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машина на 07,07 Гермес\"/>
    </mc:Choice>
  </mc:AlternateContent>
  <xr:revisionPtr revIDLastSave="0" documentId="13_ncr:1_{FC9CC450-38BE-44DB-AF36-3D3546E4AF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<sst xmlns="http://schemas.openxmlformats.org/spreadsheetml/2006/main" count="1706" uniqueCount="443">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</sst>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2" t="s">
        <v>29</v>
      </c>
      <c r="E1" s="202"/>
      <c r="F1" s="202"/>
      <c r="G1" s="14" t="s">
        <v>71</v>
      </c>
      <c r="H1" s="202" t="s">
        <v>50</v>
      </c>
      <c r="I1" s="202"/>
      <c r="J1" s="202"/>
      <c r="K1" s="202"/>
      <c r="L1" s="202"/>
      <c r="M1" s="202"/>
      <c r="N1" s="202"/>
      <c r="O1" s="202"/>
      <c r="P1" s="202"/>
      <c r="Q1" s="203" t="s">
        <v>72</v>
      </c>
      <c r="R1" s="204"/>
      <c r="S1" s="20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5"/>
      <c r="P3" s="205"/>
      <c r="Q3" s="205"/>
      <c r="R3" s="205"/>
      <c r="S3" s="205"/>
      <c r="T3" s="205"/>
      <c r="U3" s="205"/>
      <c r="V3" s="20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6" t="s">
        <v>8</v>
      </c>
      <c r="B5" s="206"/>
      <c r="C5" s="206"/>
      <c r="D5" s="207"/>
      <c r="E5" s="207"/>
      <c r="F5" s="208" t="s">
        <v>14</v>
      </c>
      <c r="G5" s="208"/>
      <c r="H5" s="207"/>
      <c r="I5" s="207"/>
      <c r="J5" s="207"/>
      <c r="K5" s="207"/>
      <c r="L5" s="207"/>
      <c r="M5" s="76"/>
      <c r="O5" s="27" t="s">
        <v>4</v>
      </c>
      <c r="P5" s="209">
        <v>45453</v>
      </c>
      <c r="Q5" s="209"/>
      <c r="S5" s="210" t="s">
        <v>3</v>
      </c>
      <c r="T5" s="211"/>
      <c r="U5" s="212" t="s">
        <v>408</v>
      </c>
      <c r="V5" s="213"/>
      <c r="AA5" s="60"/>
      <c r="AB5" s="60"/>
      <c r="AC5" s="60"/>
    </row>
    <row r="6" spans="1:30" s="17" customFormat="1" ht="24" customHeight="1" x14ac:dyDescent="0.2">
      <c r="A6" s="206" t="s">
        <v>1</v>
      </c>
      <c r="B6" s="206"/>
      <c r="C6" s="206"/>
      <c r="D6" s="214" t="s">
        <v>409</v>
      </c>
      <c r="E6" s="214"/>
      <c r="F6" s="214"/>
      <c r="G6" s="214"/>
      <c r="H6" s="214"/>
      <c r="I6" s="214"/>
      <c r="J6" s="214"/>
      <c r="K6" s="214"/>
      <c r="L6" s="214"/>
      <c r="M6" s="77"/>
      <c r="O6" s="27" t="s">
        <v>30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15"/>
      <c r="S6" s="216" t="s">
        <v>5</v>
      </c>
      <c r="T6" s="217"/>
      <c r="U6" s="218" t="s">
        <v>73</v>
      </c>
      <c r="V6" s="2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4" t="str">
        <f>IFERROR(VLOOKUP(DeliveryAddress,Table,3,0),1)</f>
        <v>1</v>
      </c>
      <c r="E7" s="225"/>
      <c r="F7" s="225"/>
      <c r="G7" s="225"/>
      <c r="H7" s="225"/>
      <c r="I7" s="225"/>
      <c r="J7" s="225"/>
      <c r="K7" s="225"/>
      <c r="L7" s="226"/>
      <c r="M7" s="78"/>
      <c r="O7" s="29"/>
      <c r="P7" s="49"/>
      <c r="Q7" s="49"/>
      <c r="S7" s="216"/>
      <c r="T7" s="217"/>
      <c r="U7" s="220"/>
      <c r="V7" s="221"/>
      <c r="AA7" s="60"/>
      <c r="AB7" s="60"/>
      <c r="AC7" s="60"/>
    </row>
    <row r="8" spans="1:30" s="17" customFormat="1" ht="25.5" customHeight="1" x14ac:dyDescent="0.2">
      <c r="A8" s="227" t="s">
        <v>61</v>
      </c>
      <c r="B8" s="227"/>
      <c r="C8" s="227"/>
      <c r="D8" s="228"/>
      <c r="E8" s="228"/>
      <c r="F8" s="228"/>
      <c r="G8" s="228"/>
      <c r="H8" s="228"/>
      <c r="I8" s="228"/>
      <c r="J8" s="228"/>
      <c r="K8" s="228"/>
      <c r="L8" s="228"/>
      <c r="M8" s="79"/>
      <c r="O8" s="27" t="s">
        <v>11</v>
      </c>
      <c r="P8" s="229">
        <v>0.375</v>
      </c>
      <c r="Q8" s="229"/>
      <c r="S8" s="216"/>
      <c r="T8" s="217"/>
      <c r="U8" s="220"/>
      <c r="V8" s="221"/>
      <c r="AA8" s="60"/>
      <c r="AB8" s="60"/>
      <c r="AC8" s="60"/>
    </row>
    <row r="9" spans="1:30" s="17" customFormat="1" ht="39.950000000000003" customHeight="1" x14ac:dyDescent="0.2">
      <c r="A9" s="2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0"/>
      <c r="C9" s="230"/>
      <c r="D9" s="231" t="s">
        <v>49</v>
      </c>
      <c r="E9" s="232"/>
      <c r="F9" s="2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0"/>
      <c r="H9" s="233" t="str">
        <f>IF(AND($A$9="Тип доверенности/получателя при получении в адресе перегруза:",$D$9="Разовая доверенность"),"Введите ФИО","")</f>
        <v/>
      </c>
      <c r="I9" s="233"/>
      <c r="J9" s="2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3"/>
      <c r="L9" s="233"/>
      <c r="M9" s="74"/>
      <c r="O9" s="31" t="s">
        <v>15</v>
      </c>
      <c r="P9" s="234"/>
      <c r="Q9" s="234"/>
      <c r="S9" s="216"/>
      <c r="T9" s="217"/>
      <c r="U9" s="222"/>
      <c r="V9" s="2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0"/>
      <c r="C10" s="230"/>
      <c r="D10" s="231"/>
      <c r="E10" s="232"/>
      <c r="F10" s="2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0"/>
      <c r="H10" s="235" t="str">
        <f>IFERROR(VLOOKUP($D$10,Proxy,2,FALSE),"")</f>
        <v/>
      </c>
      <c r="I10" s="235"/>
      <c r="J10" s="235"/>
      <c r="K10" s="235"/>
      <c r="L10" s="235"/>
      <c r="M10" s="75"/>
      <c r="O10" s="31" t="s">
        <v>35</v>
      </c>
      <c r="P10" s="236"/>
      <c r="Q10" s="236"/>
      <c r="T10" s="29" t="s">
        <v>12</v>
      </c>
      <c r="U10" s="237" t="s">
        <v>74</v>
      </c>
      <c r="V10" s="23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9"/>
      <c r="Q11" s="239"/>
      <c r="T11" s="29" t="s">
        <v>31</v>
      </c>
      <c r="U11" s="240" t="s">
        <v>58</v>
      </c>
      <c r="V11" s="24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1" t="s">
        <v>75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80"/>
      <c r="O12" s="27" t="s">
        <v>33</v>
      </c>
      <c r="P12" s="229"/>
      <c r="Q12" s="229"/>
      <c r="R12" s="28"/>
      <c r="S12"/>
      <c r="T12" s="29" t="s">
        <v>49</v>
      </c>
      <c r="U12" s="242"/>
      <c r="V12" s="242"/>
      <c r="W12"/>
      <c r="AA12" s="60"/>
      <c r="AB12" s="60"/>
      <c r="AC12" s="60"/>
    </row>
    <row r="13" spans="1:30" s="17" customFormat="1" ht="23.25" customHeight="1" x14ac:dyDescent="0.2">
      <c r="A13" s="241" t="s">
        <v>76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80"/>
      <c r="N13" s="31"/>
      <c r="O13" s="31" t="s">
        <v>34</v>
      </c>
      <c r="P13" s="240"/>
      <c r="Q13" s="24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1" t="s">
        <v>77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3" t="s">
        <v>78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81"/>
      <c r="N15"/>
      <c r="O15" s="244" t="s">
        <v>64</v>
      </c>
      <c r="P15" s="244"/>
      <c r="Q15" s="244"/>
      <c r="R15" s="244"/>
      <c r="S15" s="24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5"/>
      <c r="P16" s="245"/>
      <c r="Q16" s="245"/>
      <c r="R16" s="245"/>
      <c r="S16" s="2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7" t="s">
        <v>62</v>
      </c>
      <c r="B17" s="247" t="s">
        <v>52</v>
      </c>
      <c r="C17" s="248" t="s">
        <v>51</v>
      </c>
      <c r="D17" s="247" t="s">
        <v>53</v>
      </c>
      <c r="E17" s="247"/>
      <c r="F17" s="247" t="s">
        <v>24</v>
      </c>
      <c r="G17" s="247" t="s">
        <v>27</v>
      </c>
      <c r="H17" s="247" t="s">
        <v>25</v>
      </c>
      <c r="I17" s="247" t="s">
        <v>26</v>
      </c>
      <c r="J17" s="249" t="s">
        <v>16</v>
      </c>
      <c r="K17" s="249" t="s">
        <v>69</v>
      </c>
      <c r="L17" s="249" t="s">
        <v>2</v>
      </c>
      <c r="M17" s="249" t="s">
        <v>70</v>
      </c>
      <c r="N17" s="247" t="s">
        <v>28</v>
      </c>
      <c r="O17" s="247" t="s">
        <v>17</v>
      </c>
      <c r="P17" s="247"/>
      <c r="Q17" s="247"/>
      <c r="R17" s="247"/>
      <c r="S17" s="247"/>
      <c r="T17" s="246" t="s">
        <v>59</v>
      </c>
      <c r="U17" s="247"/>
      <c r="V17" s="247" t="s">
        <v>6</v>
      </c>
      <c r="W17" s="247" t="s">
        <v>44</v>
      </c>
      <c r="X17" s="251" t="s">
        <v>57</v>
      </c>
      <c r="Y17" s="247" t="s">
        <v>18</v>
      </c>
      <c r="Z17" s="253" t="s">
        <v>63</v>
      </c>
      <c r="AA17" s="253" t="s">
        <v>19</v>
      </c>
      <c r="AB17" s="254" t="s">
        <v>60</v>
      </c>
      <c r="AC17" s="255"/>
      <c r="AD17" s="256"/>
      <c r="AE17" s="260"/>
      <c r="BB17" s="261" t="s">
        <v>67</v>
      </c>
    </row>
    <row r="18" spans="1:67" ht="14.25" customHeight="1" x14ac:dyDescent="0.2">
      <c r="A18" s="247"/>
      <c r="B18" s="247"/>
      <c r="C18" s="248"/>
      <c r="D18" s="247"/>
      <c r="E18" s="247"/>
      <c r="F18" s="247" t="s">
        <v>20</v>
      </c>
      <c r="G18" s="247" t="s">
        <v>21</v>
      </c>
      <c r="H18" s="247" t="s">
        <v>22</v>
      </c>
      <c r="I18" s="247" t="s">
        <v>22</v>
      </c>
      <c r="J18" s="250"/>
      <c r="K18" s="250"/>
      <c r="L18" s="250"/>
      <c r="M18" s="250"/>
      <c r="N18" s="247"/>
      <c r="O18" s="247"/>
      <c r="P18" s="247"/>
      <c r="Q18" s="247"/>
      <c r="R18" s="247"/>
      <c r="S18" s="247"/>
      <c r="T18" s="36" t="s">
        <v>47</v>
      </c>
      <c r="U18" s="36" t="s">
        <v>46</v>
      </c>
      <c r="V18" s="247"/>
      <c r="W18" s="247"/>
      <c r="X18" s="252"/>
      <c r="Y18" s="247"/>
      <c r="Z18" s="253"/>
      <c r="AA18" s="253"/>
      <c r="AB18" s="257"/>
      <c r="AC18" s="258"/>
      <c r="AD18" s="259"/>
      <c r="AE18" s="260"/>
      <c r="BB18" s="261"/>
    </row>
    <row r="19" spans="1:67" ht="27.75" customHeight="1" x14ac:dyDescent="0.2">
      <c r="A19" s="262" t="s">
        <v>79</v>
      </c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55"/>
      <c r="AA19" s="55"/>
    </row>
    <row r="20" spans="1:67" ht="16.5" customHeight="1" x14ac:dyDescent="0.25">
      <c r="A20" s="263" t="s">
        <v>79</v>
      </c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66"/>
      <c r="AA20" s="66"/>
    </row>
    <row r="21" spans="1:67" ht="14.25" customHeight="1" x14ac:dyDescent="0.25">
      <c r="A21" s="264" t="s">
        <v>80</v>
      </c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65">
        <v>4607111035752</v>
      </c>
      <c r="E22" s="26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2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7"/>
      <c r="Q22" s="267"/>
      <c r="R22" s="267"/>
      <c r="S22" s="268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2"/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  <c r="O23" s="269" t="s">
        <v>43</v>
      </c>
      <c r="P23" s="270"/>
      <c r="Q23" s="270"/>
      <c r="R23" s="270"/>
      <c r="S23" s="270"/>
      <c r="T23" s="270"/>
      <c r="U23" s="271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3"/>
      <c r="O24" s="269" t="s">
        <v>43</v>
      </c>
      <c r="P24" s="270"/>
      <c r="Q24" s="270"/>
      <c r="R24" s="270"/>
      <c r="S24" s="270"/>
      <c r="T24" s="270"/>
      <c r="U24" s="271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2" t="s">
        <v>48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55"/>
      <c r="AA25" s="55"/>
    </row>
    <row r="26" spans="1:67" ht="16.5" customHeight="1" x14ac:dyDescent="0.25">
      <c r="A26" s="263" t="s">
        <v>85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66"/>
      <c r="AA26" s="66"/>
    </row>
    <row r="27" spans="1:67" ht="14.25" customHeight="1" x14ac:dyDescent="0.25">
      <c r="A27" s="264" t="s">
        <v>86</v>
      </c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65">
        <v>4607111036520</v>
      </c>
      <c r="E28" s="26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27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7"/>
      <c r="Q28" s="267"/>
      <c r="R28" s="267"/>
      <c r="S28" s="268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65">
        <v>4607111036605</v>
      </c>
      <c r="E29" s="26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7"/>
      <c r="Q29" s="267"/>
      <c r="R29" s="267"/>
      <c r="S29" s="268"/>
      <c r="T29" s="40" t="s">
        <v>49</v>
      </c>
      <c r="U29" s="40" t="s">
        <v>49</v>
      </c>
      <c r="V29" s="41" t="s">
        <v>42</v>
      </c>
      <c r="W29" s="59">
        <v>126</v>
      </c>
      <c r="X29" s="56">
        <f>IFERROR(IF(W29="","",W29),"")</f>
        <v>126</v>
      </c>
      <c r="Y29" s="42">
        <f>IFERROR(IF(W29="","",W29*0.00936),"")</f>
        <v>1.17936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242.14679999999998</v>
      </c>
      <c r="BM29" s="83">
        <f>IFERROR(X29*I29,"0")</f>
        <v>242.14679999999998</v>
      </c>
      <c r="BN29" s="83">
        <f>IFERROR(W29/J29,"0")</f>
        <v>1</v>
      </c>
      <c r="BO29" s="83">
        <f>IFERROR(X29/J29,"0")</f>
        <v>1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65">
        <v>4607111036537</v>
      </c>
      <c r="E30" s="26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27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7"/>
      <c r="Q30" s="267"/>
      <c r="R30" s="267"/>
      <c r="S30" s="268"/>
      <c r="T30" s="40" t="s">
        <v>49</v>
      </c>
      <c r="U30" s="40" t="s">
        <v>49</v>
      </c>
      <c r="V30" s="41" t="s">
        <v>42</v>
      </c>
      <c r="W30" s="59">
        <v>252</v>
      </c>
      <c r="X30" s="56">
        <f>IFERROR(IF(W30="","",W30),"")</f>
        <v>252</v>
      </c>
      <c r="Y30" s="42">
        <f>IFERROR(IF(W30="","",W30*0.00936),"")</f>
        <v>2.3587199999999999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484.29359999999997</v>
      </c>
      <c r="BM30" s="83">
        <f>IFERROR(X30*I30,"0")</f>
        <v>484.29359999999997</v>
      </c>
      <c r="BN30" s="83">
        <f>IFERROR(W30/J30,"0")</f>
        <v>2</v>
      </c>
      <c r="BO30" s="83">
        <f>IFERROR(X30/J30,"0")</f>
        <v>2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65">
        <v>4607111036599</v>
      </c>
      <c r="E31" s="26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7"/>
      <c r="Q31" s="267"/>
      <c r="R31" s="267"/>
      <c r="S31" s="268"/>
      <c r="T31" s="40" t="s">
        <v>49</v>
      </c>
      <c r="U31" s="40" t="s">
        <v>49</v>
      </c>
      <c r="V31" s="41" t="s">
        <v>42</v>
      </c>
      <c r="W31" s="59">
        <v>126</v>
      </c>
      <c r="X31" s="56">
        <f>IFERROR(IF(W31="","",W31),"")</f>
        <v>126</v>
      </c>
      <c r="Y31" s="42">
        <f>IFERROR(IF(W31="","",W31*0.00936),"")</f>
        <v>1.17936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242.14679999999998</v>
      </c>
      <c r="BM31" s="83">
        <f>IFERROR(X31*I31,"0")</f>
        <v>242.14679999999998</v>
      </c>
      <c r="BN31" s="83">
        <f>IFERROR(W31/J31,"0")</f>
        <v>1</v>
      </c>
      <c r="BO31" s="83">
        <f>IFERROR(X31/J31,"0")</f>
        <v>1</v>
      </c>
    </row>
    <row r="32" spans="1:67" x14ac:dyDescent="0.2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  <c r="O32" s="269" t="s">
        <v>43</v>
      </c>
      <c r="P32" s="270"/>
      <c r="Q32" s="270"/>
      <c r="R32" s="270"/>
      <c r="S32" s="270"/>
      <c r="T32" s="270"/>
      <c r="U32" s="271"/>
      <c r="V32" s="43" t="s">
        <v>42</v>
      </c>
      <c r="W32" s="44">
        <f>IFERROR(SUM(W28:W31),"0")</f>
        <v>504</v>
      </c>
      <c r="X32" s="44">
        <f>IFERROR(SUM(X28:X31),"0")</f>
        <v>504</v>
      </c>
      <c r="Y32" s="44">
        <f>IFERROR(IF(Y28="",0,Y28),"0")+IFERROR(IF(Y29="",0,Y29),"0")+IFERROR(IF(Y30="",0,Y30),"0")+IFERROR(IF(Y31="",0,Y31),"0")</f>
        <v>4.7174399999999999</v>
      </c>
      <c r="Z32" s="68"/>
      <c r="AA32" s="68"/>
    </row>
    <row r="33" spans="1:67" x14ac:dyDescent="0.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  <c r="O33" s="269" t="s">
        <v>43</v>
      </c>
      <c r="P33" s="270"/>
      <c r="Q33" s="270"/>
      <c r="R33" s="270"/>
      <c r="S33" s="270"/>
      <c r="T33" s="270"/>
      <c r="U33" s="271"/>
      <c r="V33" s="43" t="s">
        <v>0</v>
      </c>
      <c r="W33" s="44">
        <f>IFERROR(SUMPRODUCT(W28:W31*H28:H31),"0")</f>
        <v>756</v>
      </c>
      <c r="X33" s="44">
        <f>IFERROR(SUMPRODUCT(X28:X31*H28:H31),"0")</f>
        <v>756</v>
      </c>
      <c r="Y33" s="43"/>
      <c r="Z33" s="68"/>
      <c r="AA33" s="68"/>
    </row>
    <row r="34" spans="1:67" ht="16.5" customHeight="1" x14ac:dyDescent="0.25">
      <c r="A34" s="263" t="s">
        <v>97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66"/>
      <c r="AA34" s="66"/>
    </row>
    <row r="35" spans="1:67" ht="14.25" customHeight="1" x14ac:dyDescent="0.25">
      <c r="A35" s="264" t="s">
        <v>80</v>
      </c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65">
        <v>4607111036285</v>
      </c>
      <c r="E36" s="26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2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7"/>
      <c r="Q36" s="267"/>
      <c r="R36" s="267"/>
      <c r="S36" s="268"/>
      <c r="T36" s="40" t="s">
        <v>49</v>
      </c>
      <c r="U36" s="40" t="s">
        <v>49</v>
      </c>
      <c r="V36" s="41" t="s">
        <v>42</v>
      </c>
      <c r="W36" s="59">
        <v>84</v>
      </c>
      <c r="X36" s="56">
        <f>IFERROR(IF(W36="","",W36),"")</f>
        <v>84</v>
      </c>
      <c r="Y36" s="42">
        <f>IFERROR(IF(W36="","",W36*0.0155),"")</f>
        <v>1.302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526.67999999999995</v>
      </c>
      <c r="BM36" s="83">
        <f>IFERROR(X36*I36,"0")</f>
        <v>526.67999999999995</v>
      </c>
      <c r="BN36" s="83">
        <f>IFERROR(W36/J36,"0")</f>
        <v>1</v>
      </c>
      <c r="BO36" s="83">
        <f>IFERROR(X36/J36,"0")</f>
        <v>1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65">
        <v>4607111036308</v>
      </c>
      <c r="E37" s="26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279" t="s">
        <v>102</v>
      </c>
      <c r="P37" s="267"/>
      <c r="Q37" s="267"/>
      <c r="R37" s="267"/>
      <c r="S37" s="268"/>
      <c r="T37" s="40" t="s">
        <v>49</v>
      </c>
      <c r="U37" s="40" t="s">
        <v>49</v>
      </c>
      <c r="V37" s="41" t="s">
        <v>42</v>
      </c>
      <c r="W37" s="59">
        <v>84</v>
      </c>
      <c r="X37" s="56">
        <f>IFERROR(IF(W37="","",W37),"")</f>
        <v>84</v>
      </c>
      <c r="Y37" s="42">
        <f>IFERROR(IF(W37="","",W37*0.0155),"")</f>
        <v>1.302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526.67999999999995</v>
      </c>
      <c r="BM37" s="83">
        <f>IFERROR(X37*I37,"0")</f>
        <v>526.67999999999995</v>
      </c>
      <c r="BN37" s="83">
        <f>IFERROR(W37/J37,"0")</f>
        <v>1</v>
      </c>
      <c r="BO37" s="83">
        <f>IFERROR(X37/J37,"0")</f>
        <v>1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65">
        <v>4607111036315</v>
      </c>
      <c r="E38" s="26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2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7"/>
      <c r="Q38" s="267"/>
      <c r="R38" s="267"/>
      <c r="S38" s="268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65">
        <v>4607111036292</v>
      </c>
      <c r="E39" s="26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28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7"/>
      <c r="Q39" s="267"/>
      <c r="R39" s="267"/>
      <c r="S39" s="268"/>
      <c r="T39" s="40" t="s">
        <v>49</v>
      </c>
      <c r="U39" s="40" t="s">
        <v>49</v>
      </c>
      <c r="V39" s="41" t="s">
        <v>42</v>
      </c>
      <c r="W39" s="59">
        <v>84</v>
      </c>
      <c r="X39" s="56">
        <f>IFERROR(IF(W39="","",W39),"")</f>
        <v>84</v>
      </c>
      <c r="Y39" s="42">
        <f>IFERROR(IF(W39="","",W39*0.0155),"")</f>
        <v>1.302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526.67999999999995</v>
      </c>
      <c r="BM39" s="83">
        <f>IFERROR(X39*I39,"0")</f>
        <v>526.67999999999995</v>
      </c>
      <c r="BN39" s="83">
        <f>IFERROR(W39/J39,"0")</f>
        <v>1</v>
      </c>
      <c r="BO39" s="83">
        <f>IFERROR(X39/J39,"0")</f>
        <v>1</v>
      </c>
    </row>
    <row r="40" spans="1:67" x14ac:dyDescent="0.2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3"/>
      <c r="O40" s="269" t="s">
        <v>43</v>
      </c>
      <c r="P40" s="270"/>
      <c r="Q40" s="270"/>
      <c r="R40" s="270"/>
      <c r="S40" s="270"/>
      <c r="T40" s="270"/>
      <c r="U40" s="271"/>
      <c r="V40" s="43" t="s">
        <v>42</v>
      </c>
      <c r="W40" s="44">
        <f>IFERROR(SUM(W36:W39),"0")</f>
        <v>252</v>
      </c>
      <c r="X40" s="44">
        <f>IFERROR(SUM(X36:X39),"0")</f>
        <v>252</v>
      </c>
      <c r="Y40" s="44">
        <f>IFERROR(IF(Y36="",0,Y36),"0")+IFERROR(IF(Y37="",0,Y37),"0")+IFERROR(IF(Y38="",0,Y38),"0")+IFERROR(IF(Y39="",0,Y39),"0")</f>
        <v>3.9060000000000001</v>
      </c>
      <c r="Z40" s="68"/>
      <c r="AA40" s="68"/>
    </row>
    <row r="41" spans="1:67" x14ac:dyDescent="0.2">
      <c r="A41" s="272"/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3"/>
      <c r="O41" s="269" t="s">
        <v>43</v>
      </c>
      <c r="P41" s="270"/>
      <c r="Q41" s="270"/>
      <c r="R41" s="270"/>
      <c r="S41" s="270"/>
      <c r="T41" s="270"/>
      <c r="U41" s="271"/>
      <c r="V41" s="43" t="s">
        <v>0</v>
      </c>
      <c r="W41" s="44">
        <f>IFERROR(SUMPRODUCT(W36:W39*H36:H39),"0")</f>
        <v>1512</v>
      </c>
      <c r="X41" s="44">
        <f>IFERROR(SUMPRODUCT(X36:X39*H36:H39),"0")</f>
        <v>1512</v>
      </c>
      <c r="Y41" s="43"/>
      <c r="Z41" s="68"/>
      <c r="AA41" s="68"/>
    </row>
    <row r="42" spans="1:67" ht="16.5" customHeight="1" x14ac:dyDescent="0.25">
      <c r="A42" s="263" t="s">
        <v>107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66"/>
      <c r="AA42" s="66"/>
    </row>
    <row r="43" spans="1:67" ht="14.25" customHeight="1" x14ac:dyDescent="0.25">
      <c r="A43" s="264" t="s">
        <v>108</v>
      </c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65">
        <v>4607111038951</v>
      </c>
      <c r="E44" s="26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28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7"/>
      <c r="Q44" s="267"/>
      <c r="R44" s="267"/>
      <c r="S44" s="268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65">
        <v>4607111037596</v>
      </c>
      <c r="E45" s="26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28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7"/>
      <c r="Q45" s="267"/>
      <c r="R45" s="267"/>
      <c r="S45" s="268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65">
        <v>4607111038579</v>
      </c>
      <c r="E46" s="26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28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7"/>
      <c r="Q46" s="267"/>
      <c r="R46" s="267"/>
      <c r="S46" s="268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65">
        <v>4607111037053</v>
      </c>
      <c r="E47" s="265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7"/>
      <c r="Q47" s="267"/>
      <c r="R47" s="267"/>
      <c r="S47" s="268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65">
        <v>4607111037060</v>
      </c>
      <c r="E48" s="265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28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7"/>
      <c r="Q48" s="267"/>
      <c r="R48" s="267"/>
      <c r="S48" s="268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65">
        <v>4607111038968</v>
      </c>
      <c r="E49" s="265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28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7"/>
      <c r="Q49" s="267"/>
      <c r="R49" s="267"/>
      <c r="S49" s="268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3"/>
      <c r="O50" s="269" t="s">
        <v>43</v>
      </c>
      <c r="P50" s="270"/>
      <c r="Q50" s="270"/>
      <c r="R50" s="270"/>
      <c r="S50" s="270"/>
      <c r="T50" s="270"/>
      <c r="U50" s="271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3"/>
      <c r="O51" s="269" t="s">
        <v>43</v>
      </c>
      <c r="P51" s="270"/>
      <c r="Q51" s="270"/>
      <c r="R51" s="270"/>
      <c r="S51" s="270"/>
      <c r="T51" s="270"/>
      <c r="U51" s="271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3" t="s">
        <v>122</v>
      </c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66"/>
      <c r="AA52" s="66"/>
    </row>
    <row r="53" spans="1:67" ht="14.25" customHeight="1" x14ac:dyDescent="0.25">
      <c r="A53" s="264" t="s">
        <v>80</v>
      </c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65">
        <v>4607111037190</v>
      </c>
      <c r="E54" s="26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2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7"/>
      <c r="Q54" s="267"/>
      <c r="R54" s="267"/>
      <c r="S54" s="268"/>
      <c r="T54" s="40" t="s">
        <v>49</v>
      </c>
      <c r="U54" s="40" t="s">
        <v>49</v>
      </c>
      <c r="V54" s="41" t="s">
        <v>42</v>
      </c>
      <c r="W54" s="59">
        <v>84</v>
      </c>
      <c r="X54" s="56">
        <f t="shared" ref="X54:X59" si="6">IFERROR(IF(W54="","",W54),"")</f>
        <v>84</v>
      </c>
      <c r="Y54" s="42">
        <f t="shared" ref="Y54:Y59" si="7">IFERROR(IF(W54="","",W54*0.0155),"")</f>
        <v>1.302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604.76639999999998</v>
      </c>
      <c r="BM54" s="83">
        <f t="shared" ref="BM54:BM59" si="9">IFERROR(X54*I54,"0")</f>
        <v>604.76639999999998</v>
      </c>
      <c r="BN54" s="83">
        <f t="shared" ref="BN54:BN59" si="10">IFERROR(W54/J54,"0")</f>
        <v>1</v>
      </c>
      <c r="BO54" s="83">
        <f t="shared" ref="BO54:BO59" si="11">IFERROR(X54/J54,"0")</f>
        <v>1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65">
        <v>4607111037183</v>
      </c>
      <c r="E55" s="26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2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7"/>
      <c r="Q55" s="267"/>
      <c r="R55" s="267"/>
      <c r="S55" s="268"/>
      <c r="T55" s="40" t="s">
        <v>49</v>
      </c>
      <c r="U55" s="40" t="s">
        <v>49</v>
      </c>
      <c r="V55" s="41" t="s">
        <v>42</v>
      </c>
      <c r="W55" s="59">
        <v>84</v>
      </c>
      <c r="X55" s="56">
        <f t="shared" si="6"/>
        <v>84</v>
      </c>
      <c r="Y55" s="42">
        <f t="shared" si="7"/>
        <v>1.302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628.82399999999996</v>
      </c>
      <c r="BM55" s="83">
        <f t="shared" si="9"/>
        <v>628.82399999999996</v>
      </c>
      <c r="BN55" s="83">
        <f t="shared" si="10"/>
        <v>1</v>
      </c>
      <c r="BO55" s="83">
        <f t="shared" si="11"/>
        <v>1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65">
        <v>4607111037091</v>
      </c>
      <c r="E56" s="265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7"/>
      <c r="Q56" s="267"/>
      <c r="R56" s="267"/>
      <c r="S56" s="268"/>
      <c r="T56" s="40" t="s">
        <v>49</v>
      </c>
      <c r="U56" s="40" t="s">
        <v>49</v>
      </c>
      <c r="V56" s="41" t="s">
        <v>42</v>
      </c>
      <c r="W56" s="59">
        <v>84</v>
      </c>
      <c r="X56" s="56">
        <f t="shared" si="6"/>
        <v>84</v>
      </c>
      <c r="Y56" s="42">
        <f t="shared" si="7"/>
        <v>1.302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597.24</v>
      </c>
      <c r="BM56" s="83">
        <f t="shared" si="9"/>
        <v>597.24</v>
      </c>
      <c r="BN56" s="83">
        <f t="shared" si="10"/>
        <v>1</v>
      </c>
      <c r="BO56" s="83">
        <f t="shared" si="11"/>
        <v>1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65">
        <v>4607111036902</v>
      </c>
      <c r="E57" s="265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2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7"/>
      <c r="Q57" s="267"/>
      <c r="R57" s="267"/>
      <c r="S57" s="268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65">
        <v>4607111036858</v>
      </c>
      <c r="E58" s="265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29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7"/>
      <c r="Q58" s="267"/>
      <c r="R58" s="267"/>
      <c r="S58" s="268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65">
        <v>4607111036889</v>
      </c>
      <c r="E59" s="265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67"/>
      <c r="Q59" s="267"/>
      <c r="R59" s="267"/>
      <c r="S59" s="268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3"/>
      <c r="O60" s="269" t="s">
        <v>43</v>
      </c>
      <c r="P60" s="270"/>
      <c r="Q60" s="270"/>
      <c r="R60" s="270"/>
      <c r="S60" s="270"/>
      <c r="T60" s="270"/>
      <c r="U60" s="271"/>
      <c r="V60" s="43" t="s">
        <v>42</v>
      </c>
      <c r="W60" s="44">
        <f>IFERROR(SUM(W54:W59),"0")</f>
        <v>252</v>
      </c>
      <c r="X60" s="44">
        <f>IFERROR(SUM(X54:X59),"0")</f>
        <v>252</v>
      </c>
      <c r="Y60" s="44">
        <f>IFERROR(IF(Y54="",0,Y54),"0")+IFERROR(IF(Y55="",0,Y55),"0")+IFERROR(IF(Y56="",0,Y56),"0")+IFERROR(IF(Y57="",0,Y57),"0")+IFERROR(IF(Y58="",0,Y58),"0")+IFERROR(IF(Y59="",0,Y59),"0")</f>
        <v>3.9060000000000001</v>
      </c>
      <c r="Z60" s="68"/>
      <c r="AA60" s="68"/>
    </row>
    <row r="61" spans="1:67" x14ac:dyDescent="0.2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3"/>
      <c r="O61" s="269" t="s">
        <v>43</v>
      </c>
      <c r="P61" s="270"/>
      <c r="Q61" s="270"/>
      <c r="R61" s="270"/>
      <c r="S61" s="270"/>
      <c r="T61" s="270"/>
      <c r="U61" s="271"/>
      <c r="V61" s="43" t="s">
        <v>0</v>
      </c>
      <c r="W61" s="44">
        <f>IFERROR(SUMPRODUCT(W54:W59*H54:H59),"0")</f>
        <v>1760.6399999999999</v>
      </c>
      <c r="X61" s="44">
        <f>IFERROR(SUMPRODUCT(X54:X59*H54:H59),"0")</f>
        <v>1760.6399999999999</v>
      </c>
      <c r="Y61" s="43"/>
      <c r="Z61" s="68"/>
      <c r="AA61" s="68"/>
    </row>
    <row r="62" spans="1:67" ht="16.5" customHeight="1" x14ac:dyDescent="0.25">
      <c r="A62" s="263" t="s">
        <v>135</v>
      </c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66"/>
      <c r="AA62" s="66"/>
    </row>
    <row r="63" spans="1:67" ht="14.25" customHeight="1" x14ac:dyDescent="0.25">
      <c r="A63" s="264" t="s">
        <v>80</v>
      </c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65">
        <v>4607111037411</v>
      </c>
      <c r="E64" s="265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67"/>
      <c r="Q64" s="267"/>
      <c r="R64" s="267"/>
      <c r="S64" s="268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65">
        <v>4607111036728</v>
      </c>
      <c r="E65" s="265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67"/>
      <c r="Q65" s="267"/>
      <c r="R65" s="267"/>
      <c r="S65" s="268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3"/>
      <c r="O66" s="269" t="s">
        <v>43</v>
      </c>
      <c r="P66" s="270"/>
      <c r="Q66" s="270"/>
      <c r="R66" s="270"/>
      <c r="S66" s="270"/>
      <c r="T66" s="270"/>
      <c r="U66" s="271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3"/>
      <c r="O67" s="269" t="s">
        <v>43</v>
      </c>
      <c r="P67" s="270"/>
      <c r="Q67" s="270"/>
      <c r="R67" s="270"/>
      <c r="S67" s="270"/>
      <c r="T67" s="270"/>
      <c r="U67" s="271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3" t="s">
        <v>141</v>
      </c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66"/>
      <c r="AA68" s="66"/>
    </row>
    <row r="69" spans="1:67" ht="14.25" customHeight="1" x14ac:dyDescent="0.25">
      <c r="A69" s="264" t="s">
        <v>142</v>
      </c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65">
        <v>4607111033659</v>
      </c>
      <c r="E70" s="265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67"/>
      <c r="Q70" s="267"/>
      <c r="R70" s="267"/>
      <c r="S70" s="268"/>
      <c r="T70" s="40" t="s">
        <v>49</v>
      </c>
      <c r="U70" s="40" t="s">
        <v>49</v>
      </c>
      <c r="V70" s="41" t="s">
        <v>42</v>
      </c>
      <c r="W70" s="59">
        <v>70</v>
      </c>
      <c r="X70" s="56">
        <f>IFERROR(IF(W70="","",W70),"")</f>
        <v>70</v>
      </c>
      <c r="Y70" s="42">
        <f>IFERROR(IF(W70="","",W70*0.01788),"")</f>
        <v>1.2516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301.25200000000001</v>
      </c>
      <c r="BM70" s="83">
        <f>IFERROR(X70*I70,"0")</f>
        <v>301.25200000000001</v>
      </c>
      <c r="BN70" s="83">
        <f>IFERROR(W70/J70,"0")</f>
        <v>1</v>
      </c>
      <c r="BO70" s="83">
        <f>IFERROR(X70/J70,"0")</f>
        <v>1</v>
      </c>
    </row>
    <row r="71" spans="1:67" x14ac:dyDescent="0.2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3"/>
      <c r="O71" s="269" t="s">
        <v>43</v>
      </c>
      <c r="P71" s="270"/>
      <c r="Q71" s="270"/>
      <c r="R71" s="270"/>
      <c r="S71" s="270"/>
      <c r="T71" s="270"/>
      <c r="U71" s="271"/>
      <c r="V71" s="43" t="s">
        <v>42</v>
      </c>
      <c r="W71" s="44">
        <f>IFERROR(SUM(W70:W70),"0")</f>
        <v>70</v>
      </c>
      <c r="X71" s="44">
        <f>IFERROR(SUM(X70:X70),"0")</f>
        <v>70</v>
      </c>
      <c r="Y71" s="44">
        <f>IFERROR(IF(Y70="",0,Y70),"0")</f>
        <v>1.2516</v>
      </c>
      <c r="Z71" s="68"/>
      <c r="AA71" s="68"/>
    </row>
    <row r="72" spans="1:67" x14ac:dyDescent="0.2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3"/>
      <c r="O72" s="269" t="s">
        <v>43</v>
      </c>
      <c r="P72" s="270"/>
      <c r="Q72" s="270"/>
      <c r="R72" s="270"/>
      <c r="S72" s="270"/>
      <c r="T72" s="270"/>
      <c r="U72" s="271"/>
      <c r="V72" s="43" t="s">
        <v>0</v>
      </c>
      <c r="W72" s="44">
        <f>IFERROR(SUMPRODUCT(W70:W70*H70:H70),"0")</f>
        <v>252</v>
      </c>
      <c r="X72" s="44">
        <f>IFERROR(SUMPRODUCT(X70:X70*H70:H70),"0")</f>
        <v>252</v>
      </c>
      <c r="Y72" s="43"/>
      <c r="Z72" s="68"/>
      <c r="AA72" s="68"/>
    </row>
    <row r="73" spans="1:67" ht="16.5" customHeight="1" x14ac:dyDescent="0.25">
      <c r="A73" s="263" t="s">
        <v>145</v>
      </c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66"/>
      <c r="AA73" s="66"/>
    </row>
    <row r="74" spans="1:67" ht="14.25" customHeight="1" x14ac:dyDescent="0.25">
      <c r="A74" s="264" t="s">
        <v>146</v>
      </c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65">
        <v>4607111034137</v>
      </c>
      <c r="E75" s="265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29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7"/>
      <c r="Q75" s="267"/>
      <c r="R75" s="267"/>
      <c r="S75" s="268"/>
      <c r="T75" s="40" t="s">
        <v>49</v>
      </c>
      <c r="U75" s="40" t="s">
        <v>49</v>
      </c>
      <c r="V75" s="41" t="s">
        <v>42</v>
      </c>
      <c r="W75" s="59">
        <v>70</v>
      </c>
      <c r="X75" s="56">
        <f>IFERROR(IF(W75="","",W75),"")</f>
        <v>70</v>
      </c>
      <c r="Y75" s="42">
        <f>IFERROR(IF(W75="","",W75*0.01788),"")</f>
        <v>1.2516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301.25200000000001</v>
      </c>
      <c r="BM75" s="83">
        <f>IFERROR(X75*I75,"0")</f>
        <v>301.25200000000001</v>
      </c>
      <c r="BN75" s="83">
        <f>IFERROR(W75/J75,"0")</f>
        <v>1</v>
      </c>
      <c r="BO75" s="83">
        <f>IFERROR(X75/J75,"0")</f>
        <v>1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65">
        <v>4607111034120</v>
      </c>
      <c r="E76" s="265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29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7"/>
      <c r="Q76" s="267"/>
      <c r="R76" s="267"/>
      <c r="S76" s="268"/>
      <c r="T76" s="40" t="s">
        <v>49</v>
      </c>
      <c r="U76" s="40" t="s">
        <v>49</v>
      </c>
      <c r="V76" s="41" t="s">
        <v>42</v>
      </c>
      <c r="W76" s="59">
        <v>70</v>
      </c>
      <c r="X76" s="56">
        <f>IFERROR(IF(W76="","",W76),"")</f>
        <v>70</v>
      </c>
      <c r="Y76" s="42">
        <f>IFERROR(IF(W76="","",W76*0.01788),"")</f>
        <v>1.2516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301.25200000000001</v>
      </c>
      <c r="BM76" s="83">
        <f>IFERROR(X76*I76,"0")</f>
        <v>301.25200000000001</v>
      </c>
      <c r="BN76" s="83">
        <f>IFERROR(W76/J76,"0")</f>
        <v>1</v>
      </c>
      <c r="BO76" s="83">
        <f>IFERROR(X76/J76,"0")</f>
        <v>1</v>
      </c>
    </row>
    <row r="77" spans="1:67" x14ac:dyDescent="0.2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3"/>
      <c r="O77" s="269" t="s">
        <v>43</v>
      </c>
      <c r="P77" s="270"/>
      <c r="Q77" s="270"/>
      <c r="R77" s="270"/>
      <c r="S77" s="270"/>
      <c r="T77" s="270"/>
      <c r="U77" s="271"/>
      <c r="V77" s="43" t="s">
        <v>42</v>
      </c>
      <c r="W77" s="44">
        <f>IFERROR(SUM(W75:W76),"0")</f>
        <v>140</v>
      </c>
      <c r="X77" s="44">
        <f>IFERROR(SUM(X75:X76),"0")</f>
        <v>140</v>
      </c>
      <c r="Y77" s="44">
        <f>IFERROR(IF(Y75="",0,Y75),"0")+IFERROR(IF(Y76="",0,Y76),"0")</f>
        <v>2.5032000000000001</v>
      </c>
      <c r="Z77" s="68"/>
      <c r="AA77" s="68"/>
    </row>
    <row r="78" spans="1:67" x14ac:dyDescent="0.2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3"/>
      <c r="O78" s="269" t="s">
        <v>43</v>
      </c>
      <c r="P78" s="270"/>
      <c r="Q78" s="270"/>
      <c r="R78" s="270"/>
      <c r="S78" s="270"/>
      <c r="T78" s="270"/>
      <c r="U78" s="271"/>
      <c r="V78" s="43" t="s">
        <v>0</v>
      </c>
      <c r="W78" s="44">
        <f>IFERROR(SUMPRODUCT(W75:W76*H75:H76),"0")</f>
        <v>504</v>
      </c>
      <c r="X78" s="44">
        <f>IFERROR(SUMPRODUCT(X75:X76*H75:H76),"0")</f>
        <v>504</v>
      </c>
      <c r="Y78" s="43"/>
      <c r="Z78" s="68"/>
      <c r="AA78" s="68"/>
    </row>
    <row r="79" spans="1:67" ht="16.5" customHeight="1" x14ac:dyDescent="0.25">
      <c r="A79" s="263" t="s">
        <v>151</v>
      </c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66"/>
      <c r="AA79" s="66"/>
    </row>
    <row r="80" spans="1:67" ht="14.25" customHeight="1" x14ac:dyDescent="0.25">
      <c r="A80" s="264" t="s">
        <v>142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65">
        <v>4607111036407</v>
      </c>
      <c r="E81" s="265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29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7"/>
      <c r="Q81" s="267"/>
      <c r="R81" s="267"/>
      <c r="S81" s="268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65">
        <v>4607111033628</v>
      </c>
      <c r="E82" s="26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0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7"/>
      <c r="Q82" s="267"/>
      <c r="R82" s="267"/>
      <c r="S82" s="268"/>
      <c r="T82" s="40" t="s">
        <v>49</v>
      </c>
      <c r="U82" s="40" t="s">
        <v>49</v>
      </c>
      <c r="V82" s="41" t="s">
        <v>42</v>
      </c>
      <c r="W82" s="59">
        <v>70</v>
      </c>
      <c r="X82" s="56">
        <f t="shared" si="12"/>
        <v>70</v>
      </c>
      <c r="Y82" s="42">
        <f t="shared" si="13"/>
        <v>1.2516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301.25200000000001</v>
      </c>
      <c r="BM82" s="83">
        <f t="shared" si="15"/>
        <v>301.25200000000001</v>
      </c>
      <c r="BN82" s="83">
        <f t="shared" si="16"/>
        <v>1</v>
      </c>
      <c r="BO82" s="83">
        <f t="shared" si="17"/>
        <v>1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65">
        <v>4607111033451</v>
      </c>
      <c r="E83" s="265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7"/>
      <c r="Q83" s="267"/>
      <c r="R83" s="267"/>
      <c r="S83" s="268"/>
      <c r="T83" s="40" t="s">
        <v>49</v>
      </c>
      <c r="U83" s="40" t="s">
        <v>49</v>
      </c>
      <c r="V83" s="41" t="s">
        <v>42</v>
      </c>
      <c r="W83" s="59">
        <v>70</v>
      </c>
      <c r="X83" s="56">
        <f t="shared" si="12"/>
        <v>70</v>
      </c>
      <c r="Y83" s="42">
        <f t="shared" si="13"/>
        <v>1.2516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301.25200000000001</v>
      </c>
      <c r="BM83" s="83">
        <f t="shared" si="15"/>
        <v>301.25200000000001</v>
      </c>
      <c r="BN83" s="83">
        <f t="shared" si="16"/>
        <v>1</v>
      </c>
      <c r="BO83" s="83">
        <f t="shared" si="17"/>
        <v>1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65">
        <v>4607111035141</v>
      </c>
      <c r="E84" s="26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0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7"/>
      <c r="Q84" s="267"/>
      <c r="R84" s="267"/>
      <c r="S84" s="268"/>
      <c r="T84" s="40" t="s">
        <v>49</v>
      </c>
      <c r="U84" s="40" t="s">
        <v>49</v>
      </c>
      <c r="V84" s="41" t="s">
        <v>42</v>
      </c>
      <c r="W84" s="59">
        <v>140</v>
      </c>
      <c r="X84" s="56">
        <f t="shared" si="12"/>
        <v>140</v>
      </c>
      <c r="Y84" s="42">
        <f t="shared" si="13"/>
        <v>2.5032000000000001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602.50400000000002</v>
      </c>
      <c r="BM84" s="83">
        <f t="shared" si="15"/>
        <v>602.50400000000002</v>
      </c>
      <c r="BN84" s="83">
        <f t="shared" si="16"/>
        <v>2</v>
      </c>
      <c r="BO84" s="83">
        <f t="shared" si="17"/>
        <v>2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65">
        <v>4607111035028</v>
      </c>
      <c r="E85" s="265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7"/>
      <c r="Q85" s="267"/>
      <c r="R85" s="267"/>
      <c r="S85" s="268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65">
        <v>4607111033444</v>
      </c>
      <c r="E86" s="26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7"/>
      <c r="Q86" s="267"/>
      <c r="R86" s="267"/>
      <c r="S86" s="268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3"/>
      <c r="O87" s="269" t="s">
        <v>43</v>
      </c>
      <c r="P87" s="270"/>
      <c r="Q87" s="270"/>
      <c r="R87" s="270"/>
      <c r="S87" s="270"/>
      <c r="T87" s="270"/>
      <c r="U87" s="271"/>
      <c r="V87" s="43" t="s">
        <v>42</v>
      </c>
      <c r="W87" s="44">
        <f>IFERROR(SUM(W81:W86),"0")</f>
        <v>280</v>
      </c>
      <c r="X87" s="44">
        <f>IFERROR(SUM(X81:X86),"0")</f>
        <v>280</v>
      </c>
      <c r="Y87" s="44">
        <f>IFERROR(IF(Y81="",0,Y81),"0")+IFERROR(IF(Y82="",0,Y82),"0")+IFERROR(IF(Y83="",0,Y83),"0")+IFERROR(IF(Y84="",0,Y84),"0")+IFERROR(IF(Y85="",0,Y85),"0")+IFERROR(IF(Y86="",0,Y86),"0")</f>
        <v>5.0064000000000002</v>
      </c>
      <c r="Z87" s="68"/>
      <c r="AA87" s="68"/>
    </row>
    <row r="88" spans="1:67" x14ac:dyDescent="0.2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3"/>
      <c r="O88" s="269" t="s">
        <v>43</v>
      </c>
      <c r="P88" s="270"/>
      <c r="Q88" s="270"/>
      <c r="R88" s="270"/>
      <c r="S88" s="270"/>
      <c r="T88" s="270"/>
      <c r="U88" s="271"/>
      <c r="V88" s="43" t="s">
        <v>0</v>
      </c>
      <c r="W88" s="44">
        <f>IFERROR(SUMPRODUCT(W81:W86*H81:H86),"0")</f>
        <v>1008</v>
      </c>
      <c r="X88" s="44">
        <f>IFERROR(SUMPRODUCT(X81:X86*H81:H86),"0")</f>
        <v>1008</v>
      </c>
      <c r="Y88" s="43"/>
      <c r="Z88" s="68"/>
      <c r="AA88" s="68"/>
    </row>
    <row r="89" spans="1:67" ht="16.5" customHeight="1" x14ac:dyDescent="0.25">
      <c r="A89" s="263" t="s">
        <v>164</v>
      </c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66"/>
      <c r="AA89" s="66"/>
    </row>
    <row r="90" spans="1:67" ht="14.25" customHeight="1" x14ac:dyDescent="0.25">
      <c r="A90" s="264" t="s">
        <v>164</v>
      </c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65">
        <v>4607025784012</v>
      </c>
      <c r="E91" s="265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7"/>
      <c r="Q91" s="267"/>
      <c r="R91" s="267"/>
      <c r="S91" s="268"/>
      <c r="T91" s="40" t="s">
        <v>49</v>
      </c>
      <c r="U91" s="40" t="s">
        <v>49</v>
      </c>
      <c r="V91" s="41" t="s">
        <v>42</v>
      </c>
      <c r="W91" s="59">
        <v>126</v>
      </c>
      <c r="X91" s="56">
        <f>IFERROR(IF(W91="","",W91),"")</f>
        <v>126</v>
      </c>
      <c r="Y91" s="42">
        <f>IFERROR(IF(W91="","",W91*0.00936),"")</f>
        <v>1.17936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313.89120000000003</v>
      </c>
      <c r="BM91" s="83">
        <f>IFERROR(X91*I91,"0")</f>
        <v>313.89120000000003</v>
      </c>
      <c r="BN91" s="83">
        <f>IFERROR(W91/J91,"0")</f>
        <v>1</v>
      </c>
      <c r="BO91" s="83">
        <f>IFERROR(X91/J91,"0")</f>
        <v>1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65">
        <v>4607025784319</v>
      </c>
      <c r="E92" s="265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7"/>
      <c r="Q92" s="267"/>
      <c r="R92" s="267"/>
      <c r="S92" s="268"/>
      <c r="T92" s="40" t="s">
        <v>49</v>
      </c>
      <c r="U92" s="40" t="s">
        <v>49</v>
      </c>
      <c r="V92" s="41" t="s">
        <v>42</v>
      </c>
      <c r="W92" s="59">
        <v>140</v>
      </c>
      <c r="X92" s="56">
        <f>IFERROR(IF(W92="","",W92),"")</f>
        <v>140</v>
      </c>
      <c r="Y92" s="42">
        <f>IFERROR(IF(W92="","",W92*0.01788),"")</f>
        <v>2.5032000000000001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594.16</v>
      </c>
      <c r="BM92" s="83">
        <f>IFERROR(X92*I92,"0")</f>
        <v>594.16</v>
      </c>
      <c r="BN92" s="83">
        <f>IFERROR(W92/J92,"0")</f>
        <v>2</v>
      </c>
      <c r="BO92" s="83">
        <f>IFERROR(X92/J92,"0")</f>
        <v>2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65">
        <v>4607111035370</v>
      </c>
      <c r="E93" s="265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7"/>
      <c r="Q93" s="267"/>
      <c r="R93" s="267"/>
      <c r="S93" s="268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3"/>
      <c r="O94" s="269" t="s">
        <v>43</v>
      </c>
      <c r="P94" s="270"/>
      <c r="Q94" s="270"/>
      <c r="R94" s="270"/>
      <c r="S94" s="270"/>
      <c r="T94" s="270"/>
      <c r="U94" s="271"/>
      <c r="V94" s="43" t="s">
        <v>42</v>
      </c>
      <c r="W94" s="44">
        <f>IFERROR(SUM(W91:W93),"0")</f>
        <v>266</v>
      </c>
      <c r="X94" s="44">
        <f>IFERROR(SUM(X91:X93),"0")</f>
        <v>266</v>
      </c>
      <c r="Y94" s="44">
        <f>IFERROR(IF(Y91="",0,Y91),"0")+IFERROR(IF(Y92="",0,Y92),"0")+IFERROR(IF(Y93="",0,Y93),"0")</f>
        <v>3.6825600000000001</v>
      </c>
      <c r="Z94" s="68"/>
      <c r="AA94" s="68"/>
    </row>
    <row r="95" spans="1:67" x14ac:dyDescent="0.2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3"/>
      <c r="O95" s="269" t="s">
        <v>43</v>
      </c>
      <c r="P95" s="270"/>
      <c r="Q95" s="270"/>
      <c r="R95" s="270"/>
      <c r="S95" s="270"/>
      <c r="T95" s="270"/>
      <c r="U95" s="271"/>
      <c r="V95" s="43" t="s">
        <v>0</v>
      </c>
      <c r="W95" s="44">
        <f>IFERROR(SUMPRODUCT(W91:W93*H91:H93),"0")</f>
        <v>776.16000000000008</v>
      </c>
      <c r="X95" s="44">
        <f>IFERROR(SUMPRODUCT(X91:X93*H91:H93),"0")</f>
        <v>776.16000000000008</v>
      </c>
      <c r="Y95" s="43"/>
      <c r="Z95" s="68"/>
      <c r="AA95" s="68"/>
    </row>
    <row r="96" spans="1:67" ht="16.5" customHeight="1" x14ac:dyDescent="0.25">
      <c r="A96" s="263" t="s">
        <v>171</v>
      </c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66"/>
      <c r="AA96" s="66"/>
    </row>
    <row r="97" spans="1:67" ht="14.25" customHeight="1" x14ac:dyDescent="0.25">
      <c r="A97" s="264" t="s">
        <v>80</v>
      </c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65">
        <v>4607111033970</v>
      </c>
      <c r="E98" s="26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7"/>
      <c r="Q98" s="267"/>
      <c r="R98" s="267"/>
      <c r="S98" s="268"/>
      <c r="T98" s="40" t="s">
        <v>49</v>
      </c>
      <c r="U98" s="40" t="s">
        <v>49</v>
      </c>
      <c r="V98" s="41" t="s">
        <v>42</v>
      </c>
      <c r="W98" s="59">
        <v>84</v>
      </c>
      <c r="X98" s="56">
        <f>IFERROR(IF(W98="","",W98),"")</f>
        <v>84</v>
      </c>
      <c r="Y98" s="42">
        <f>IFERROR(IF(W98="","",W98*0.0155),"")</f>
        <v>1.302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604.76639999999998</v>
      </c>
      <c r="BM98" s="83">
        <f>IFERROR(X98*I98,"0")</f>
        <v>604.76639999999998</v>
      </c>
      <c r="BN98" s="83">
        <f>IFERROR(W98/J98,"0")</f>
        <v>1</v>
      </c>
      <c r="BO98" s="83">
        <f>IFERROR(X98/J98,"0")</f>
        <v>1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65">
        <v>4607111034144</v>
      </c>
      <c r="E99" s="26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7"/>
      <c r="Q99" s="267"/>
      <c r="R99" s="267"/>
      <c r="S99" s="268"/>
      <c r="T99" s="40" t="s">
        <v>49</v>
      </c>
      <c r="U99" s="40" t="s">
        <v>49</v>
      </c>
      <c r="V99" s="41" t="s">
        <v>42</v>
      </c>
      <c r="W99" s="59">
        <v>168</v>
      </c>
      <c r="X99" s="56">
        <f>IFERROR(IF(W99="","",W99),"")</f>
        <v>168</v>
      </c>
      <c r="Y99" s="42">
        <f>IFERROR(IF(W99="","",W99*0.0155),"")</f>
        <v>2.6040000000000001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1257.6479999999999</v>
      </c>
      <c r="BM99" s="83">
        <f>IFERROR(X99*I99,"0")</f>
        <v>1257.6479999999999</v>
      </c>
      <c r="BN99" s="83">
        <f>IFERROR(W99/J99,"0")</f>
        <v>2</v>
      </c>
      <c r="BO99" s="83">
        <f>IFERROR(X99/J99,"0")</f>
        <v>2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65">
        <v>4607111033987</v>
      </c>
      <c r="E100" s="265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7"/>
      <c r="Q100" s="267"/>
      <c r="R100" s="267"/>
      <c r="S100" s="268"/>
      <c r="T100" s="40" t="s">
        <v>49</v>
      </c>
      <c r="U100" s="40" t="s">
        <v>49</v>
      </c>
      <c r="V100" s="41" t="s">
        <v>42</v>
      </c>
      <c r="W100" s="59">
        <v>84</v>
      </c>
      <c r="X100" s="56">
        <f>IFERROR(IF(W100="","",W100),"")</f>
        <v>84</v>
      </c>
      <c r="Y100" s="42">
        <f>IFERROR(IF(W100="","",W100*0.0155),"")</f>
        <v>1.302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604.76639999999998</v>
      </c>
      <c r="BM100" s="83">
        <f>IFERROR(X100*I100,"0")</f>
        <v>604.76639999999998</v>
      </c>
      <c r="BN100" s="83">
        <f>IFERROR(W100/J100,"0")</f>
        <v>1</v>
      </c>
      <c r="BO100" s="83">
        <f>IFERROR(X100/J100,"0")</f>
        <v>1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65">
        <v>4607111034151</v>
      </c>
      <c r="E101" s="265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7"/>
      <c r="Q101" s="267"/>
      <c r="R101" s="267"/>
      <c r="S101" s="268"/>
      <c r="T101" s="40" t="s">
        <v>49</v>
      </c>
      <c r="U101" s="40" t="s">
        <v>49</v>
      </c>
      <c r="V101" s="41" t="s">
        <v>42</v>
      </c>
      <c r="W101" s="59">
        <v>252</v>
      </c>
      <c r="X101" s="56">
        <f>IFERROR(IF(W101="","",W101),"")</f>
        <v>252</v>
      </c>
      <c r="Y101" s="42">
        <f>IFERROR(IF(W101="","",W101*0.0155),"")</f>
        <v>3.9060000000000001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1886.472</v>
      </c>
      <c r="BM101" s="83">
        <f>IFERROR(X101*I101,"0")</f>
        <v>1886.472</v>
      </c>
      <c r="BN101" s="83">
        <f>IFERROR(W101/J101,"0")</f>
        <v>3</v>
      </c>
      <c r="BO101" s="83">
        <f>IFERROR(X101/J101,"0")</f>
        <v>3</v>
      </c>
    </row>
    <row r="102" spans="1:67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3"/>
      <c r="O102" s="269" t="s">
        <v>43</v>
      </c>
      <c r="P102" s="270"/>
      <c r="Q102" s="270"/>
      <c r="R102" s="270"/>
      <c r="S102" s="270"/>
      <c r="T102" s="270"/>
      <c r="U102" s="271"/>
      <c r="V102" s="43" t="s">
        <v>42</v>
      </c>
      <c r="W102" s="44">
        <f>IFERROR(SUM(W98:W101),"0")</f>
        <v>588</v>
      </c>
      <c r="X102" s="44">
        <f>IFERROR(SUM(X98:X101),"0")</f>
        <v>588</v>
      </c>
      <c r="Y102" s="44">
        <f>IFERROR(IF(Y98="",0,Y98),"0")+IFERROR(IF(Y99="",0,Y99),"0")+IFERROR(IF(Y100="",0,Y100),"0")+IFERROR(IF(Y101="",0,Y101),"0")</f>
        <v>9.1140000000000008</v>
      </c>
      <c r="Z102" s="68"/>
      <c r="AA102" s="68"/>
    </row>
    <row r="103" spans="1:67" x14ac:dyDescent="0.2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3"/>
      <c r="O103" s="269" t="s">
        <v>43</v>
      </c>
      <c r="P103" s="270"/>
      <c r="Q103" s="270"/>
      <c r="R103" s="270"/>
      <c r="S103" s="270"/>
      <c r="T103" s="270"/>
      <c r="U103" s="271"/>
      <c r="V103" s="43" t="s">
        <v>0</v>
      </c>
      <c r="W103" s="44">
        <f>IFERROR(SUMPRODUCT(W98:W101*H98:H101),"0")</f>
        <v>4179.84</v>
      </c>
      <c r="X103" s="44">
        <f>IFERROR(SUMPRODUCT(X98:X101*H98:H101),"0")</f>
        <v>4179.84</v>
      </c>
      <c r="Y103" s="43"/>
      <c r="Z103" s="68"/>
      <c r="AA103" s="68"/>
    </row>
    <row r="104" spans="1:67" ht="16.5" customHeight="1" x14ac:dyDescent="0.25">
      <c r="A104" s="263" t="s">
        <v>180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66"/>
      <c r="AA104" s="66"/>
    </row>
    <row r="105" spans="1:67" ht="14.25" customHeight="1" x14ac:dyDescent="0.25">
      <c r="A105" s="264" t="s">
        <v>142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65">
        <v>4607111034014</v>
      </c>
      <c r="E106" s="26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67"/>
      <c r="Q106" s="267"/>
      <c r="R106" s="267"/>
      <c r="S106" s="268"/>
      <c r="T106" s="40" t="s">
        <v>49</v>
      </c>
      <c r="U106" s="40" t="s">
        <v>49</v>
      </c>
      <c r="V106" s="41" t="s">
        <v>42</v>
      </c>
      <c r="W106" s="59">
        <v>70</v>
      </c>
      <c r="X106" s="56">
        <f>IFERROR(IF(W106="","",W106),"")</f>
        <v>70</v>
      </c>
      <c r="Y106" s="42">
        <f>IFERROR(IF(W106="","",W106*0.01788),"")</f>
        <v>1.2516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259.25200000000001</v>
      </c>
      <c r="BM106" s="83">
        <f>IFERROR(X106*I106,"0")</f>
        <v>259.25200000000001</v>
      </c>
      <c r="BN106" s="83">
        <f>IFERROR(W106/J106,"0")</f>
        <v>1</v>
      </c>
      <c r="BO106" s="83">
        <f>IFERROR(X106/J106,"0")</f>
        <v>1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65">
        <v>4607111033994</v>
      </c>
      <c r="E107" s="265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67"/>
      <c r="Q107" s="267"/>
      <c r="R107" s="267"/>
      <c r="S107" s="268"/>
      <c r="T107" s="40" t="s">
        <v>49</v>
      </c>
      <c r="U107" s="40" t="s">
        <v>49</v>
      </c>
      <c r="V107" s="41" t="s">
        <v>42</v>
      </c>
      <c r="W107" s="59">
        <v>140</v>
      </c>
      <c r="X107" s="56">
        <f>IFERROR(IF(W107="","",W107),"")</f>
        <v>140</v>
      </c>
      <c r="Y107" s="42">
        <f>IFERROR(IF(W107="","",W107*0.01788),"")</f>
        <v>2.5032000000000001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518.50400000000002</v>
      </c>
      <c r="BM107" s="83">
        <f>IFERROR(X107*I107,"0")</f>
        <v>518.50400000000002</v>
      </c>
      <c r="BN107" s="83">
        <f>IFERROR(W107/J107,"0")</f>
        <v>2</v>
      </c>
      <c r="BO107" s="83">
        <f>IFERROR(X107/J107,"0")</f>
        <v>2</v>
      </c>
    </row>
    <row r="108" spans="1:67" x14ac:dyDescent="0.2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3"/>
      <c r="O108" s="269" t="s">
        <v>43</v>
      </c>
      <c r="P108" s="270"/>
      <c r="Q108" s="270"/>
      <c r="R108" s="270"/>
      <c r="S108" s="270"/>
      <c r="T108" s="270"/>
      <c r="U108" s="271"/>
      <c r="V108" s="43" t="s">
        <v>42</v>
      </c>
      <c r="W108" s="44">
        <f>IFERROR(SUM(W106:W107),"0")</f>
        <v>210</v>
      </c>
      <c r="X108" s="44">
        <f>IFERROR(SUM(X106:X107),"0")</f>
        <v>210</v>
      </c>
      <c r="Y108" s="44">
        <f>IFERROR(IF(Y106="",0,Y106),"0")+IFERROR(IF(Y107="",0,Y107),"0")</f>
        <v>3.7548000000000004</v>
      </c>
      <c r="Z108" s="68"/>
      <c r="AA108" s="68"/>
    </row>
    <row r="109" spans="1:67" x14ac:dyDescent="0.2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3"/>
      <c r="O109" s="269" t="s">
        <v>43</v>
      </c>
      <c r="P109" s="270"/>
      <c r="Q109" s="270"/>
      <c r="R109" s="270"/>
      <c r="S109" s="270"/>
      <c r="T109" s="270"/>
      <c r="U109" s="271"/>
      <c r="V109" s="43" t="s">
        <v>0</v>
      </c>
      <c r="W109" s="44">
        <f>IFERROR(SUMPRODUCT(W106:W107*H106:H107),"0")</f>
        <v>630</v>
      </c>
      <c r="X109" s="44">
        <f>IFERROR(SUMPRODUCT(X106:X107*H106:H107),"0")</f>
        <v>630</v>
      </c>
      <c r="Y109" s="43"/>
      <c r="Z109" s="68"/>
      <c r="AA109" s="68"/>
    </row>
    <row r="110" spans="1:67" ht="16.5" customHeight="1" x14ac:dyDescent="0.25">
      <c r="A110" s="263" t="s">
        <v>185</v>
      </c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66"/>
      <c r="AA110" s="66"/>
    </row>
    <row r="111" spans="1:67" ht="14.25" customHeight="1" x14ac:dyDescent="0.25">
      <c r="A111" s="264" t="s">
        <v>142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65">
        <v>4607111034199</v>
      </c>
      <c r="E112" s="265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67"/>
      <c r="Q112" s="267"/>
      <c r="R112" s="267"/>
      <c r="S112" s="268"/>
      <c r="T112" s="40" t="s">
        <v>49</v>
      </c>
      <c r="U112" s="40" t="s">
        <v>49</v>
      </c>
      <c r="V112" s="41" t="s">
        <v>42</v>
      </c>
      <c r="W112" s="59">
        <v>70</v>
      </c>
      <c r="X112" s="56">
        <f>IFERROR(IF(W112="","",W112),"")</f>
        <v>70</v>
      </c>
      <c r="Y112" s="42">
        <f>IFERROR(IF(W112="","",W112*0.01788),"")</f>
        <v>1.2516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259.25200000000001</v>
      </c>
      <c r="BM112" s="83">
        <f>IFERROR(X112*I112,"0")</f>
        <v>259.25200000000001</v>
      </c>
      <c r="BN112" s="83">
        <f>IFERROR(W112/J112,"0")</f>
        <v>1</v>
      </c>
      <c r="BO112" s="83">
        <f>IFERROR(X112/J112,"0")</f>
        <v>1</v>
      </c>
    </row>
    <row r="113" spans="1:67" x14ac:dyDescent="0.2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3"/>
      <c r="O113" s="269" t="s">
        <v>43</v>
      </c>
      <c r="P113" s="270"/>
      <c r="Q113" s="270"/>
      <c r="R113" s="270"/>
      <c r="S113" s="270"/>
      <c r="T113" s="270"/>
      <c r="U113" s="271"/>
      <c r="V113" s="43" t="s">
        <v>42</v>
      </c>
      <c r="W113" s="44">
        <f>IFERROR(SUM(W112:W112),"0")</f>
        <v>70</v>
      </c>
      <c r="X113" s="44">
        <f>IFERROR(SUM(X112:X112),"0")</f>
        <v>70</v>
      </c>
      <c r="Y113" s="44">
        <f>IFERROR(IF(Y112="",0,Y112),"0")</f>
        <v>1.2516</v>
      </c>
      <c r="Z113" s="68"/>
      <c r="AA113" s="68"/>
    </row>
    <row r="114" spans="1:67" x14ac:dyDescent="0.2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3"/>
      <c r="O114" s="269" t="s">
        <v>43</v>
      </c>
      <c r="P114" s="270"/>
      <c r="Q114" s="270"/>
      <c r="R114" s="270"/>
      <c r="S114" s="270"/>
      <c r="T114" s="270"/>
      <c r="U114" s="271"/>
      <c r="V114" s="43" t="s">
        <v>0</v>
      </c>
      <c r="W114" s="44">
        <f>IFERROR(SUMPRODUCT(W112:W112*H112:H112),"0")</f>
        <v>210</v>
      </c>
      <c r="X114" s="44">
        <f>IFERROR(SUMPRODUCT(X112:X112*H112:H112),"0")</f>
        <v>210</v>
      </c>
      <c r="Y114" s="43"/>
      <c r="Z114" s="68"/>
      <c r="AA114" s="68"/>
    </row>
    <row r="115" spans="1:67" ht="16.5" customHeight="1" x14ac:dyDescent="0.25">
      <c r="A115" s="263" t="s">
        <v>188</v>
      </c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66"/>
      <c r="AA115" s="66"/>
    </row>
    <row r="116" spans="1:67" ht="14.25" customHeight="1" x14ac:dyDescent="0.25">
      <c r="A116" s="264" t="s">
        <v>142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67"/>
      <c r="AA116" s="67"/>
    </row>
    <row r="117" spans="1:67" ht="27" customHeight="1" x14ac:dyDescent="0.25">
      <c r="A117" s="64" t="s">
        <v>189</v>
      </c>
      <c r="B117" s="64" t="s">
        <v>190</v>
      </c>
      <c r="C117" s="37">
        <v>4301130006</v>
      </c>
      <c r="D117" s="265">
        <v>4607111034670</v>
      </c>
      <c r="E117" s="265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67"/>
      <c r="Q117" s="267"/>
      <c r="R117" s="267"/>
      <c r="S117" s="268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customHeight="1" x14ac:dyDescent="0.25">
      <c r="A118" s="64" t="s">
        <v>192</v>
      </c>
      <c r="B118" s="64" t="s">
        <v>193</v>
      </c>
      <c r="C118" s="37">
        <v>4301130003</v>
      </c>
      <c r="D118" s="265">
        <v>4607111034687</v>
      </c>
      <c r="E118" s="265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67"/>
      <c r="Q118" s="267"/>
      <c r="R118" s="267"/>
      <c r="S118" s="268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65">
        <v>4607111034380</v>
      </c>
      <c r="E119" s="265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7"/>
      <c r="Q119" s="267"/>
      <c r="R119" s="267"/>
      <c r="S119" s="268"/>
      <c r="T119" s="40" t="s">
        <v>49</v>
      </c>
      <c r="U119" s="40" t="s">
        <v>49</v>
      </c>
      <c r="V119" s="41" t="s">
        <v>42</v>
      </c>
      <c r="W119" s="59">
        <v>70</v>
      </c>
      <c r="X119" s="56">
        <f>IFERROR(IF(W119="","",W119),"")</f>
        <v>70</v>
      </c>
      <c r="Y119" s="42">
        <f>IFERROR(IF(W119="","",W119*0.01788),"")</f>
        <v>1.2516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229.6</v>
      </c>
      <c r="BM119" s="83">
        <f>IFERROR(X119*I119,"0")</f>
        <v>229.6</v>
      </c>
      <c r="BN119" s="83">
        <f>IFERROR(W119/J119,"0")</f>
        <v>1</v>
      </c>
      <c r="BO119" s="83">
        <f>IFERROR(X119/J119,"0")</f>
        <v>1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65">
        <v>4607111034397</v>
      </c>
      <c r="E120" s="265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67"/>
      <c r="Q120" s="267"/>
      <c r="R120" s="267"/>
      <c r="S120" s="268"/>
      <c r="T120" s="40" t="s">
        <v>49</v>
      </c>
      <c r="U120" s="40" t="s">
        <v>49</v>
      </c>
      <c r="V120" s="41" t="s">
        <v>42</v>
      </c>
      <c r="W120" s="59">
        <v>70</v>
      </c>
      <c r="X120" s="56">
        <f>IFERROR(IF(W120="","",W120),"")</f>
        <v>70</v>
      </c>
      <c r="Y120" s="42">
        <f>IFERROR(IF(W120="","",W120*0.01788),"")</f>
        <v>1.2516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229.6</v>
      </c>
      <c r="BM120" s="83">
        <f>IFERROR(X120*I120,"0")</f>
        <v>229.6</v>
      </c>
      <c r="BN120" s="83">
        <f>IFERROR(W120/J120,"0")</f>
        <v>1</v>
      </c>
      <c r="BO120" s="83">
        <f>IFERROR(X120/J120,"0")</f>
        <v>1</v>
      </c>
    </row>
    <row r="121" spans="1:67" x14ac:dyDescent="0.2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3"/>
      <c r="O121" s="269" t="s">
        <v>43</v>
      </c>
      <c r="P121" s="270"/>
      <c r="Q121" s="270"/>
      <c r="R121" s="270"/>
      <c r="S121" s="270"/>
      <c r="T121" s="270"/>
      <c r="U121" s="271"/>
      <c r="V121" s="43" t="s">
        <v>42</v>
      </c>
      <c r="W121" s="44">
        <f>IFERROR(SUM(W117:W120),"0")</f>
        <v>140</v>
      </c>
      <c r="X121" s="44">
        <f>IFERROR(SUM(X117:X120),"0")</f>
        <v>140</v>
      </c>
      <c r="Y121" s="44">
        <f>IFERROR(IF(Y117="",0,Y117),"0")+IFERROR(IF(Y118="",0,Y118),"0")+IFERROR(IF(Y119="",0,Y119),"0")+IFERROR(IF(Y120="",0,Y120),"0")</f>
        <v>2.5032000000000001</v>
      </c>
      <c r="Z121" s="68"/>
      <c r="AA121" s="68"/>
    </row>
    <row r="122" spans="1:67" x14ac:dyDescent="0.2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3"/>
      <c r="O122" s="269" t="s">
        <v>43</v>
      </c>
      <c r="P122" s="270"/>
      <c r="Q122" s="270"/>
      <c r="R122" s="270"/>
      <c r="S122" s="270"/>
      <c r="T122" s="270"/>
      <c r="U122" s="271"/>
      <c r="V122" s="43" t="s">
        <v>0</v>
      </c>
      <c r="W122" s="44">
        <f>IFERROR(SUMPRODUCT(W117:W120*H117:H120),"0")</f>
        <v>420</v>
      </c>
      <c r="X122" s="44">
        <f>IFERROR(SUMPRODUCT(X117:X120*H117:H120),"0")</f>
        <v>420</v>
      </c>
      <c r="Y122" s="43"/>
      <c r="Z122" s="68"/>
      <c r="AA122" s="68"/>
    </row>
    <row r="123" spans="1:67" ht="16.5" customHeight="1" x14ac:dyDescent="0.25">
      <c r="A123" s="263" t="s">
        <v>198</v>
      </c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66"/>
      <c r="AA123" s="66"/>
    </row>
    <row r="124" spans="1:67" ht="14.25" customHeight="1" x14ac:dyDescent="0.25">
      <c r="A124" s="264" t="s">
        <v>142</v>
      </c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65">
        <v>4607111035806</v>
      </c>
      <c r="E125" s="265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3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7"/>
      <c r="Q125" s="267"/>
      <c r="R125" s="267"/>
      <c r="S125" s="268"/>
      <c r="T125" s="40" t="s">
        <v>49</v>
      </c>
      <c r="U125" s="40" t="s">
        <v>49</v>
      </c>
      <c r="V125" s="41" t="s">
        <v>42</v>
      </c>
      <c r="W125" s="59">
        <v>70</v>
      </c>
      <c r="X125" s="56">
        <f>IFERROR(IF(W125="","",W125),"")</f>
        <v>70</v>
      </c>
      <c r="Y125" s="42">
        <f>IFERROR(IF(W125="","",W125*0.01788),"")</f>
        <v>1.2516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259.25200000000001</v>
      </c>
      <c r="BM125" s="83">
        <f>IFERROR(X125*I125,"0")</f>
        <v>259.25200000000001</v>
      </c>
      <c r="BN125" s="83">
        <f>IFERROR(W125/J125,"0")</f>
        <v>1</v>
      </c>
      <c r="BO125" s="83">
        <f>IFERROR(X125/J125,"0")</f>
        <v>1</v>
      </c>
    </row>
    <row r="126" spans="1:67" x14ac:dyDescent="0.2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3"/>
      <c r="O126" s="269" t="s">
        <v>43</v>
      </c>
      <c r="P126" s="270"/>
      <c r="Q126" s="270"/>
      <c r="R126" s="270"/>
      <c r="S126" s="270"/>
      <c r="T126" s="270"/>
      <c r="U126" s="271"/>
      <c r="V126" s="43" t="s">
        <v>42</v>
      </c>
      <c r="W126" s="44">
        <f>IFERROR(SUM(W125:W125),"0")</f>
        <v>70</v>
      </c>
      <c r="X126" s="44">
        <f>IFERROR(SUM(X125:X125),"0")</f>
        <v>70</v>
      </c>
      <c r="Y126" s="44">
        <f>IFERROR(IF(Y125="",0,Y125),"0")</f>
        <v>1.2516</v>
      </c>
      <c r="Z126" s="68"/>
      <c r="AA126" s="68"/>
    </row>
    <row r="127" spans="1:67" x14ac:dyDescent="0.2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3"/>
      <c r="O127" s="269" t="s">
        <v>43</v>
      </c>
      <c r="P127" s="270"/>
      <c r="Q127" s="270"/>
      <c r="R127" s="270"/>
      <c r="S127" s="270"/>
      <c r="T127" s="270"/>
      <c r="U127" s="271"/>
      <c r="V127" s="43" t="s">
        <v>0</v>
      </c>
      <c r="W127" s="44">
        <f>IFERROR(SUMPRODUCT(W125:W125*H125:H125),"0")</f>
        <v>210</v>
      </c>
      <c r="X127" s="44">
        <f>IFERROR(SUMPRODUCT(X125:X125*H125:H125),"0")</f>
        <v>210</v>
      </c>
      <c r="Y127" s="43"/>
      <c r="Z127" s="68"/>
      <c r="AA127" s="68"/>
    </row>
    <row r="128" spans="1:67" ht="16.5" customHeight="1" x14ac:dyDescent="0.25">
      <c r="A128" s="263" t="s">
        <v>201</v>
      </c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66"/>
      <c r="AA128" s="66"/>
    </row>
    <row r="129" spans="1:67" ht="14.25" customHeight="1" x14ac:dyDescent="0.25">
      <c r="A129" s="264" t="s">
        <v>202</v>
      </c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67"/>
      <c r="AA129" s="67"/>
    </row>
    <row r="130" spans="1:67" ht="27" customHeight="1" x14ac:dyDescent="0.25">
      <c r="A130" s="64" t="s">
        <v>203</v>
      </c>
      <c r="B130" s="64" t="s">
        <v>204</v>
      </c>
      <c r="C130" s="37">
        <v>4301070768</v>
      </c>
      <c r="D130" s="265">
        <v>4607111035639</v>
      </c>
      <c r="E130" s="265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7"/>
      <c r="Q130" s="267"/>
      <c r="R130" s="267"/>
      <c r="S130" s="268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206</v>
      </c>
      <c r="B131" s="64" t="s">
        <v>207</v>
      </c>
      <c r="C131" s="37">
        <v>4301070797</v>
      </c>
      <c r="D131" s="265">
        <v>4607111035646</v>
      </c>
      <c r="E131" s="265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7"/>
      <c r="Q131" s="267"/>
      <c r="R131" s="267"/>
      <c r="S131" s="268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3"/>
      <c r="O132" s="269" t="s">
        <v>43</v>
      </c>
      <c r="P132" s="270"/>
      <c r="Q132" s="270"/>
      <c r="R132" s="270"/>
      <c r="S132" s="270"/>
      <c r="T132" s="270"/>
      <c r="U132" s="271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x14ac:dyDescent="0.2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3"/>
      <c r="O133" s="269" t="s">
        <v>43</v>
      </c>
      <c r="P133" s="270"/>
      <c r="Q133" s="270"/>
      <c r="R133" s="270"/>
      <c r="S133" s="270"/>
      <c r="T133" s="270"/>
      <c r="U133" s="271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customHeight="1" x14ac:dyDescent="0.25">
      <c r="A134" s="263" t="s">
        <v>209</v>
      </c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66"/>
      <c r="AA134" s="66"/>
    </row>
    <row r="135" spans="1:67" ht="14.25" customHeight="1" x14ac:dyDescent="0.25">
      <c r="A135" s="264" t="s">
        <v>142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67"/>
      <c r="AA135" s="67"/>
    </row>
    <row r="136" spans="1:67" ht="27" customHeight="1" x14ac:dyDescent="0.25">
      <c r="A136" s="64" t="s">
        <v>210</v>
      </c>
      <c r="B136" s="64" t="s">
        <v>211</v>
      </c>
      <c r="C136" s="37">
        <v>4301135133</v>
      </c>
      <c r="D136" s="265">
        <v>4607111036568</v>
      </c>
      <c r="E136" s="265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3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67"/>
      <c r="Q136" s="267"/>
      <c r="R136" s="267"/>
      <c r="S136" s="268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3"/>
      <c r="O137" s="269" t="s">
        <v>43</v>
      </c>
      <c r="P137" s="270"/>
      <c r="Q137" s="270"/>
      <c r="R137" s="270"/>
      <c r="S137" s="270"/>
      <c r="T137" s="270"/>
      <c r="U137" s="271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3"/>
      <c r="O138" s="269" t="s">
        <v>43</v>
      </c>
      <c r="P138" s="270"/>
      <c r="Q138" s="270"/>
      <c r="R138" s="270"/>
      <c r="S138" s="270"/>
      <c r="T138" s="270"/>
      <c r="U138" s="271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62" t="s">
        <v>212</v>
      </c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55"/>
      <c r="AA139" s="55"/>
    </row>
    <row r="140" spans="1:67" ht="16.5" customHeight="1" x14ac:dyDescent="0.25">
      <c r="A140" s="263" t="s">
        <v>213</v>
      </c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66"/>
      <c r="AA140" s="66"/>
    </row>
    <row r="141" spans="1:67" ht="14.25" customHeight="1" x14ac:dyDescent="0.25">
      <c r="A141" s="264" t="s">
        <v>142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67"/>
      <c r="AA141" s="67"/>
    </row>
    <row r="142" spans="1:67" ht="37.5" customHeight="1" x14ac:dyDescent="0.25">
      <c r="A142" s="64" t="s">
        <v>214</v>
      </c>
      <c r="B142" s="64" t="s">
        <v>215</v>
      </c>
      <c r="C142" s="37">
        <v>4301135129</v>
      </c>
      <c r="D142" s="265">
        <v>4607111036841</v>
      </c>
      <c r="E142" s="265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32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67"/>
      <c r="Q142" s="267"/>
      <c r="R142" s="267"/>
      <c r="S142" s="268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customHeight="1" x14ac:dyDescent="0.25">
      <c r="A143" s="64" t="s">
        <v>216</v>
      </c>
      <c r="B143" s="64" t="s">
        <v>217</v>
      </c>
      <c r="C143" s="37">
        <v>4301135317</v>
      </c>
      <c r="D143" s="265">
        <v>4607111039057</v>
      </c>
      <c r="E143" s="265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324" t="s">
        <v>218</v>
      </c>
      <c r="P143" s="267"/>
      <c r="Q143" s="267"/>
      <c r="R143" s="267"/>
      <c r="S143" s="268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3"/>
      <c r="O144" s="269" t="s">
        <v>43</v>
      </c>
      <c r="P144" s="270"/>
      <c r="Q144" s="270"/>
      <c r="R144" s="270"/>
      <c r="S144" s="270"/>
      <c r="T144" s="270"/>
      <c r="U144" s="271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x14ac:dyDescent="0.2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3"/>
      <c r="O145" s="269" t="s">
        <v>43</v>
      </c>
      <c r="P145" s="270"/>
      <c r="Q145" s="270"/>
      <c r="R145" s="270"/>
      <c r="S145" s="270"/>
      <c r="T145" s="270"/>
      <c r="U145" s="271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customHeight="1" x14ac:dyDescent="0.25">
      <c r="A146" s="263" t="s">
        <v>219</v>
      </c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66"/>
      <c r="AA146" s="66"/>
    </row>
    <row r="147" spans="1:67" ht="14.25" customHeight="1" x14ac:dyDescent="0.25">
      <c r="A147" s="264" t="s">
        <v>202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67"/>
      <c r="AA147" s="67"/>
    </row>
    <row r="148" spans="1:67" ht="16.5" customHeight="1" x14ac:dyDescent="0.25">
      <c r="A148" s="64" t="s">
        <v>220</v>
      </c>
      <c r="B148" s="64" t="s">
        <v>221</v>
      </c>
      <c r="C148" s="37">
        <v>4301071010</v>
      </c>
      <c r="D148" s="265">
        <v>4607111037701</v>
      </c>
      <c r="E148" s="265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32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67"/>
      <c r="Q148" s="267"/>
      <c r="R148" s="267"/>
      <c r="S148" s="268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3"/>
      <c r="O149" s="269" t="s">
        <v>43</v>
      </c>
      <c r="P149" s="270"/>
      <c r="Q149" s="270"/>
      <c r="R149" s="270"/>
      <c r="S149" s="270"/>
      <c r="T149" s="270"/>
      <c r="U149" s="271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3"/>
      <c r="O150" s="269" t="s">
        <v>43</v>
      </c>
      <c r="P150" s="270"/>
      <c r="Q150" s="270"/>
      <c r="R150" s="270"/>
      <c r="S150" s="270"/>
      <c r="T150" s="270"/>
      <c r="U150" s="271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63" t="s">
        <v>222</v>
      </c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66"/>
      <c r="AA151" s="66"/>
    </row>
    <row r="152" spans="1:67" ht="14.25" customHeight="1" x14ac:dyDescent="0.25">
      <c r="A152" s="264" t="s">
        <v>80</v>
      </c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67"/>
      <c r="AA152" s="67"/>
    </row>
    <row r="153" spans="1:67" ht="16.5" customHeight="1" x14ac:dyDescent="0.25">
      <c r="A153" s="64" t="s">
        <v>223</v>
      </c>
      <c r="B153" s="64" t="s">
        <v>224</v>
      </c>
      <c r="C153" s="37">
        <v>4301071026</v>
      </c>
      <c r="D153" s="265">
        <v>4607111036384</v>
      </c>
      <c r="E153" s="265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326" t="s">
        <v>225</v>
      </c>
      <c r="P153" s="267"/>
      <c r="Q153" s="267"/>
      <c r="R153" s="267"/>
      <c r="S153" s="268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226</v>
      </c>
      <c r="B154" s="64" t="s">
        <v>227</v>
      </c>
      <c r="C154" s="37">
        <v>4301070956</v>
      </c>
      <c r="D154" s="265">
        <v>4640242180250</v>
      </c>
      <c r="E154" s="265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327" t="s">
        <v>228</v>
      </c>
      <c r="P154" s="267"/>
      <c r="Q154" s="267"/>
      <c r="R154" s="267"/>
      <c r="S154" s="268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229</v>
      </c>
      <c r="B155" s="64" t="s">
        <v>230</v>
      </c>
      <c r="C155" s="37">
        <v>4301071028</v>
      </c>
      <c r="D155" s="265">
        <v>4607111036216</v>
      </c>
      <c r="E155" s="265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32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67"/>
      <c r="Q155" s="267"/>
      <c r="R155" s="267"/>
      <c r="S155" s="268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4301071027</v>
      </c>
      <c r="D156" s="265">
        <v>4607111036278</v>
      </c>
      <c r="E156" s="265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329" t="s">
        <v>233</v>
      </c>
      <c r="P156" s="267"/>
      <c r="Q156" s="267"/>
      <c r="R156" s="267"/>
      <c r="S156" s="268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3"/>
      <c r="O157" s="269" t="s">
        <v>43</v>
      </c>
      <c r="P157" s="270"/>
      <c r="Q157" s="270"/>
      <c r="R157" s="270"/>
      <c r="S157" s="270"/>
      <c r="T157" s="270"/>
      <c r="U157" s="271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3"/>
      <c r="O158" s="269" t="s">
        <v>43</v>
      </c>
      <c r="P158" s="270"/>
      <c r="Q158" s="270"/>
      <c r="R158" s="270"/>
      <c r="S158" s="270"/>
      <c r="T158" s="270"/>
      <c r="U158" s="271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64" t="s">
        <v>234</v>
      </c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67"/>
      <c r="AA159" s="67"/>
    </row>
    <row r="160" spans="1:67" ht="27" customHeight="1" x14ac:dyDescent="0.25">
      <c r="A160" s="64" t="s">
        <v>235</v>
      </c>
      <c r="B160" s="64" t="s">
        <v>236</v>
      </c>
      <c r="C160" s="37">
        <v>4301080153</v>
      </c>
      <c r="D160" s="265">
        <v>4607111036827</v>
      </c>
      <c r="E160" s="265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67"/>
      <c r="Q160" s="267"/>
      <c r="R160" s="267"/>
      <c r="S160" s="268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237</v>
      </c>
      <c r="B161" s="64" t="s">
        <v>238</v>
      </c>
      <c r="C161" s="37">
        <v>4301080154</v>
      </c>
      <c r="D161" s="265">
        <v>4607111036834</v>
      </c>
      <c r="E161" s="265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3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67"/>
      <c r="Q161" s="267"/>
      <c r="R161" s="267"/>
      <c r="S161" s="268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3"/>
      <c r="O162" s="269" t="s">
        <v>43</v>
      </c>
      <c r="P162" s="270"/>
      <c r="Q162" s="270"/>
      <c r="R162" s="270"/>
      <c r="S162" s="270"/>
      <c r="T162" s="270"/>
      <c r="U162" s="271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3"/>
      <c r="O163" s="269" t="s">
        <v>43</v>
      </c>
      <c r="P163" s="270"/>
      <c r="Q163" s="270"/>
      <c r="R163" s="270"/>
      <c r="S163" s="270"/>
      <c r="T163" s="270"/>
      <c r="U163" s="271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62" t="s">
        <v>239</v>
      </c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55"/>
      <c r="AA164" s="55"/>
    </row>
    <row r="165" spans="1:67" ht="16.5" customHeight="1" x14ac:dyDescent="0.25">
      <c r="A165" s="263" t="s">
        <v>240</v>
      </c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66"/>
      <c r="AA165" s="66"/>
    </row>
    <row r="166" spans="1:67" ht="14.25" customHeight="1" x14ac:dyDescent="0.25">
      <c r="A166" s="264" t="s">
        <v>86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67"/>
      <c r="AA166" s="67"/>
    </row>
    <row r="167" spans="1:67" ht="16.5" customHeight="1" x14ac:dyDescent="0.25">
      <c r="A167" s="64" t="s">
        <v>241</v>
      </c>
      <c r="B167" s="64" t="s">
        <v>242</v>
      </c>
      <c r="C167" s="37">
        <v>4301132097</v>
      </c>
      <c r="D167" s="265">
        <v>4607111035721</v>
      </c>
      <c r="E167" s="265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33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67"/>
      <c r="Q167" s="267"/>
      <c r="R167" s="267"/>
      <c r="S167" s="268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65">
        <v>4607111035691</v>
      </c>
      <c r="E168" s="265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33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67"/>
      <c r="Q168" s="267"/>
      <c r="R168" s="267"/>
      <c r="S168" s="268"/>
      <c r="T168" s="40" t="s">
        <v>49</v>
      </c>
      <c r="U168" s="40" t="s">
        <v>49</v>
      </c>
      <c r="V168" s="41" t="s">
        <v>42</v>
      </c>
      <c r="W168" s="59">
        <v>140</v>
      </c>
      <c r="X168" s="56">
        <f>IFERROR(IF(W168="","",W168),"")</f>
        <v>140</v>
      </c>
      <c r="Y168" s="42">
        <f>IFERROR(IF(W168="","",W168*0.01788),"")</f>
        <v>2.5032000000000001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474.32</v>
      </c>
      <c r="BM168" s="83">
        <f>IFERROR(X168*I168,"0")</f>
        <v>474.32</v>
      </c>
      <c r="BN168" s="83">
        <f>IFERROR(W168/J168,"0")</f>
        <v>2</v>
      </c>
      <c r="BO168" s="83">
        <f>IFERROR(X168/J168,"0")</f>
        <v>2</v>
      </c>
    </row>
    <row r="169" spans="1:67" x14ac:dyDescent="0.2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3"/>
      <c r="O169" s="269" t="s">
        <v>43</v>
      </c>
      <c r="P169" s="270"/>
      <c r="Q169" s="270"/>
      <c r="R169" s="270"/>
      <c r="S169" s="270"/>
      <c r="T169" s="270"/>
      <c r="U169" s="271"/>
      <c r="V169" s="43" t="s">
        <v>42</v>
      </c>
      <c r="W169" s="44">
        <f>IFERROR(SUM(W167:W168),"0")</f>
        <v>140</v>
      </c>
      <c r="X169" s="44">
        <f>IFERROR(SUM(X167:X168),"0")</f>
        <v>140</v>
      </c>
      <c r="Y169" s="44">
        <f>IFERROR(IF(Y167="",0,Y167),"0")+IFERROR(IF(Y168="",0,Y168),"0")</f>
        <v>2.5032000000000001</v>
      </c>
      <c r="Z169" s="68"/>
      <c r="AA169" s="68"/>
    </row>
    <row r="170" spans="1:67" x14ac:dyDescent="0.2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3"/>
      <c r="O170" s="269" t="s">
        <v>43</v>
      </c>
      <c r="P170" s="270"/>
      <c r="Q170" s="270"/>
      <c r="R170" s="270"/>
      <c r="S170" s="270"/>
      <c r="T170" s="270"/>
      <c r="U170" s="271"/>
      <c r="V170" s="43" t="s">
        <v>0</v>
      </c>
      <c r="W170" s="44">
        <f>IFERROR(SUMPRODUCT(W167:W168*H167:H168),"0")</f>
        <v>420</v>
      </c>
      <c r="X170" s="44">
        <f>IFERROR(SUMPRODUCT(X167:X168*H167:H168),"0")</f>
        <v>420</v>
      </c>
      <c r="Y170" s="43"/>
      <c r="Z170" s="68"/>
      <c r="AA170" s="68"/>
    </row>
    <row r="171" spans="1:67" ht="16.5" customHeight="1" x14ac:dyDescent="0.25">
      <c r="A171" s="263" t="s">
        <v>245</v>
      </c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66"/>
      <c r="AA171" s="66"/>
    </row>
    <row r="172" spans="1:67" ht="14.25" customHeight="1" x14ac:dyDescent="0.25">
      <c r="A172" s="264" t="s">
        <v>245</v>
      </c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67"/>
      <c r="AA172" s="67"/>
    </row>
    <row r="173" spans="1:67" ht="27" customHeight="1" x14ac:dyDescent="0.25">
      <c r="A173" s="64" t="s">
        <v>246</v>
      </c>
      <c r="B173" s="64" t="s">
        <v>247</v>
      </c>
      <c r="C173" s="37">
        <v>4301133002</v>
      </c>
      <c r="D173" s="265">
        <v>4607111035783</v>
      </c>
      <c r="E173" s="265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67"/>
      <c r="Q173" s="267"/>
      <c r="R173" s="267"/>
      <c r="S173" s="268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3"/>
      <c r="O174" s="269" t="s">
        <v>43</v>
      </c>
      <c r="P174" s="270"/>
      <c r="Q174" s="270"/>
      <c r="R174" s="270"/>
      <c r="S174" s="270"/>
      <c r="T174" s="270"/>
      <c r="U174" s="271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3"/>
      <c r="O175" s="269" t="s">
        <v>43</v>
      </c>
      <c r="P175" s="270"/>
      <c r="Q175" s="270"/>
      <c r="R175" s="270"/>
      <c r="S175" s="270"/>
      <c r="T175" s="270"/>
      <c r="U175" s="271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63" t="s">
        <v>239</v>
      </c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66"/>
      <c r="AA176" s="66"/>
    </row>
    <row r="177" spans="1:67" ht="14.25" customHeight="1" x14ac:dyDescent="0.25">
      <c r="A177" s="264" t="s">
        <v>248</v>
      </c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67"/>
      <c r="AA177" s="67"/>
    </row>
    <row r="178" spans="1:67" ht="27" customHeight="1" x14ac:dyDescent="0.25">
      <c r="A178" s="64" t="s">
        <v>249</v>
      </c>
      <c r="B178" s="64" t="s">
        <v>250</v>
      </c>
      <c r="C178" s="37">
        <v>4301051319</v>
      </c>
      <c r="D178" s="265">
        <v>4680115881204</v>
      </c>
      <c r="E178" s="265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67"/>
      <c r="Q178" s="267"/>
      <c r="R178" s="267"/>
      <c r="S178" s="268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3"/>
      <c r="O179" s="269" t="s">
        <v>43</v>
      </c>
      <c r="P179" s="270"/>
      <c r="Q179" s="270"/>
      <c r="R179" s="270"/>
      <c r="S179" s="270"/>
      <c r="T179" s="270"/>
      <c r="U179" s="271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3"/>
      <c r="O180" s="269" t="s">
        <v>43</v>
      </c>
      <c r="P180" s="270"/>
      <c r="Q180" s="270"/>
      <c r="R180" s="270"/>
      <c r="S180" s="270"/>
      <c r="T180" s="270"/>
      <c r="U180" s="271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63" t="s">
        <v>253</v>
      </c>
      <c r="B181" s="263"/>
      <c r="C181" s="263"/>
      <c r="D181" s="263"/>
      <c r="E181" s="263"/>
      <c r="F181" s="263"/>
      <c r="G181" s="263"/>
      <c r="H181" s="263"/>
      <c r="I181" s="263"/>
      <c r="J181" s="263"/>
      <c r="K181" s="263"/>
      <c r="L181" s="263"/>
      <c r="M181" s="263"/>
      <c r="N181" s="263"/>
      <c r="O181" s="263"/>
      <c r="P181" s="263"/>
      <c r="Q181" s="263"/>
      <c r="R181" s="263"/>
      <c r="S181" s="263"/>
      <c r="T181" s="263"/>
      <c r="U181" s="263"/>
      <c r="V181" s="263"/>
      <c r="W181" s="263"/>
      <c r="X181" s="263"/>
      <c r="Y181" s="263"/>
      <c r="Z181" s="66"/>
      <c r="AA181" s="66"/>
    </row>
    <row r="182" spans="1:67" ht="14.25" customHeight="1" x14ac:dyDescent="0.25">
      <c r="A182" s="264" t="s">
        <v>86</v>
      </c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4301132079</v>
      </c>
      <c r="D183" s="265">
        <v>4607111038487</v>
      </c>
      <c r="E183" s="265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33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67"/>
      <c r="Q183" s="267"/>
      <c r="R183" s="267"/>
      <c r="S183" s="268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3"/>
      <c r="O184" s="269" t="s">
        <v>43</v>
      </c>
      <c r="P184" s="270"/>
      <c r="Q184" s="270"/>
      <c r="R184" s="270"/>
      <c r="S184" s="270"/>
      <c r="T184" s="270"/>
      <c r="U184" s="271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3"/>
      <c r="O185" s="269" t="s">
        <v>43</v>
      </c>
      <c r="P185" s="270"/>
      <c r="Q185" s="270"/>
      <c r="R185" s="270"/>
      <c r="S185" s="270"/>
      <c r="T185" s="270"/>
      <c r="U185" s="271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62" t="s">
        <v>256</v>
      </c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55"/>
      <c r="AA186" s="55"/>
    </row>
    <row r="187" spans="1:67" ht="16.5" customHeight="1" x14ac:dyDescent="0.25">
      <c r="A187" s="263" t="s">
        <v>257</v>
      </c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66"/>
      <c r="AA187" s="66"/>
    </row>
    <row r="188" spans="1:67" ht="14.25" customHeight="1" x14ac:dyDescent="0.25">
      <c r="A188" s="264" t="s">
        <v>80</v>
      </c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67"/>
      <c r="AA188" s="67"/>
    </row>
    <row r="189" spans="1:67" ht="16.5" customHeight="1" x14ac:dyDescent="0.25">
      <c r="A189" s="64" t="s">
        <v>258</v>
      </c>
      <c r="B189" s="64" t="s">
        <v>259</v>
      </c>
      <c r="C189" s="37">
        <v>4301070913</v>
      </c>
      <c r="D189" s="265">
        <v>4607111036957</v>
      </c>
      <c r="E189" s="265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33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67"/>
      <c r="Q189" s="267"/>
      <c r="R189" s="267"/>
      <c r="S189" s="268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customHeight="1" x14ac:dyDescent="0.25">
      <c r="A190" s="64" t="s">
        <v>260</v>
      </c>
      <c r="B190" s="64" t="s">
        <v>261</v>
      </c>
      <c r="C190" s="37">
        <v>4301070912</v>
      </c>
      <c r="D190" s="265">
        <v>4607111037213</v>
      </c>
      <c r="E190" s="265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3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67"/>
      <c r="Q190" s="267"/>
      <c r="R190" s="267"/>
      <c r="S190" s="268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3"/>
      <c r="O191" s="269" t="s">
        <v>43</v>
      </c>
      <c r="P191" s="270"/>
      <c r="Q191" s="270"/>
      <c r="R191" s="270"/>
      <c r="S191" s="270"/>
      <c r="T191" s="270"/>
      <c r="U191" s="271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x14ac:dyDescent="0.2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3"/>
      <c r="O192" s="269" t="s">
        <v>43</v>
      </c>
      <c r="P192" s="270"/>
      <c r="Q192" s="270"/>
      <c r="R192" s="270"/>
      <c r="S192" s="270"/>
      <c r="T192" s="270"/>
      <c r="U192" s="271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customHeight="1" x14ac:dyDescent="0.25">
      <c r="A193" s="263" t="s">
        <v>262</v>
      </c>
      <c r="B193" s="263"/>
      <c r="C193" s="263"/>
      <c r="D193" s="263"/>
      <c r="E193" s="263"/>
      <c r="F193" s="263"/>
      <c r="G193" s="263"/>
      <c r="H193" s="263"/>
      <c r="I193" s="263"/>
      <c r="J193" s="263"/>
      <c r="K193" s="263"/>
      <c r="L193" s="263"/>
      <c r="M193" s="263"/>
      <c r="N193" s="263"/>
      <c r="O193" s="263"/>
      <c r="P193" s="263"/>
      <c r="Q193" s="263"/>
      <c r="R193" s="263"/>
      <c r="S193" s="263"/>
      <c r="T193" s="263"/>
      <c r="U193" s="263"/>
      <c r="V193" s="263"/>
      <c r="W193" s="263"/>
      <c r="X193" s="263"/>
      <c r="Y193" s="263"/>
      <c r="Z193" s="66"/>
      <c r="AA193" s="66"/>
    </row>
    <row r="194" spans="1:67" ht="14.25" customHeight="1" x14ac:dyDescent="0.25">
      <c r="A194" s="264" t="s">
        <v>80</v>
      </c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67"/>
      <c r="AA194" s="67"/>
    </row>
    <row r="195" spans="1:67" ht="16.5" customHeight="1" x14ac:dyDescent="0.25">
      <c r="A195" s="64" t="s">
        <v>263</v>
      </c>
      <c r="B195" s="64" t="s">
        <v>264</v>
      </c>
      <c r="C195" s="37">
        <v>4301070948</v>
      </c>
      <c r="D195" s="265">
        <v>4607111037022</v>
      </c>
      <c r="E195" s="265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3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67"/>
      <c r="Q195" s="267"/>
      <c r="R195" s="267"/>
      <c r="S195" s="268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265</v>
      </c>
      <c r="B196" s="64" t="s">
        <v>266</v>
      </c>
      <c r="C196" s="37">
        <v>4301070990</v>
      </c>
      <c r="D196" s="265">
        <v>4607111038494</v>
      </c>
      <c r="E196" s="265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3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67"/>
      <c r="Q196" s="267"/>
      <c r="R196" s="267"/>
      <c r="S196" s="268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4301070966</v>
      </c>
      <c r="D197" s="265">
        <v>4607111038135</v>
      </c>
      <c r="E197" s="265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34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67"/>
      <c r="Q197" s="267"/>
      <c r="R197" s="267"/>
      <c r="S197" s="268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3"/>
      <c r="O198" s="269" t="s">
        <v>43</v>
      </c>
      <c r="P198" s="270"/>
      <c r="Q198" s="270"/>
      <c r="R198" s="270"/>
      <c r="S198" s="270"/>
      <c r="T198" s="270"/>
      <c r="U198" s="271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3"/>
      <c r="O199" s="269" t="s">
        <v>43</v>
      </c>
      <c r="P199" s="270"/>
      <c r="Q199" s="270"/>
      <c r="R199" s="270"/>
      <c r="S199" s="270"/>
      <c r="T199" s="270"/>
      <c r="U199" s="271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63" t="s">
        <v>269</v>
      </c>
      <c r="B200" s="263"/>
      <c r="C200" s="263"/>
      <c r="D200" s="263"/>
      <c r="E200" s="263"/>
      <c r="F200" s="263"/>
      <c r="G200" s="263"/>
      <c r="H200" s="263"/>
      <c r="I200" s="263"/>
      <c r="J200" s="263"/>
      <c r="K200" s="263"/>
      <c r="L200" s="263"/>
      <c r="M200" s="263"/>
      <c r="N200" s="263"/>
      <c r="O200" s="263"/>
      <c r="P200" s="263"/>
      <c r="Q200" s="263"/>
      <c r="R200" s="263"/>
      <c r="S200" s="263"/>
      <c r="T200" s="263"/>
      <c r="U200" s="263"/>
      <c r="V200" s="263"/>
      <c r="W200" s="263"/>
      <c r="X200" s="263"/>
      <c r="Y200" s="263"/>
      <c r="Z200" s="66"/>
      <c r="AA200" s="66"/>
    </row>
    <row r="201" spans="1:67" ht="14.25" customHeight="1" x14ac:dyDescent="0.25">
      <c r="A201" s="264" t="s">
        <v>80</v>
      </c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67"/>
      <c r="AA201" s="67"/>
    </row>
    <row r="202" spans="1:67" ht="27" customHeight="1" x14ac:dyDescent="0.25">
      <c r="A202" s="64" t="s">
        <v>270</v>
      </c>
      <c r="B202" s="64" t="s">
        <v>271</v>
      </c>
      <c r="C202" s="37">
        <v>4301070996</v>
      </c>
      <c r="D202" s="265">
        <v>4607111038654</v>
      </c>
      <c r="E202" s="265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34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67"/>
      <c r="Q202" s="267"/>
      <c r="R202" s="267"/>
      <c r="S202" s="268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272</v>
      </c>
      <c r="B203" s="64" t="s">
        <v>273</v>
      </c>
      <c r="C203" s="37">
        <v>4301070997</v>
      </c>
      <c r="D203" s="265">
        <v>4607111038586</v>
      </c>
      <c r="E203" s="265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3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67"/>
      <c r="Q203" s="267"/>
      <c r="R203" s="267"/>
      <c r="S203" s="268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4301070962</v>
      </c>
      <c r="D204" s="265">
        <v>4607111038609</v>
      </c>
      <c r="E204" s="265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67"/>
      <c r="Q204" s="267"/>
      <c r="R204" s="267"/>
      <c r="S204" s="268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4301070963</v>
      </c>
      <c r="D205" s="265">
        <v>4607111038630</v>
      </c>
      <c r="E205" s="265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67"/>
      <c r="Q205" s="267"/>
      <c r="R205" s="267"/>
      <c r="S205" s="268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4301070959</v>
      </c>
      <c r="D206" s="265">
        <v>4607111038616</v>
      </c>
      <c r="E206" s="265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34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67"/>
      <c r="Q206" s="267"/>
      <c r="R206" s="267"/>
      <c r="S206" s="268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4301070960</v>
      </c>
      <c r="D207" s="265">
        <v>4607111038623</v>
      </c>
      <c r="E207" s="265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34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67"/>
      <c r="Q207" s="267"/>
      <c r="R207" s="267"/>
      <c r="S207" s="268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3"/>
      <c r="O208" s="269" t="s">
        <v>43</v>
      </c>
      <c r="P208" s="270"/>
      <c r="Q208" s="270"/>
      <c r="R208" s="270"/>
      <c r="S208" s="270"/>
      <c r="T208" s="270"/>
      <c r="U208" s="271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3"/>
      <c r="O209" s="269" t="s">
        <v>43</v>
      </c>
      <c r="P209" s="270"/>
      <c r="Q209" s="270"/>
      <c r="R209" s="270"/>
      <c r="S209" s="270"/>
      <c r="T209" s="270"/>
      <c r="U209" s="271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63" t="s">
        <v>282</v>
      </c>
      <c r="B210" s="263"/>
      <c r="C210" s="263"/>
      <c r="D210" s="263"/>
      <c r="E210" s="263"/>
      <c r="F210" s="263"/>
      <c r="G210" s="263"/>
      <c r="H210" s="263"/>
      <c r="I210" s="263"/>
      <c r="J210" s="263"/>
      <c r="K210" s="263"/>
      <c r="L210" s="263"/>
      <c r="M210" s="263"/>
      <c r="N210" s="263"/>
      <c r="O210" s="263"/>
      <c r="P210" s="263"/>
      <c r="Q210" s="263"/>
      <c r="R210" s="263"/>
      <c r="S210" s="263"/>
      <c r="T210" s="263"/>
      <c r="U210" s="263"/>
      <c r="V210" s="263"/>
      <c r="W210" s="263"/>
      <c r="X210" s="263"/>
      <c r="Y210" s="263"/>
      <c r="Z210" s="66"/>
      <c r="AA210" s="66"/>
    </row>
    <row r="211" spans="1:67" ht="14.25" customHeight="1" x14ac:dyDescent="0.25">
      <c r="A211" s="264" t="s">
        <v>80</v>
      </c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67"/>
      <c r="AA211" s="67"/>
    </row>
    <row r="212" spans="1:67" ht="27" customHeight="1" x14ac:dyDescent="0.25">
      <c r="A212" s="64" t="s">
        <v>283</v>
      </c>
      <c r="B212" s="64" t="s">
        <v>284</v>
      </c>
      <c r="C212" s="37">
        <v>4301070915</v>
      </c>
      <c r="D212" s="265">
        <v>4607111035882</v>
      </c>
      <c r="E212" s="265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67"/>
      <c r="Q212" s="267"/>
      <c r="R212" s="267"/>
      <c r="S212" s="268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285</v>
      </c>
      <c r="B213" s="64" t="s">
        <v>286</v>
      </c>
      <c r="C213" s="37">
        <v>4301070921</v>
      </c>
      <c r="D213" s="265">
        <v>4607111035905</v>
      </c>
      <c r="E213" s="265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67"/>
      <c r="Q213" s="267"/>
      <c r="R213" s="267"/>
      <c r="S213" s="268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4301070917</v>
      </c>
      <c r="D214" s="265">
        <v>4607111035912</v>
      </c>
      <c r="E214" s="265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3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67"/>
      <c r="Q214" s="267"/>
      <c r="R214" s="267"/>
      <c r="S214" s="268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4301070920</v>
      </c>
      <c r="D215" s="265">
        <v>4607111035929</v>
      </c>
      <c r="E215" s="265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67"/>
      <c r="Q215" s="267"/>
      <c r="R215" s="267"/>
      <c r="S215" s="268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3"/>
      <c r="O216" s="269" t="s">
        <v>43</v>
      </c>
      <c r="P216" s="270"/>
      <c r="Q216" s="270"/>
      <c r="R216" s="270"/>
      <c r="S216" s="270"/>
      <c r="T216" s="270"/>
      <c r="U216" s="271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3"/>
      <c r="O217" s="269" t="s">
        <v>43</v>
      </c>
      <c r="P217" s="270"/>
      <c r="Q217" s="270"/>
      <c r="R217" s="270"/>
      <c r="S217" s="270"/>
      <c r="T217" s="270"/>
      <c r="U217" s="271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63" t="s">
        <v>291</v>
      </c>
      <c r="B218" s="263"/>
      <c r="C218" s="263"/>
      <c r="D218" s="263"/>
      <c r="E218" s="263"/>
      <c r="F218" s="263"/>
      <c r="G218" s="263"/>
      <c r="H218" s="263"/>
      <c r="I218" s="263"/>
      <c r="J218" s="263"/>
      <c r="K218" s="263"/>
      <c r="L218" s="263"/>
      <c r="M218" s="263"/>
      <c r="N218" s="263"/>
      <c r="O218" s="263"/>
      <c r="P218" s="263"/>
      <c r="Q218" s="263"/>
      <c r="R218" s="263"/>
      <c r="S218" s="263"/>
      <c r="T218" s="263"/>
      <c r="U218" s="263"/>
      <c r="V218" s="263"/>
      <c r="W218" s="263"/>
      <c r="X218" s="263"/>
      <c r="Y218" s="263"/>
      <c r="Z218" s="66"/>
      <c r="AA218" s="66"/>
    </row>
    <row r="219" spans="1:67" ht="14.25" customHeight="1" x14ac:dyDescent="0.25">
      <c r="A219" s="264" t="s">
        <v>248</v>
      </c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67"/>
      <c r="AA219" s="67"/>
    </row>
    <row r="220" spans="1:67" ht="27" customHeight="1" x14ac:dyDescent="0.25">
      <c r="A220" s="64" t="s">
        <v>292</v>
      </c>
      <c r="B220" s="64" t="s">
        <v>293</v>
      </c>
      <c r="C220" s="37">
        <v>4301051320</v>
      </c>
      <c r="D220" s="265">
        <v>4680115881334</v>
      </c>
      <c r="E220" s="265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3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67"/>
      <c r="Q220" s="267"/>
      <c r="R220" s="267"/>
      <c r="S220" s="268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3"/>
      <c r="O221" s="269" t="s">
        <v>43</v>
      </c>
      <c r="P221" s="270"/>
      <c r="Q221" s="270"/>
      <c r="R221" s="270"/>
      <c r="S221" s="270"/>
      <c r="T221" s="270"/>
      <c r="U221" s="271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3"/>
      <c r="O222" s="269" t="s">
        <v>43</v>
      </c>
      <c r="P222" s="270"/>
      <c r="Q222" s="270"/>
      <c r="R222" s="270"/>
      <c r="S222" s="270"/>
      <c r="T222" s="270"/>
      <c r="U222" s="271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63" t="s">
        <v>294</v>
      </c>
      <c r="B223" s="263"/>
      <c r="C223" s="263"/>
      <c r="D223" s="263"/>
      <c r="E223" s="263"/>
      <c r="F223" s="263"/>
      <c r="G223" s="263"/>
      <c r="H223" s="263"/>
      <c r="I223" s="263"/>
      <c r="J223" s="263"/>
      <c r="K223" s="263"/>
      <c r="L223" s="263"/>
      <c r="M223" s="263"/>
      <c r="N223" s="263"/>
      <c r="O223" s="263"/>
      <c r="P223" s="263"/>
      <c r="Q223" s="263"/>
      <c r="R223" s="263"/>
      <c r="S223" s="263"/>
      <c r="T223" s="263"/>
      <c r="U223" s="263"/>
      <c r="V223" s="263"/>
      <c r="W223" s="263"/>
      <c r="X223" s="263"/>
      <c r="Y223" s="263"/>
      <c r="Z223" s="66"/>
      <c r="AA223" s="66"/>
    </row>
    <row r="224" spans="1:67" ht="14.25" customHeight="1" x14ac:dyDescent="0.25">
      <c r="A224" s="264" t="s">
        <v>80</v>
      </c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67"/>
      <c r="AA224" s="67"/>
    </row>
    <row r="225" spans="1:67" ht="16.5" customHeight="1" x14ac:dyDescent="0.25">
      <c r="A225" s="64" t="s">
        <v>295</v>
      </c>
      <c r="B225" s="64" t="s">
        <v>296</v>
      </c>
      <c r="C225" s="37">
        <v>4301070874</v>
      </c>
      <c r="D225" s="265">
        <v>4607111035332</v>
      </c>
      <c r="E225" s="265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35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67"/>
      <c r="Q225" s="267"/>
      <c r="R225" s="267"/>
      <c r="S225" s="268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297</v>
      </c>
      <c r="B226" s="64" t="s">
        <v>298</v>
      </c>
      <c r="C226" s="37">
        <v>4301071000</v>
      </c>
      <c r="D226" s="265">
        <v>4607111038708</v>
      </c>
      <c r="E226" s="265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67"/>
      <c r="Q226" s="267"/>
      <c r="R226" s="267"/>
      <c r="S226" s="268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3"/>
      <c r="O227" s="269" t="s">
        <v>43</v>
      </c>
      <c r="P227" s="270"/>
      <c r="Q227" s="270"/>
      <c r="R227" s="270"/>
      <c r="S227" s="270"/>
      <c r="T227" s="270"/>
      <c r="U227" s="271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3"/>
      <c r="O228" s="269" t="s">
        <v>43</v>
      </c>
      <c r="P228" s="270"/>
      <c r="Q228" s="270"/>
      <c r="R228" s="270"/>
      <c r="S228" s="270"/>
      <c r="T228" s="270"/>
      <c r="U228" s="271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62" t="s">
        <v>299</v>
      </c>
      <c r="B229" s="262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55"/>
      <c r="AA229" s="55"/>
    </row>
    <row r="230" spans="1:67" ht="16.5" customHeight="1" x14ac:dyDescent="0.25">
      <c r="A230" s="263" t="s">
        <v>300</v>
      </c>
      <c r="B230" s="263"/>
      <c r="C230" s="263"/>
      <c r="D230" s="263"/>
      <c r="E230" s="263"/>
      <c r="F230" s="263"/>
      <c r="G230" s="263"/>
      <c r="H230" s="263"/>
      <c r="I230" s="263"/>
      <c r="J230" s="263"/>
      <c r="K230" s="263"/>
      <c r="L230" s="263"/>
      <c r="M230" s="263"/>
      <c r="N230" s="263"/>
      <c r="O230" s="263"/>
      <c r="P230" s="263"/>
      <c r="Q230" s="263"/>
      <c r="R230" s="263"/>
      <c r="S230" s="263"/>
      <c r="T230" s="263"/>
      <c r="U230" s="263"/>
      <c r="V230" s="263"/>
      <c r="W230" s="263"/>
      <c r="X230" s="263"/>
      <c r="Y230" s="263"/>
      <c r="Z230" s="66"/>
      <c r="AA230" s="66"/>
    </row>
    <row r="231" spans="1:67" ht="14.25" customHeight="1" x14ac:dyDescent="0.25">
      <c r="A231" s="264" t="s">
        <v>80</v>
      </c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67"/>
      <c r="AA231" s="67"/>
    </row>
    <row r="232" spans="1:67" ht="27" customHeight="1" x14ac:dyDescent="0.25">
      <c r="A232" s="64" t="s">
        <v>301</v>
      </c>
      <c r="B232" s="64" t="s">
        <v>302</v>
      </c>
      <c r="C232" s="37">
        <v>4301070941</v>
      </c>
      <c r="D232" s="265">
        <v>4607111036162</v>
      </c>
      <c r="E232" s="265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35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67"/>
      <c r="Q232" s="267"/>
      <c r="R232" s="267"/>
      <c r="S232" s="268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3"/>
      <c r="O233" s="269" t="s">
        <v>43</v>
      </c>
      <c r="P233" s="270"/>
      <c r="Q233" s="270"/>
      <c r="R233" s="270"/>
      <c r="S233" s="270"/>
      <c r="T233" s="270"/>
      <c r="U233" s="271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3"/>
      <c r="O234" s="269" t="s">
        <v>43</v>
      </c>
      <c r="P234" s="270"/>
      <c r="Q234" s="270"/>
      <c r="R234" s="270"/>
      <c r="S234" s="270"/>
      <c r="T234" s="270"/>
      <c r="U234" s="271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customHeight="1" x14ac:dyDescent="0.2">
      <c r="A235" s="262" t="s">
        <v>303</v>
      </c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55"/>
      <c r="AA235" s="55"/>
    </row>
    <row r="236" spans="1:67" ht="16.5" customHeight="1" x14ac:dyDescent="0.25">
      <c r="A236" s="263" t="s">
        <v>304</v>
      </c>
      <c r="B236" s="263"/>
      <c r="C236" s="263"/>
      <c r="D236" s="263"/>
      <c r="E236" s="263"/>
      <c r="F236" s="263"/>
      <c r="G236" s="263"/>
      <c r="H236" s="263"/>
      <c r="I236" s="263"/>
      <c r="J236" s="263"/>
      <c r="K236" s="263"/>
      <c r="L236" s="263"/>
      <c r="M236" s="263"/>
      <c r="N236" s="263"/>
      <c r="O236" s="263"/>
      <c r="P236" s="263"/>
      <c r="Q236" s="263"/>
      <c r="R236" s="263"/>
      <c r="S236" s="263"/>
      <c r="T236" s="263"/>
      <c r="U236" s="263"/>
      <c r="V236" s="263"/>
      <c r="W236" s="263"/>
      <c r="X236" s="263"/>
      <c r="Y236" s="263"/>
      <c r="Z236" s="66"/>
      <c r="AA236" s="66"/>
    </row>
    <row r="237" spans="1:67" ht="14.25" customHeight="1" x14ac:dyDescent="0.25">
      <c r="A237" s="264" t="s">
        <v>80</v>
      </c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67"/>
      <c r="AA237" s="67"/>
    </row>
    <row r="238" spans="1:67" ht="27" customHeight="1" x14ac:dyDescent="0.25">
      <c r="A238" s="64" t="s">
        <v>305</v>
      </c>
      <c r="B238" s="64" t="s">
        <v>306</v>
      </c>
      <c r="C238" s="37">
        <v>4301070965</v>
      </c>
      <c r="D238" s="265">
        <v>4607111035899</v>
      </c>
      <c r="E238" s="265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3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67"/>
      <c r="Q238" s="267"/>
      <c r="R238" s="267"/>
      <c r="S238" s="268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3"/>
      <c r="O239" s="269" t="s">
        <v>43</v>
      </c>
      <c r="P239" s="270"/>
      <c r="Q239" s="270"/>
      <c r="R239" s="270"/>
      <c r="S239" s="270"/>
      <c r="T239" s="270"/>
      <c r="U239" s="271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x14ac:dyDescent="0.2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3"/>
      <c r="O240" s="269" t="s">
        <v>43</v>
      </c>
      <c r="P240" s="270"/>
      <c r="Q240" s="270"/>
      <c r="R240" s="270"/>
      <c r="S240" s="270"/>
      <c r="T240" s="270"/>
      <c r="U240" s="271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customHeight="1" x14ac:dyDescent="0.25">
      <c r="A241" s="263" t="s">
        <v>307</v>
      </c>
      <c r="B241" s="263"/>
      <c r="C241" s="263"/>
      <c r="D241" s="263"/>
      <c r="E241" s="263"/>
      <c r="F241" s="263"/>
      <c r="G241" s="263"/>
      <c r="H241" s="263"/>
      <c r="I241" s="263"/>
      <c r="J241" s="263"/>
      <c r="K241" s="263"/>
      <c r="L241" s="263"/>
      <c r="M241" s="263"/>
      <c r="N241" s="263"/>
      <c r="O241" s="263"/>
      <c r="P241" s="263"/>
      <c r="Q241" s="263"/>
      <c r="R241" s="263"/>
      <c r="S241" s="263"/>
      <c r="T241" s="263"/>
      <c r="U241" s="263"/>
      <c r="V241" s="263"/>
      <c r="W241" s="263"/>
      <c r="X241" s="263"/>
      <c r="Y241" s="263"/>
      <c r="Z241" s="66"/>
      <c r="AA241" s="66"/>
    </row>
    <row r="242" spans="1:67" ht="14.25" customHeight="1" x14ac:dyDescent="0.25">
      <c r="A242" s="264" t="s">
        <v>80</v>
      </c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67"/>
      <c r="AA242" s="67"/>
    </row>
    <row r="243" spans="1:67" ht="27" customHeight="1" x14ac:dyDescent="0.25">
      <c r="A243" s="64" t="s">
        <v>308</v>
      </c>
      <c r="B243" s="64" t="s">
        <v>309</v>
      </c>
      <c r="C243" s="37">
        <v>4301070870</v>
      </c>
      <c r="D243" s="265">
        <v>4607111036711</v>
      </c>
      <c r="E243" s="265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35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67"/>
      <c r="Q243" s="267"/>
      <c r="R243" s="267"/>
      <c r="S243" s="268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3"/>
      <c r="O244" s="269" t="s">
        <v>43</v>
      </c>
      <c r="P244" s="270"/>
      <c r="Q244" s="270"/>
      <c r="R244" s="270"/>
      <c r="S244" s="270"/>
      <c r="T244" s="270"/>
      <c r="U244" s="271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3"/>
      <c r="O245" s="269" t="s">
        <v>43</v>
      </c>
      <c r="P245" s="270"/>
      <c r="Q245" s="270"/>
      <c r="R245" s="270"/>
      <c r="S245" s="270"/>
      <c r="T245" s="270"/>
      <c r="U245" s="271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customHeight="1" x14ac:dyDescent="0.2">
      <c r="A246" s="262" t="s">
        <v>310</v>
      </c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55"/>
      <c r="AA246" s="55"/>
    </row>
    <row r="247" spans="1:67" ht="16.5" customHeight="1" x14ac:dyDescent="0.25">
      <c r="A247" s="263" t="s">
        <v>311</v>
      </c>
      <c r="B247" s="263"/>
      <c r="C247" s="263"/>
      <c r="D247" s="263"/>
      <c r="E247" s="263"/>
      <c r="F247" s="263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  <c r="U247" s="263"/>
      <c r="V247" s="263"/>
      <c r="W247" s="263"/>
      <c r="X247" s="263"/>
      <c r="Y247" s="263"/>
      <c r="Z247" s="66"/>
      <c r="AA247" s="66"/>
    </row>
    <row r="248" spans="1:67" ht="14.25" customHeight="1" x14ac:dyDescent="0.25">
      <c r="A248" s="264" t="s">
        <v>80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67"/>
      <c r="AA248" s="67"/>
    </row>
    <row r="249" spans="1:67" ht="27" customHeight="1" x14ac:dyDescent="0.25">
      <c r="A249" s="64" t="s">
        <v>312</v>
      </c>
      <c r="B249" s="64" t="s">
        <v>313</v>
      </c>
      <c r="C249" s="37">
        <v>4301071014</v>
      </c>
      <c r="D249" s="265">
        <v>4640242181264</v>
      </c>
      <c r="E249" s="265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358" t="s">
        <v>314</v>
      </c>
      <c r="P249" s="267"/>
      <c r="Q249" s="267"/>
      <c r="R249" s="267"/>
      <c r="S249" s="268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315</v>
      </c>
      <c r="B250" s="64" t="s">
        <v>316</v>
      </c>
      <c r="C250" s="37">
        <v>4301071021</v>
      </c>
      <c r="D250" s="265">
        <v>4640242181325</v>
      </c>
      <c r="E250" s="265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359" t="s">
        <v>317</v>
      </c>
      <c r="P250" s="267"/>
      <c r="Q250" s="267"/>
      <c r="R250" s="267"/>
      <c r="S250" s="268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318</v>
      </c>
      <c r="B251" s="64" t="s">
        <v>319</v>
      </c>
      <c r="C251" s="37">
        <v>4301070993</v>
      </c>
      <c r="D251" s="265">
        <v>4640242180670</v>
      </c>
      <c r="E251" s="265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360" t="s">
        <v>320</v>
      </c>
      <c r="P251" s="267"/>
      <c r="Q251" s="267"/>
      <c r="R251" s="267"/>
      <c r="S251" s="268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3"/>
      <c r="O252" s="269" t="s">
        <v>43</v>
      </c>
      <c r="P252" s="270"/>
      <c r="Q252" s="270"/>
      <c r="R252" s="270"/>
      <c r="S252" s="270"/>
      <c r="T252" s="270"/>
      <c r="U252" s="271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3"/>
      <c r="O253" s="269" t="s">
        <v>43</v>
      </c>
      <c r="P253" s="270"/>
      <c r="Q253" s="270"/>
      <c r="R253" s="270"/>
      <c r="S253" s="270"/>
      <c r="T253" s="270"/>
      <c r="U253" s="271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63" t="s">
        <v>321</v>
      </c>
      <c r="B254" s="263"/>
      <c r="C254" s="263"/>
      <c r="D254" s="263"/>
      <c r="E254" s="263"/>
      <c r="F254" s="263"/>
      <c r="G254" s="263"/>
      <c r="H254" s="263"/>
      <c r="I254" s="263"/>
      <c r="J254" s="263"/>
      <c r="K254" s="263"/>
      <c r="L254" s="263"/>
      <c r="M254" s="263"/>
      <c r="N254" s="263"/>
      <c r="O254" s="263"/>
      <c r="P254" s="263"/>
      <c r="Q254" s="263"/>
      <c r="R254" s="263"/>
      <c r="S254" s="263"/>
      <c r="T254" s="263"/>
      <c r="U254" s="263"/>
      <c r="V254" s="263"/>
      <c r="W254" s="263"/>
      <c r="X254" s="263"/>
      <c r="Y254" s="263"/>
      <c r="Z254" s="66"/>
      <c r="AA254" s="66"/>
    </row>
    <row r="255" spans="1:67" ht="14.25" customHeight="1" x14ac:dyDescent="0.25">
      <c r="A255" s="264" t="s">
        <v>146</v>
      </c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67"/>
      <c r="AA255" s="67"/>
    </row>
    <row r="256" spans="1:67" ht="27" customHeight="1" x14ac:dyDescent="0.25">
      <c r="A256" s="64" t="s">
        <v>322</v>
      </c>
      <c r="B256" s="64" t="s">
        <v>323</v>
      </c>
      <c r="C256" s="37">
        <v>4301131019</v>
      </c>
      <c r="D256" s="265">
        <v>4640242180427</v>
      </c>
      <c r="E256" s="265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361" t="s">
        <v>324</v>
      </c>
      <c r="P256" s="267"/>
      <c r="Q256" s="267"/>
      <c r="R256" s="267"/>
      <c r="S256" s="268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3"/>
      <c r="O257" s="269" t="s">
        <v>43</v>
      </c>
      <c r="P257" s="270"/>
      <c r="Q257" s="270"/>
      <c r="R257" s="270"/>
      <c r="S257" s="270"/>
      <c r="T257" s="270"/>
      <c r="U257" s="271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3"/>
      <c r="O258" s="269" t="s">
        <v>43</v>
      </c>
      <c r="P258" s="270"/>
      <c r="Q258" s="270"/>
      <c r="R258" s="270"/>
      <c r="S258" s="270"/>
      <c r="T258" s="270"/>
      <c r="U258" s="271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64" t="s">
        <v>86</v>
      </c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67"/>
      <c r="AA259" s="67"/>
    </row>
    <row r="260" spans="1:67" ht="27" customHeight="1" x14ac:dyDescent="0.25">
      <c r="A260" s="64" t="s">
        <v>325</v>
      </c>
      <c r="B260" s="64" t="s">
        <v>326</v>
      </c>
      <c r="C260" s="37">
        <v>4301132080</v>
      </c>
      <c r="D260" s="265">
        <v>4640242180397</v>
      </c>
      <c r="E260" s="265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362" t="s">
        <v>327</v>
      </c>
      <c r="P260" s="267"/>
      <c r="Q260" s="267"/>
      <c r="R260" s="267"/>
      <c r="S260" s="268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328</v>
      </c>
      <c r="B261" s="64" t="s">
        <v>329</v>
      </c>
      <c r="C261" s="37">
        <v>4301132104</v>
      </c>
      <c r="D261" s="265">
        <v>4640242181219</v>
      </c>
      <c r="E261" s="265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363" t="s">
        <v>330</v>
      </c>
      <c r="P261" s="267"/>
      <c r="Q261" s="267"/>
      <c r="R261" s="267"/>
      <c r="S261" s="268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3"/>
      <c r="O262" s="269" t="s">
        <v>43</v>
      </c>
      <c r="P262" s="270"/>
      <c r="Q262" s="270"/>
      <c r="R262" s="270"/>
      <c r="S262" s="270"/>
      <c r="T262" s="270"/>
      <c r="U262" s="271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3"/>
      <c r="O263" s="269" t="s">
        <v>43</v>
      </c>
      <c r="P263" s="270"/>
      <c r="Q263" s="270"/>
      <c r="R263" s="270"/>
      <c r="S263" s="270"/>
      <c r="T263" s="270"/>
      <c r="U263" s="271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64" t="s">
        <v>164</v>
      </c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67"/>
      <c r="AA264" s="67"/>
    </row>
    <row r="265" spans="1:67" ht="27" customHeight="1" x14ac:dyDescent="0.25">
      <c r="A265" s="64" t="s">
        <v>331</v>
      </c>
      <c r="B265" s="64" t="s">
        <v>332</v>
      </c>
      <c r="C265" s="37">
        <v>4301136028</v>
      </c>
      <c r="D265" s="265">
        <v>4640242180304</v>
      </c>
      <c r="E265" s="265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364" t="s">
        <v>333</v>
      </c>
      <c r="P265" s="267"/>
      <c r="Q265" s="267"/>
      <c r="R265" s="267"/>
      <c r="S265" s="268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334</v>
      </c>
      <c r="B266" s="64" t="s">
        <v>335</v>
      </c>
      <c r="C266" s="37">
        <v>4301136027</v>
      </c>
      <c r="D266" s="265">
        <v>4640242180298</v>
      </c>
      <c r="E266" s="265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36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67"/>
      <c r="Q266" s="267"/>
      <c r="R266" s="267"/>
      <c r="S266" s="268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336</v>
      </c>
      <c r="B267" s="64" t="s">
        <v>337</v>
      </c>
      <c r="C267" s="37">
        <v>4301136026</v>
      </c>
      <c r="D267" s="265">
        <v>4640242180236</v>
      </c>
      <c r="E267" s="265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366" t="s">
        <v>338</v>
      </c>
      <c r="P267" s="267"/>
      <c r="Q267" s="267"/>
      <c r="R267" s="267"/>
      <c r="S267" s="268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339</v>
      </c>
      <c r="B268" s="64" t="s">
        <v>340</v>
      </c>
      <c r="C268" s="37">
        <v>4301136029</v>
      </c>
      <c r="D268" s="265">
        <v>4640242180410</v>
      </c>
      <c r="E268" s="265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36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67"/>
      <c r="Q268" s="267"/>
      <c r="R268" s="267"/>
      <c r="S268" s="268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3"/>
      <c r="O269" s="269" t="s">
        <v>43</v>
      </c>
      <c r="P269" s="270"/>
      <c r="Q269" s="270"/>
      <c r="R269" s="270"/>
      <c r="S269" s="270"/>
      <c r="T269" s="270"/>
      <c r="U269" s="271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3"/>
      <c r="O270" s="269" t="s">
        <v>43</v>
      </c>
      <c r="P270" s="270"/>
      <c r="Q270" s="270"/>
      <c r="R270" s="270"/>
      <c r="S270" s="270"/>
      <c r="T270" s="270"/>
      <c r="U270" s="271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64" t="s">
        <v>142</v>
      </c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67"/>
      <c r="AA271" s="67"/>
    </row>
    <row r="272" spans="1:67" ht="27" customHeight="1" x14ac:dyDescent="0.25">
      <c r="A272" s="64" t="s">
        <v>341</v>
      </c>
      <c r="B272" s="64" t="s">
        <v>342</v>
      </c>
      <c r="C272" s="37">
        <v>4301135320</v>
      </c>
      <c r="D272" s="265">
        <v>4640242181592</v>
      </c>
      <c r="E272" s="265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368" t="s">
        <v>343</v>
      </c>
      <c r="P272" s="267"/>
      <c r="Q272" s="267"/>
      <c r="R272" s="267"/>
      <c r="S272" s="268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customHeight="1" x14ac:dyDescent="0.25">
      <c r="A273" s="64" t="s">
        <v>345</v>
      </c>
      <c r="B273" s="64" t="s">
        <v>346</v>
      </c>
      <c r="C273" s="37">
        <v>4301135191</v>
      </c>
      <c r="D273" s="265">
        <v>4640242180373</v>
      </c>
      <c r="E273" s="265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369" t="s">
        <v>347</v>
      </c>
      <c r="P273" s="267"/>
      <c r="Q273" s="267"/>
      <c r="R273" s="267"/>
      <c r="S273" s="268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348</v>
      </c>
      <c r="B274" s="64" t="s">
        <v>349</v>
      </c>
      <c r="C274" s="37">
        <v>4301135195</v>
      </c>
      <c r="D274" s="265">
        <v>4640242180366</v>
      </c>
      <c r="E274" s="265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370" t="s">
        <v>350</v>
      </c>
      <c r="P274" s="267"/>
      <c r="Q274" s="267"/>
      <c r="R274" s="267"/>
      <c r="S274" s="268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351</v>
      </c>
      <c r="B275" s="64" t="s">
        <v>352</v>
      </c>
      <c r="C275" s="37">
        <v>4301135188</v>
      </c>
      <c r="D275" s="265">
        <v>4640242180335</v>
      </c>
      <c r="E275" s="265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371" t="s">
        <v>353</v>
      </c>
      <c r="P275" s="267"/>
      <c r="Q275" s="267"/>
      <c r="R275" s="267"/>
      <c r="S275" s="268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customHeight="1" x14ac:dyDescent="0.25">
      <c r="A276" s="64" t="s">
        <v>354</v>
      </c>
      <c r="B276" s="64" t="s">
        <v>355</v>
      </c>
      <c r="C276" s="37">
        <v>4301135189</v>
      </c>
      <c r="D276" s="265">
        <v>4640242180342</v>
      </c>
      <c r="E276" s="265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37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67"/>
      <c r="Q276" s="267"/>
      <c r="R276" s="267"/>
      <c r="S276" s="268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4301135190</v>
      </c>
      <c r="D277" s="265">
        <v>4640242180359</v>
      </c>
      <c r="E277" s="265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373" t="s">
        <v>358</v>
      </c>
      <c r="P277" s="267"/>
      <c r="Q277" s="267"/>
      <c r="R277" s="267"/>
      <c r="S277" s="268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359</v>
      </c>
      <c r="B278" s="64" t="s">
        <v>360</v>
      </c>
      <c r="C278" s="37">
        <v>4301135187</v>
      </c>
      <c r="D278" s="265">
        <v>4640242180328</v>
      </c>
      <c r="E278" s="265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374" t="s">
        <v>361</v>
      </c>
      <c r="P278" s="267"/>
      <c r="Q278" s="267"/>
      <c r="R278" s="267"/>
      <c r="S278" s="268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362</v>
      </c>
      <c r="B279" s="64" t="s">
        <v>363</v>
      </c>
      <c r="C279" s="37">
        <v>4301135186</v>
      </c>
      <c r="D279" s="265">
        <v>4640242180311</v>
      </c>
      <c r="E279" s="265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375" t="s">
        <v>364</v>
      </c>
      <c r="P279" s="267"/>
      <c r="Q279" s="267"/>
      <c r="R279" s="267"/>
      <c r="S279" s="268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365</v>
      </c>
      <c r="B280" s="64" t="s">
        <v>366</v>
      </c>
      <c r="C280" s="37">
        <v>4301135194</v>
      </c>
      <c r="D280" s="265">
        <v>4640242180380</v>
      </c>
      <c r="E280" s="265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376" t="s">
        <v>367</v>
      </c>
      <c r="P280" s="267"/>
      <c r="Q280" s="267"/>
      <c r="R280" s="267"/>
      <c r="S280" s="268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368</v>
      </c>
      <c r="B281" s="64" t="s">
        <v>369</v>
      </c>
      <c r="C281" s="37">
        <v>4301135192</v>
      </c>
      <c r="D281" s="265">
        <v>4640242180380</v>
      </c>
      <c r="E281" s="265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377" t="s">
        <v>370</v>
      </c>
      <c r="P281" s="267"/>
      <c r="Q281" s="267"/>
      <c r="R281" s="267"/>
      <c r="S281" s="268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371</v>
      </c>
      <c r="B282" s="64" t="s">
        <v>372</v>
      </c>
      <c r="C282" s="37">
        <v>4301135193</v>
      </c>
      <c r="D282" s="265">
        <v>4640242180403</v>
      </c>
      <c r="E282" s="265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378" t="s">
        <v>373</v>
      </c>
      <c r="P282" s="267"/>
      <c r="Q282" s="267"/>
      <c r="R282" s="267"/>
      <c r="S282" s="268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374</v>
      </c>
      <c r="B283" s="64" t="s">
        <v>375</v>
      </c>
      <c r="C283" s="37">
        <v>4301135304</v>
      </c>
      <c r="D283" s="265">
        <v>4640242181240</v>
      </c>
      <c r="E283" s="265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379" t="s">
        <v>376</v>
      </c>
      <c r="P283" s="267"/>
      <c r="Q283" s="267"/>
      <c r="R283" s="267"/>
      <c r="S283" s="268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377</v>
      </c>
      <c r="B284" s="64" t="s">
        <v>378</v>
      </c>
      <c r="C284" s="37">
        <v>4301135310</v>
      </c>
      <c r="D284" s="265">
        <v>4640242181318</v>
      </c>
      <c r="E284" s="265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380" t="s">
        <v>379</v>
      </c>
      <c r="P284" s="267"/>
      <c r="Q284" s="267"/>
      <c r="R284" s="267"/>
      <c r="S284" s="268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380</v>
      </c>
      <c r="B285" s="64" t="s">
        <v>381</v>
      </c>
      <c r="C285" s="37">
        <v>4301135306</v>
      </c>
      <c r="D285" s="265">
        <v>4640242181578</v>
      </c>
      <c r="E285" s="265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381" t="s">
        <v>382</v>
      </c>
      <c r="P285" s="267"/>
      <c r="Q285" s="267"/>
      <c r="R285" s="267"/>
      <c r="S285" s="268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383</v>
      </c>
      <c r="B286" s="64" t="s">
        <v>384</v>
      </c>
      <c r="C286" s="37">
        <v>4301135305</v>
      </c>
      <c r="D286" s="265">
        <v>4640242181394</v>
      </c>
      <c r="E286" s="265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382" t="s">
        <v>385</v>
      </c>
      <c r="P286" s="267"/>
      <c r="Q286" s="267"/>
      <c r="R286" s="267"/>
      <c r="S286" s="268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386</v>
      </c>
      <c r="B287" s="64" t="s">
        <v>387</v>
      </c>
      <c r="C287" s="37">
        <v>4301135309</v>
      </c>
      <c r="D287" s="265">
        <v>4640242181332</v>
      </c>
      <c r="E287" s="265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383" t="s">
        <v>388</v>
      </c>
      <c r="P287" s="267"/>
      <c r="Q287" s="267"/>
      <c r="R287" s="267"/>
      <c r="S287" s="268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389</v>
      </c>
      <c r="B288" s="64" t="s">
        <v>390</v>
      </c>
      <c r="C288" s="37">
        <v>4301135308</v>
      </c>
      <c r="D288" s="265">
        <v>4640242181349</v>
      </c>
      <c r="E288" s="265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384" t="s">
        <v>391</v>
      </c>
      <c r="P288" s="267"/>
      <c r="Q288" s="267"/>
      <c r="R288" s="267"/>
      <c r="S288" s="268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392</v>
      </c>
      <c r="B289" s="64" t="s">
        <v>393</v>
      </c>
      <c r="C289" s="37">
        <v>4301135307</v>
      </c>
      <c r="D289" s="265">
        <v>4640242181370</v>
      </c>
      <c r="E289" s="265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385" t="s">
        <v>394</v>
      </c>
      <c r="P289" s="267"/>
      <c r="Q289" s="267"/>
      <c r="R289" s="267"/>
      <c r="S289" s="268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395</v>
      </c>
      <c r="B290" s="64" t="s">
        <v>396</v>
      </c>
      <c r="C290" s="37">
        <v>4301135153</v>
      </c>
      <c r="D290" s="265">
        <v>4607111037480</v>
      </c>
      <c r="E290" s="265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3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67"/>
      <c r="Q290" s="267"/>
      <c r="R290" s="267"/>
      <c r="S290" s="268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395</v>
      </c>
      <c r="B291" s="64" t="s">
        <v>397</v>
      </c>
      <c r="C291" s="37">
        <v>4301135318</v>
      </c>
      <c r="D291" s="265">
        <v>4607111037480</v>
      </c>
      <c r="E291" s="265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387" t="s">
        <v>398</v>
      </c>
      <c r="P291" s="267"/>
      <c r="Q291" s="267"/>
      <c r="R291" s="267"/>
      <c r="S291" s="268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399</v>
      </c>
      <c r="B292" s="64" t="s">
        <v>400</v>
      </c>
      <c r="C292" s="37">
        <v>4301135152</v>
      </c>
      <c r="D292" s="265">
        <v>4607111037473</v>
      </c>
      <c r="E292" s="265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3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67"/>
      <c r="Q292" s="267"/>
      <c r="R292" s="267"/>
      <c r="S292" s="268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401</v>
      </c>
      <c r="C293" s="37">
        <v>4301135319</v>
      </c>
      <c r="D293" s="265">
        <v>4607111037473</v>
      </c>
      <c r="E293" s="265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389" t="s">
        <v>402</v>
      </c>
      <c r="P293" s="267"/>
      <c r="Q293" s="267"/>
      <c r="R293" s="267"/>
      <c r="S293" s="268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403</v>
      </c>
      <c r="B294" s="64" t="s">
        <v>404</v>
      </c>
      <c r="C294" s="37">
        <v>4301135198</v>
      </c>
      <c r="D294" s="265">
        <v>4640242180663</v>
      </c>
      <c r="E294" s="265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390" t="s">
        <v>405</v>
      </c>
      <c r="P294" s="267"/>
      <c r="Q294" s="267"/>
      <c r="R294" s="267"/>
      <c r="S294" s="268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x14ac:dyDescent="0.2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3"/>
      <c r="O295" s="269" t="s">
        <v>43</v>
      </c>
      <c r="P295" s="270"/>
      <c r="Q295" s="270"/>
      <c r="R295" s="270"/>
      <c r="S295" s="270"/>
      <c r="T295" s="270"/>
      <c r="U295" s="271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3"/>
      <c r="O296" s="269" t="s">
        <v>43</v>
      </c>
      <c r="P296" s="270"/>
      <c r="Q296" s="270"/>
      <c r="R296" s="270"/>
      <c r="S296" s="270"/>
      <c r="T296" s="270"/>
      <c r="U296" s="271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394"/>
      <c r="O297" s="391" t="s">
        <v>36</v>
      </c>
      <c r="P297" s="392"/>
      <c r="Q297" s="392"/>
      <c r="R297" s="392"/>
      <c r="S297" s="392"/>
      <c r="T297" s="392"/>
      <c r="U297" s="393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12638.64</v>
      </c>
      <c r="X297" s="44">
        <f>IFERROR(X24+X33+X41+X51+X61+X67+X72+X78+X88+X95+X103+X109+X114+X122+X127+X133+X138+X145+X150+X158+X163+X170+X175+X180+X185+X192+X199+X209+X217+X222+X228+X234+X240+X245+X253+X258+X263+X270+X296,"0")</f>
        <v>12638.64</v>
      </c>
      <c r="Y297" s="43"/>
      <c r="Z297" s="68"/>
      <c r="AA297" s="68"/>
    </row>
    <row r="298" spans="1:67" x14ac:dyDescent="0.2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394"/>
      <c r="O298" s="391" t="s">
        <v>37</v>
      </c>
      <c r="P298" s="392"/>
      <c r="Q298" s="392"/>
      <c r="R298" s="392"/>
      <c r="S298" s="392"/>
      <c r="T298" s="392"/>
      <c r="U298" s="393"/>
      <c r="V298" s="43" t="s">
        <v>0</v>
      </c>
      <c r="W298" s="44">
        <f>IFERROR(SUM(BL22:BL294),"0")</f>
        <v>13979.705600000003</v>
      </c>
      <c r="X298" s="44">
        <f>IFERROR(SUM(BM22:BM294),"0")</f>
        <v>13979.705600000003</v>
      </c>
      <c r="Y298" s="43"/>
      <c r="Z298" s="68"/>
      <c r="AA298" s="68"/>
    </row>
    <row r="299" spans="1:67" x14ac:dyDescent="0.2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394"/>
      <c r="O299" s="391" t="s">
        <v>38</v>
      </c>
      <c r="P299" s="392"/>
      <c r="Q299" s="392"/>
      <c r="R299" s="392"/>
      <c r="S299" s="392"/>
      <c r="T299" s="392"/>
      <c r="U299" s="393"/>
      <c r="V299" s="43" t="s">
        <v>23</v>
      </c>
      <c r="W299" s="45">
        <f>ROUNDUP(SUM(BN22:BN294),0)</f>
        <v>36</v>
      </c>
      <c r="X299" s="45">
        <f>ROUNDUP(SUM(BO22:BO294),0)</f>
        <v>36</v>
      </c>
      <c r="Y299" s="43"/>
      <c r="Z299" s="68"/>
      <c r="AA299" s="68"/>
    </row>
    <row r="300" spans="1:67" x14ac:dyDescent="0.2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394"/>
      <c r="O300" s="391" t="s">
        <v>39</v>
      </c>
      <c r="P300" s="392"/>
      <c r="Q300" s="392"/>
      <c r="R300" s="392"/>
      <c r="S300" s="392"/>
      <c r="T300" s="392"/>
      <c r="U300" s="393"/>
      <c r="V300" s="43" t="s">
        <v>0</v>
      </c>
      <c r="W300" s="44">
        <f>GrossWeightTotal+PalletQtyTotal*25</f>
        <v>14879.705600000003</v>
      </c>
      <c r="X300" s="44">
        <f>GrossWeightTotalR+PalletQtyTotalR*25</f>
        <v>14879.705600000003</v>
      </c>
      <c r="Y300" s="43"/>
      <c r="Z300" s="68"/>
      <c r="AA300" s="68"/>
    </row>
    <row r="301" spans="1:67" x14ac:dyDescent="0.2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394"/>
      <c r="O301" s="391" t="s">
        <v>40</v>
      </c>
      <c r="P301" s="392"/>
      <c r="Q301" s="392"/>
      <c r="R301" s="392"/>
      <c r="S301" s="392"/>
      <c r="T301" s="392"/>
      <c r="U301" s="393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2982</v>
      </c>
      <c r="X301" s="44">
        <f>IFERROR(X23+X32+X40+X50+X60+X66+X71+X77+X87+X94+X102+X108+X113+X121+X126+X132+X137+X144+X149+X157+X162+X169+X174+X179+X184+X191+X198+X208+X216+X221+X227+X233+X239+X244+X252+X257+X262+X269+X295,"0")</f>
        <v>2982</v>
      </c>
      <c r="Y301" s="43"/>
      <c r="Z301" s="68"/>
      <c r="AA301" s="68"/>
    </row>
    <row r="302" spans="1:67" ht="14.25" x14ac:dyDescent="0.2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394"/>
      <c r="O302" s="391" t="s">
        <v>41</v>
      </c>
      <c r="P302" s="392"/>
      <c r="Q302" s="392"/>
      <c r="R302" s="392"/>
      <c r="S302" s="392"/>
      <c r="T302" s="392"/>
      <c r="U302" s="393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45.351600000000005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395" t="s">
        <v>48</v>
      </c>
      <c r="D304" s="395" t="s">
        <v>48</v>
      </c>
      <c r="E304" s="395" t="s">
        <v>48</v>
      </c>
      <c r="F304" s="395" t="s">
        <v>48</v>
      </c>
      <c r="G304" s="395" t="s">
        <v>48</v>
      </c>
      <c r="H304" s="395" t="s">
        <v>48</v>
      </c>
      <c r="I304" s="395" t="s">
        <v>48</v>
      </c>
      <c r="J304" s="395" t="s">
        <v>48</v>
      </c>
      <c r="K304" s="395" t="s">
        <v>48</v>
      </c>
      <c r="L304" s="395" t="s">
        <v>48</v>
      </c>
      <c r="M304" s="396"/>
      <c r="N304" s="395" t="s">
        <v>48</v>
      </c>
      <c r="O304" s="395" t="s">
        <v>48</v>
      </c>
      <c r="P304" s="395" t="s">
        <v>48</v>
      </c>
      <c r="Q304" s="395" t="s">
        <v>48</v>
      </c>
      <c r="R304" s="395" t="s">
        <v>48</v>
      </c>
      <c r="S304" s="395" t="s">
        <v>48</v>
      </c>
      <c r="T304" s="395" t="s">
        <v>212</v>
      </c>
      <c r="U304" s="395" t="s">
        <v>212</v>
      </c>
      <c r="V304" s="395" t="s">
        <v>212</v>
      </c>
      <c r="W304" s="395" t="s">
        <v>239</v>
      </c>
      <c r="X304" s="395" t="s">
        <v>239</v>
      </c>
      <c r="Y304" s="395" t="s">
        <v>239</v>
      </c>
      <c r="Z304" s="395" t="s">
        <v>239</v>
      </c>
      <c r="AA304" s="395" t="s">
        <v>256</v>
      </c>
      <c r="AB304" s="395" t="s">
        <v>256</v>
      </c>
      <c r="AC304" s="395" t="s">
        <v>256</v>
      </c>
      <c r="AD304" s="395" t="s">
        <v>256</v>
      </c>
      <c r="AE304" s="395" t="s">
        <v>256</v>
      </c>
      <c r="AF304" s="395" t="s">
        <v>256</v>
      </c>
      <c r="AG304" s="82" t="s">
        <v>299</v>
      </c>
      <c r="AH304" s="395" t="s">
        <v>303</v>
      </c>
      <c r="AI304" s="395" t="s">
        <v>303</v>
      </c>
      <c r="AJ304" s="395" t="s">
        <v>310</v>
      </c>
      <c r="AK304" s="395" t="s">
        <v>310</v>
      </c>
    </row>
    <row r="305" spans="1:37" ht="14.25" customHeight="1" thickTop="1" x14ac:dyDescent="0.2">
      <c r="A305" s="397" t="s">
        <v>10</v>
      </c>
      <c r="B305" s="395" t="s">
        <v>79</v>
      </c>
      <c r="C305" s="395" t="s">
        <v>85</v>
      </c>
      <c r="D305" s="395" t="s">
        <v>97</v>
      </c>
      <c r="E305" s="395" t="s">
        <v>107</v>
      </c>
      <c r="F305" s="395" t="s">
        <v>122</v>
      </c>
      <c r="G305" s="395" t="s">
        <v>135</v>
      </c>
      <c r="H305" s="395" t="s">
        <v>141</v>
      </c>
      <c r="I305" s="395" t="s">
        <v>145</v>
      </c>
      <c r="J305" s="395" t="s">
        <v>151</v>
      </c>
      <c r="K305" s="395" t="s">
        <v>164</v>
      </c>
      <c r="L305" s="395" t="s">
        <v>171</v>
      </c>
      <c r="M305" s="1"/>
      <c r="N305" s="395" t="s">
        <v>180</v>
      </c>
      <c r="O305" s="395" t="s">
        <v>185</v>
      </c>
      <c r="P305" s="395" t="s">
        <v>188</v>
      </c>
      <c r="Q305" s="395" t="s">
        <v>198</v>
      </c>
      <c r="R305" s="395" t="s">
        <v>201</v>
      </c>
      <c r="S305" s="395" t="s">
        <v>209</v>
      </c>
      <c r="T305" s="395" t="s">
        <v>213</v>
      </c>
      <c r="U305" s="395" t="s">
        <v>219</v>
      </c>
      <c r="V305" s="395" t="s">
        <v>222</v>
      </c>
      <c r="W305" s="395" t="s">
        <v>240</v>
      </c>
      <c r="X305" s="395" t="s">
        <v>245</v>
      </c>
      <c r="Y305" s="395" t="s">
        <v>239</v>
      </c>
      <c r="Z305" s="395" t="s">
        <v>253</v>
      </c>
      <c r="AA305" s="395" t="s">
        <v>257</v>
      </c>
      <c r="AB305" s="395" t="s">
        <v>262</v>
      </c>
      <c r="AC305" s="395" t="s">
        <v>269</v>
      </c>
      <c r="AD305" s="395" t="s">
        <v>282</v>
      </c>
      <c r="AE305" s="395" t="s">
        <v>291</v>
      </c>
      <c r="AF305" s="395" t="s">
        <v>294</v>
      </c>
      <c r="AG305" s="395" t="s">
        <v>300</v>
      </c>
      <c r="AH305" s="395" t="s">
        <v>304</v>
      </c>
      <c r="AI305" s="395" t="s">
        <v>307</v>
      </c>
      <c r="AJ305" s="395" t="s">
        <v>311</v>
      </c>
      <c r="AK305" s="395" t="s">
        <v>321</v>
      </c>
    </row>
    <row r="306" spans="1:37" ht="13.5" thickBot="1" x14ac:dyDescent="0.25">
      <c r="A306" s="398"/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1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95"/>
      <c r="AA306" s="395"/>
      <c r="AB306" s="395"/>
      <c r="AC306" s="395"/>
      <c r="AD306" s="395"/>
      <c r="AE306" s="395"/>
      <c r="AF306" s="395"/>
      <c r="AG306" s="395"/>
      <c r="AH306" s="395"/>
      <c r="AI306" s="395"/>
      <c r="AJ306" s="395"/>
      <c r="AK306" s="395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756</v>
      </c>
      <c r="D307" s="53">
        <f>IFERROR(W36*H36,"0")+IFERROR(W37*H37,"0")+IFERROR(W38*H38,"0")+IFERROR(W39*H39,"0")</f>
        <v>1512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1760.6399999999999</v>
      </c>
      <c r="G307" s="53">
        <f>IFERROR(W64*H64,"0")+IFERROR(W65*H65,"0")</f>
        <v>0</v>
      </c>
      <c r="H307" s="53">
        <f>IFERROR(W70*H70,"0")</f>
        <v>252</v>
      </c>
      <c r="I307" s="53">
        <f>IFERROR(W75*H75,"0")+IFERROR(W76*H76,"0")</f>
        <v>504</v>
      </c>
      <c r="J307" s="53">
        <f>IFERROR(W81*H81,"0")+IFERROR(W82*H82,"0")+IFERROR(W83*H83,"0")+IFERROR(W84*H84,"0")+IFERROR(W85*H85,"0")+IFERROR(W86*H86,"0")</f>
        <v>1008</v>
      </c>
      <c r="K307" s="53">
        <f>IFERROR(W91*H91,"0")+IFERROR(W92*H92,"0")+IFERROR(W93*H93,"0")</f>
        <v>776.16000000000008</v>
      </c>
      <c r="L307" s="53">
        <f>IFERROR(W98*H98,"0")+IFERROR(W99*H99,"0")+IFERROR(W100*H100,"0")+IFERROR(W101*H101,"0")</f>
        <v>4179.84</v>
      </c>
      <c r="M307" s="1"/>
      <c r="N307" s="53">
        <f>IFERROR(W106*H106,"0")+IFERROR(W107*H107,"0")</f>
        <v>630</v>
      </c>
      <c r="O307" s="53">
        <f>IFERROR(W112*H112,"0")</f>
        <v>210</v>
      </c>
      <c r="P307" s="53">
        <f>IFERROR(W117*H117,"0")+IFERROR(W118*H118,"0")+IFERROR(W119*H119,"0")+IFERROR(W120*H120,"0")</f>
        <v>420</v>
      </c>
      <c r="Q307" s="53">
        <f>IFERROR(W125*H125,"0")</f>
        <v>210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420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7452.4800000000014</v>
      </c>
      <c r="B310" s="73">
        <f>SUMPRODUCT(--(BB:BB="ПГП"),--(V:V="кор"),H:H,X:X)+SUMPRODUCT(--(BB:BB="ПГП"),--(V:V="кг"),X:X)</f>
        <v>5186.16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0"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b0b2827-4eb3-461f-8866-28597c48f4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2024-07-05T07:11:12Z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