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842DB92-B1FF-4690-BA19-BD419D146C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Y295" i="1" s="1"/>
  <c r="X272" i="1"/>
  <c r="W270" i="1"/>
  <c r="W269" i="1"/>
  <c r="BO268" i="1"/>
  <c r="BN268" i="1"/>
  <c r="BM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O265" i="1"/>
  <c r="BN265" i="1"/>
  <c r="BM265" i="1"/>
  <c r="BL265" i="1"/>
  <c r="Y265" i="1"/>
  <c r="Y269" i="1" s="1"/>
  <c r="X265" i="1"/>
  <c r="X270" i="1" s="1"/>
  <c r="W263" i="1"/>
  <c r="Y262" i="1"/>
  <c r="W262" i="1"/>
  <c r="BN261" i="1"/>
  <c r="BL261" i="1"/>
  <c r="Y261" i="1"/>
  <c r="X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Y257" i="1" s="1"/>
  <c r="X256" i="1"/>
  <c r="X258" i="1" s="1"/>
  <c r="X253" i="1"/>
  <c r="W253" i="1"/>
  <c r="Y252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X249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Y227" i="1" s="1"/>
  <c r="X225" i="1"/>
  <c r="O225" i="1"/>
  <c r="W222" i="1"/>
  <c r="Y221" i="1"/>
  <c r="W221" i="1"/>
  <c r="BN220" i="1"/>
  <c r="BL220" i="1"/>
  <c r="Y220" i="1"/>
  <c r="X220" i="1"/>
  <c r="O220" i="1"/>
  <c r="X217" i="1"/>
  <c r="W217" i="1"/>
  <c r="Y216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X216" i="1" s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Y208" i="1" s="1"/>
  <c r="X202" i="1"/>
  <c r="O202" i="1"/>
  <c r="W199" i="1"/>
  <c r="W198" i="1"/>
  <c r="BN197" i="1"/>
  <c r="BL197" i="1"/>
  <c r="Y197" i="1"/>
  <c r="X197" i="1"/>
  <c r="O197" i="1"/>
  <c r="BO196" i="1"/>
  <c r="BN196" i="1"/>
  <c r="BM196" i="1"/>
  <c r="BL196" i="1"/>
  <c r="Y196" i="1"/>
  <c r="Y198" i="1" s="1"/>
  <c r="X196" i="1"/>
  <c r="O196" i="1"/>
  <c r="BN195" i="1"/>
  <c r="BL195" i="1"/>
  <c r="Y195" i="1"/>
  <c r="X195" i="1"/>
  <c r="O195" i="1"/>
  <c r="X192" i="1"/>
  <c r="W192" i="1"/>
  <c r="Y191" i="1"/>
  <c r="W191" i="1"/>
  <c r="BN190" i="1"/>
  <c r="BL190" i="1"/>
  <c r="Y190" i="1"/>
  <c r="X190" i="1"/>
  <c r="O190" i="1"/>
  <c r="BO189" i="1"/>
  <c r="BN189" i="1"/>
  <c r="BM189" i="1"/>
  <c r="BL189" i="1"/>
  <c r="Y189" i="1"/>
  <c r="X189" i="1"/>
  <c r="X191" i="1" s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Y169" i="1" s="1"/>
  <c r="X167" i="1"/>
  <c r="O167" i="1"/>
  <c r="W163" i="1"/>
  <c r="W162" i="1"/>
  <c r="BN161" i="1"/>
  <c r="BL161" i="1"/>
  <c r="Y161" i="1"/>
  <c r="X161" i="1"/>
  <c r="BO161" i="1" s="1"/>
  <c r="O161" i="1"/>
  <c r="BO160" i="1"/>
  <c r="BN160" i="1"/>
  <c r="BM160" i="1"/>
  <c r="BL160" i="1"/>
  <c r="Y160" i="1"/>
  <c r="Y162" i="1" s="1"/>
  <c r="X160" i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Y157" i="1" s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Y130" i="1"/>
  <c r="Y132" i="1" s="1"/>
  <c r="X130" i="1"/>
  <c r="X133" i="1" s="1"/>
  <c r="O130" i="1"/>
  <c r="W127" i="1"/>
  <c r="Y126" i="1"/>
  <c r="W126" i="1"/>
  <c r="BN125" i="1"/>
  <c r="BL125" i="1"/>
  <c r="Y125" i="1"/>
  <c r="X125" i="1"/>
  <c r="X126" i="1" s="1"/>
  <c r="O125" i="1"/>
  <c r="W122" i="1"/>
  <c r="W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X118" i="1"/>
  <c r="BO118" i="1" s="1"/>
  <c r="O118" i="1"/>
  <c r="BO117" i="1"/>
  <c r="BN117" i="1"/>
  <c r="BM117" i="1"/>
  <c r="BL117" i="1"/>
  <c r="Y117" i="1"/>
  <c r="Y121" i="1" s="1"/>
  <c r="X117" i="1"/>
  <c r="X121" i="1" s="1"/>
  <c r="O117" i="1"/>
  <c r="W114" i="1"/>
  <c r="X113" i="1"/>
  <c r="W113" i="1"/>
  <c r="BO112" i="1"/>
  <c r="BN112" i="1"/>
  <c r="BM112" i="1"/>
  <c r="BL112" i="1"/>
  <c r="Y112" i="1"/>
  <c r="Y113" i="1" s="1"/>
  <c r="X112" i="1"/>
  <c r="X114" i="1" s="1"/>
  <c r="O112" i="1"/>
  <c r="W109" i="1"/>
  <c r="W108" i="1"/>
  <c r="BO107" i="1"/>
  <c r="BN107" i="1"/>
  <c r="BM107" i="1"/>
  <c r="BL107" i="1"/>
  <c r="Y107" i="1"/>
  <c r="X107" i="1"/>
  <c r="O107" i="1"/>
  <c r="BN106" i="1"/>
  <c r="BL106" i="1"/>
  <c r="Y106" i="1"/>
  <c r="Y108" i="1" s="1"/>
  <c r="X106" i="1"/>
  <c r="X109" i="1" s="1"/>
  <c r="O106" i="1"/>
  <c r="W103" i="1"/>
  <c r="W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BO99" i="1" s="1"/>
  <c r="O99" i="1"/>
  <c r="BO98" i="1"/>
  <c r="BN98" i="1"/>
  <c r="BM98" i="1"/>
  <c r="BL98" i="1"/>
  <c r="Y98" i="1"/>
  <c r="Y102" i="1" s="1"/>
  <c r="X98" i="1"/>
  <c r="X102" i="1" s="1"/>
  <c r="O98" i="1"/>
  <c r="W95" i="1"/>
  <c r="W94" i="1"/>
  <c r="BO93" i="1"/>
  <c r="BN93" i="1"/>
  <c r="BM93" i="1"/>
  <c r="BL93" i="1"/>
  <c r="Y93" i="1"/>
  <c r="X93" i="1"/>
  <c r="O93" i="1"/>
  <c r="BN92" i="1"/>
  <c r="BL92" i="1"/>
  <c r="Y92" i="1"/>
  <c r="X92" i="1"/>
  <c r="BO92" i="1" s="1"/>
  <c r="O92" i="1"/>
  <c r="BO91" i="1"/>
  <c r="BN91" i="1"/>
  <c r="BM91" i="1"/>
  <c r="BL91" i="1"/>
  <c r="Y91" i="1"/>
  <c r="Y94" i="1" s="1"/>
  <c r="X91" i="1"/>
  <c r="X95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Y87" i="1" s="1"/>
  <c r="X81" i="1"/>
  <c r="X88" i="1" s="1"/>
  <c r="O81" i="1"/>
  <c r="W78" i="1"/>
  <c r="W77" i="1"/>
  <c r="BN76" i="1"/>
  <c r="BL76" i="1"/>
  <c r="Y76" i="1"/>
  <c r="X76" i="1"/>
  <c r="BO76" i="1" s="1"/>
  <c r="O76" i="1"/>
  <c r="BO75" i="1"/>
  <c r="BN75" i="1"/>
  <c r="BM75" i="1"/>
  <c r="BL75" i="1"/>
  <c r="Y75" i="1"/>
  <c r="Y77" i="1" s="1"/>
  <c r="X75" i="1"/>
  <c r="X77" i="1" s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Y66" i="1" s="1"/>
  <c r="X64" i="1"/>
  <c r="X67" i="1" s="1"/>
  <c r="O64" i="1"/>
  <c r="W61" i="1"/>
  <c r="W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Y60" i="1" s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X51" i="1" s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298" i="1" s="1"/>
  <c r="Y29" i="1"/>
  <c r="X29" i="1"/>
  <c r="BO29" i="1" s="1"/>
  <c r="O29" i="1"/>
  <c r="BO28" i="1"/>
  <c r="BN28" i="1"/>
  <c r="BM28" i="1"/>
  <c r="BL28" i="1"/>
  <c r="Y28" i="1"/>
  <c r="Y32" i="1" s="1"/>
  <c r="X28" i="1"/>
  <c r="X32" i="1" s="1"/>
  <c r="O28" i="1"/>
  <c r="W24" i="1"/>
  <c r="W297" i="1" s="1"/>
  <c r="X23" i="1"/>
  <c r="W23" i="1"/>
  <c r="W301" i="1" s="1"/>
  <c r="BO22" i="1"/>
  <c r="BN22" i="1"/>
  <c r="W299" i="1" s="1"/>
  <c r="BM22" i="1"/>
  <c r="BL22" i="1"/>
  <c r="Y22" i="1"/>
  <c r="Y23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Y302" i="1" l="1"/>
  <c r="W300" i="1"/>
  <c r="X33" i="1"/>
  <c r="X297" i="1" s="1"/>
  <c r="X41" i="1"/>
  <c r="X50" i="1"/>
  <c r="X301" i="1" s="1"/>
  <c r="X61" i="1"/>
  <c r="X66" i="1"/>
  <c r="X78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H9" i="1"/>
  <c r="BM29" i="1"/>
  <c r="X298" i="1" s="1"/>
  <c r="BM31" i="1"/>
  <c r="BM36" i="1"/>
  <c r="BO36" i="1"/>
  <c r="X299" i="1" s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C310" i="1" l="1"/>
  <c r="X300" i="1"/>
  <c r="A310" i="1"/>
  <c r="B310" i="1"/>
</calcChain>
</file>

<file path=xl/sharedStrings.xml><?xml version="1.0" encoding="utf-8"?>
<sst xmlns="http://schemas.openxmlformats.org/spreadsheetml/2006/main" count="1147" uniqueCount="439">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</sst>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89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83" t="s">
        <v>0</v>
      </c>
      <c r="E1" s="284"/>
      <c r="F1" s="284"/>
      <c r="G1" s="12" t="s">
        <v>1</v>
      </c>
      <c r="H1" s="283" t="s">
        <v>2</v>
      </c>
      <c r="I1" s="284"/>
      <c r="J1" s="284"/>
      <c r="K1" s="284"/>
      <c r="L1" s="284"/>
      <c r="M1" s="284"/>
      <c r="N1" s="284"/>
      <c r="O1" s="284"/>
      <c r="P1" s="284"/>
      <c r="Q1" s="402" t="s">
        <v>3</v>
      </c>
      <c r="R1" s="284"/>
      <c r="S1" s="28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/>
      <c r="Q2" s="203"/>
      <c r="R2" s="203"/>
      <c r="S2" s="203"/>
      <c r="T2" s="203"/>
      <c r="U2" s="203"/>
      <c r="V2" s="203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3"/>
      <c r="P3" s="203"/>
      <c r="Q3" s="203"/>
      <c r="R3" s="203"/>
      <c r="S3" s="203"/>
      <c r="T3" s="203"/>
      <c r="U3" s="203"/>
      <c r="V3" s="203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92" t="s">
        <v>7</v>
      </c>
      <c r="B5" s="279"/>
      <c r="C5" s="280"/>
      <c r="D5" s="230"/>
      <c r="E5" s="232"/>
      <c r="F5" s="385" t="s">
        <v>8</v>
      </c>
      <c r="G5" s="280"/>
      <c r="H5" s="230"/>
      <c r="I5" s="231"/>
      <c r="J5" s="231"/>
      <c r="K5" s="231"/>
      <c r="L5" s="232"/>
      <c r="M5" s="61"/>
      <c r="O5" s="24" t="s">
        <v>9</v>
      </c>
      <c r="P5" s="401">
        <v>45453</v>
      </c>
      <c r="Q5" s="299"/>
      <c r="S5" s="330" t="s">
        <v>10</v>
      </c>
      <c r="T5" s="243"/>
      <c r="U5" s="332" t="s">
        <v>11</v>
      </c>
      <c r="V5" s="299"/>
      <c r="AA5" s="51"/>
      <c r="AB5" s="51"/>
      <c r="AC5" s="51"/>
    </row>
    <row r="6" spans="1:30" s="192" customFormat="1" ht="24" customHeight="1" x14ac:dyDescent="0.2">
      <c r="A6" s="292" t="s">
        <v>12</v>
      </c>
      <c r="B6" s="279"/>
      <c r="C6" s="280"/>
      <c r="D6" s="371" t="s">
        <v>13</v>
      </c>
      <c r="E6" s="372"/>
      <c r="F6" s="372"/>
      <c r="G6" s="372"/>
      <c r="H6" s="372"/>
      <c r="I6" s="372"/>
      <c r="J6" s="372"/>
      <c r="K6" s="372"/>
      <c r="L6" s="299"/>
      <c r="M6" s="62"/>
      <c r="O6" s="24" t="s">
        <v>14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2" t="s">
        <v>15</v>
      </c>
      <c r="T6" s="243"/>
      <c r="U6" s="364" t="s">
        <v>16</v>
      </c>
      <c r="V6" s="251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4"/>
      <c r="M7" s="63"/>
      <c r="O7" s="24"/>
      <c r="P7" s="42"/>
      <c r="Q7" s="42"/>
      <c r="S7" s="203"/>
      <c r="T7" s="243"/>
      <c r="U7" s="365"/>
      <c r="V7" s="366"/>
      <c r="AA7" s="51"/>
      <c r="AB7" s="51"/>
      <c r="AC7" s="51"/>
    </row>
    <row r="8" spans="1:30" s="192" customFormat="1" ht="25.5" customHeight="1" x14ac:dyDescent="0.2">
      <c r="A8" s="403" t="s">
        <v>17</v>
      </c>
      <c r="B8" s="216"/>
      <c r="C8" s="217"/>
      <c r="D8" s="275"/>
      <c r="E8" s="276"/>
      <c r="F8" s="276"/>
      <c r="G8" s="276"/>
      <c r="H8" s="276"/>
      <c r="I8" s="276"/>
      <c r="J8" s="276"/>
      <c r="K8" s="276"/>
      <c r="L8" s="277"/>
      <c r="M8" s="64"/>
      <c r="O8" s="24" t="s">
        <v>18</v>
      </c>
      <c r="P8" s="313">
        <v>0.375</v>
      </c>
      <c r="Q8" s="314"/>
      <c r="S8" s="203"/>
      <c r="T8" s="243"/>
      <c r="U8" s="365"/>
      <c r="V8" s="366"/>
      <c r="AA8" s="51"/>
      <c r="AB8" s="51"/>
      <c r="AC8" s="51"/>
    </row>
    <row r="9" spans="1:30" s="192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3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2" t="str">
        <f>IF(AND($A$9="Тип доверенности/получателя при получении в адресе перегруза:",$D$9="Разовая доверенность"),"Введите ФИО","")</f>
        <v/>
      </c>
      <c r="I9" s="213"/>
      <c r="J9" s="2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3"/>
      <c r="L9" s="213"/>
      <c r="M9" s="193"/>
      <c r="O9" s="26" t="s">
        <v>19</v>
      </c>
      <c r="P9" s="294"/>
      <c r="Q9" s="295"/>
      <c r="S9" s="203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3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56" t="str">
        <f>IFERROR(VLOOKUP($D$10,Proxy,2,FALSE),"")</f>
        <v/>
      </c>
      <c r="I10" s="203"/>
      <c r="J10" s="203"/>
      <c r="K10" s="203"/>
      <c r="L10" s="203"/>
      <c r="M10" s="191"/>
      <c r="O10" s="26" t="s">
        <v>20</v>
      </c>
      <c r="P10" s="335"/>
      <c r="Q10" s="336"/>
      <c r="T10" s="24" t="s">
        <v>21</v>
      </c>
      <c r="U10" s="250" t="s">
        <v>22</v>
      </c>
      <c r="V10" s="251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8"/>
      <c r="Q11" s="299"/>
      <c r="T11" s="24" t="s">
        <v>25</v>
      </c>
      <c r="U11" s="329" t="s">
        <v>26</v>
      </c>
      <c r="V11" s="295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83" t="s">
        <v>27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80"/>
      <c r="M12" s="65"/>
      <c r="O12" s="24" t="s">
        <v>28</v>
      </c>
      <c r="P12" s="313"/>
      <c r="Q12" s="314"/>
      <c r="R12" s="23"/>
      <c r="T12" s="24"/>
      <c r="U12" s="284"/>
      <c r="V12" s="203"/>
      <c r="AA12" s="51"/>
      <c r="AB12" s="51"/>
      <c r="AC12" s="51"/>
    </row>
    <row r="13" spans="1:30" s="192" customFormat="1" ht="23.25" customHeight="1" x14ac:dyDescent="0.2">
      <c r="A13" s="383" t="s">
        <v>29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0"/>
      <c r="M13" s="65"/>
      <c r="N13" s="26"/>
      <c r="O13" s="26" t="s">
        <v>30</v>
      </c>
      <c r="P13" s="329"/>
      <c r="Q13" s="295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83" t="s">
        <v>31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80"/>
      <c r="M14" s="65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9" t="s">
        <v>32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66"/>
      <c r="O15" s="289" t="s">
        <v>33</v>
      </c>
      <c r="P15" s="284"/>
      <c r="Q15" s="284"/>
      <c r="R15" s="284"/>
      <c r="S15" s="28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34</v>
      </c>
      <c r="B17" s="237" t="s">
        <v>35</v>
      </c>
      <c r="C17" s="304" t="s">
        <v>36</v>
      </c>
      <c r="D17" s="237" t="s">
        <v>37</v>
      </c>
      <c r="E17" s="258"/>
      <c r="F17" s="237" t="s">
        <v>38</v>
      </c>
      <c r="G17" s="237" t="s">
        <v>39</v>
      </c>
      <c r="H17" s="237" t="s">
        <v>40</v>
      </c>
      <c r="I17" s="237" t="s">
        <v>41</v>
      </c>
      <c r="J17" s="237" t="s">
        <v>42</v>
      </c>
      <c r="K17" s="237" t="s">
        <v>43</v>
      </c>
      <c r="L17" s="237" t="s">
        <v>44</v>
      </c>
      <c r="M17" s="237" t="s">
        <v>45</v>
      </c>
      <c r="N17" s="237" t="s">
        <v>46</v>
      </c>
      <c r="O17" s="237" t="s">
        <v>47</v>
      </c>
      <c r="P17" s="257"/>
      <c r="Q17" s="257"/>
      <c r="R17" s="257"/>
      <c r="S17" s="258"/>
      <c r="T17" s="398" t="s">
        <v>48</v>
      </c>
      <c r="U17" s="280"/>
      <c r="V17" s="237" t="s">
        <v>49</v>
      </c>
      <c r="W17" s="237" t="s">
        <v>50</v>
      </c>
      <c r="X17" s="407" t="s">
        <v>51</v>
      </c>
      <c r="Y17" s="237" t="s">
        <v>52</v>
      </c>
      <c r="Z17" s="264" t="s">
        <v>53</v>
      </c>
      <c r="AA17" s="264" t="s">
        <v>54</v>
      </c>
      <c r="AB17" s="264" t="s">
        <v>55</v>
      </c>
      <c r="AC17" s="265"/>
      <c r="AD17" s="266"/>
      <c r="AE17" s="272"/>
      <c r="BB17" s="397" t="s">
        <v>56</v>
      </c>
    </row>
    <row r="18" spans="1:67" ht="14.25" customHeight="1" x14ac:dyDescent="0.2">
      <c r="A18" s="238"/>
      <c r="B18" s="238"/>
      <c r="C18" s="238"/>
      <c r="D18" s="259"/>
      <c r="E18" s="261"/>
      <c r="F18" s="238"/>
      <c r="G18" s="238"/>
      <c r="H18" s="238"/>
      <c r="I18" s="238"/>
      <c r="J18" s="238"/>
      <c r="K18" s="238"/>
      <c r="L18" s="238"/>
      <c r="M18" s="238"/>
      <c r="N18" s="238"/>
      <c r="O18" s="259"/>
      <c r="P18" s="260"/>
      <c r="Q18" s="260"/>
      <c r="R18" s="260"/>
      <c r="S18" s="261"/>
      <c r="T18" s="190" t="s">
        <v>57</v>
      </c>
      <c r="U18" s="190" t="s">
        <v>58</v>
      </c>
      <c r="V18" s="238"/>
      <c r="W18" s="238"/>
      <c r="X18" s="408"/>
      <c r="Y18" s="238"/>
      <c r="Z18" s="345"/>
      <c r="AA18" s="345"/>
      <c r="AB18" s="267"/>
      <c r="AC18" s="268"/>
      <c r="AD18" s="269"/>
      <c r="AE18" s="273"/>
      <c r="BB18" s="203"/>
    </row>
    <row r="19" spans="1:67" ht="27.75" customHeight="1" x14ac:dyDescent="0.2">
      <c r="A19" s="296" t="s">
        <v>59</v>
      </c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48"/>
      <c r="AA19" s="48"/>
    </row>
    <row r="20" spans="1:67" ht="16.5" customHeight="1" x14ac:dyDescent="0.25">
      <c r="A20" s="207" t="s">
        <v>59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189"/>
      <c r="AA20" s="189"/>
    </row>
    <row r="21" spans="1:67" ht="14.25" customHeight="1" x14ac:dyDescent="0.25">
      <c r="A21" s="202" t="s">
        <v>60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188"/>
      <c r="AA21" s="188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9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4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5"/>
      <c r="O23" s="215" t="s">
        <v>66</v>
      </c>
      <c r="P23" s="216"/>
      <c r="Q23" s="216"/>
      <c r="R23" s="216"/>
      <c r="S23" s="216"/>
      <c r="T23" s="216"/>
      <c r="U23" s="217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5"/>
      <c r="O24" s="215" t="s">
        <v>66</v>
      </c>
      <c r="P24" s="216"/>
      <c r="Q24" s="216"/>
      <c r="R24" s="216"/>
      <c r="S24" s="216"/>
      <c r="T24" s="216"/>
      <c r="U24" s="217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customHeight="1" x14ac:dyDescent="0.2">
      <c r="A25" s="296" t="s">
        <v>68</v>
      </c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48"/>
      <c r="AA25" s="48"/>
    </row>
    <row r="26" spans="1:67" ht="16.5" customHeight="1" x14ac:dyDescent="0.25">
      <c r="A26" s="207" t="s">
        <v>69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189"/>
      <c r="AA26" s="189"/>
    </row>
    <row r="27" spans="1:67" ht="14.25" customHeight="1" x14ac:dyDescent="0.25">
      <c r="A27" s="202" t="s">
        <v>70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188"/>
      <c r="AA27" s="188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9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9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9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0</v>
      </c>
      <c r="X30" s="196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74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9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5"/>
      <c r="O32" s="215" t="s">
        <v>66</v>
      </c>
      <c r="P32" s="216"/>
      <c r="Q32" s="216"/>
      <c r="R32" s="216"/>
      <c r="S32" s="216"/>
      <c r="T32" s="216"/>
      <c r="U32" s="217"/>
      <c r="V32" s="37" t="s">
        <v>65</v>
      </c>
      <c r="W32" s="197">
        <f>IFERROR(SUM(W28:W31),"0")</f>
        <v>0</v>
      </c>
      <c r="X32" s="197">
        <f>IFERROR(SUM(X28:X31),"0")</f>
        <v>0</v>
      </c>
      <c r="Y32" s="197">
        <f>IFERROR(IF(Y28="",0,Y28),"0")+IFERROR(IF(Y29="",0,Y29),"0")+IFERROR(IF(Y30="",0,Y30),"0")+IFERROR(IF(Y31="",0,Y31),"0")</f>
        <v>0</v>
      </c>
      <c r="Z32" s="198"/>
      <c r="AA32" s="198"/>
    </row>
    <row r="33" spans="1:67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5"/>
      <c r="O33" s="215" t="s">
        <v>66</v>
      </c>
      <c r="P33" s="216"/>
      <c r="Q33" s="216"/>
      <c r="R33" s="216"/>
      <c r="S33" s="216"/>
      <c r="T33" s="216"/>
      <c r="U33" s="217"/>
      <c r="V33" s="37" t="s">
        <v>67</v>
      </c>
      <c r="W33" s="197">
        <f>IFERROR(SUMPRODUCT(W28:W31*H28:H31),"0")</f>
        <v>0</v>
      </c>
      <c r="X33" s="197">
        <f>IFERROR(SUMPRODUCT(X28:X31*H28:H31),"0")</f>
        <v>0</v>
      </c>
      <c r="Y33" s="37"/>
      <c r="Z33" s="198"/>
      <c r="AA33" s="198"/>
    </row>
    <row r="34" spans="1:67" ht="16.5" customHeight="1" x14ac:dyDescent="0.25">
      <c r="A34" s="207" t="s">
        <v>81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189"/>
      <c r="AA34" s="189"/>
    </row>
    <row r="35" spans="1:67" ht="14.25" customHeight="1" x14ac:dyDescent="0.25">
      <c r="A35" s="202" t="s">
        <v>60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188"/>
      <c r="AA35" s="188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9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1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9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6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9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9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84</v>
      </c>
      <c r="X39" s="196">
        <f>IFERROR(IF(W39="","",W39),"")</f>
        <v>84</v>
      </c>
      <c r="Y39" s="36">
        <f>IFERROR(IF(W39="","",W39*0.0155),"")</f>
        <v>1.302</v>
      </c>
      <c r="Z39" s="56"/>
      <c r="AA39" s="57"/>
      <c r="AE39" s="67"/>
      <c r="BB39" s="76" t="s">
        <v>1</v>
      </c>
      <c r="BL39" s="67">
        <f>IFERROR(W39*I39,"0")</f>
        <v>526.67999999999995</v>
      </c>
      <c r="BM39" s="67">
        <f>IFERROR(X39*I39,"0")</f>
        <v>526.67999999999995</v>
      </c>
      <c r="BN39" s="67">
        <f>IFERROR(W39/J39,"0")</f>
        <v>1</v>
      </c>
      <c r="BO39" s="67">
        <f>IFERROR(X39/J39,"0")</f>
        <v>1</v>
      </c>
    </row>
    <row r="40" spans="1:67" x14ac:dyDescent="0.2">
      <c r="A40" s="204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5"/>
      <c r="O40" s="215" t="s">
        <v>66</v>
      </c>
      <c r="P40" s="216"/>
      <c r="Q40" s="216"/>
      <c r="R40" s="216"/>
      <c r="S40" s="216"/>
      <c r="T40" s="216"/>
      <c r="U40" s="217"/>
      <c r="V40" s="37" t="s">
        <v>65</v>
      </c>
      <c r="W40" s="197">
        <f>IFERROR(SUM(W36:W39),"0")</f>
        <v>84</v>
      </c>
      <c r="X40" s="197">
        <f>IFERROR(SUM(X36:X39),"0")</f>
        <v>84</v>
      </c>
      <c r="Y40" s="197">
        <f>IFERROR(IF(Y36="",0,Y36),"0")+IFERROR(IF(Y37="",0,Y37),"0")+IFERROR(IF(Y38="",0,Y38),"0")+IFERROR(IF(Y39="",0,Y39),"0")</f>
        <v>1.302</v>
      </c>
      <c r="Z40" s="198"/>
      <c r="AA40" s="198"/>
    </row>
    <row r="41" spans="1:67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5"/>
      <c r="O41" s="215" t="s">
        <v>66</v>
      </c>
      <c r="P41" s="216"/>
      <c r="Q41" s="216"/>
      <c r="R41" s="216"/>
      <c r="S41" s="216"/>
      <c r="T41" s="216"/>
      <c r="U41" s="217"/>
      <c r="V41" s="37" t="s">
        <v>67</v>
      </c>
      <c r="W41" s="197">
        <f>IFERROR(SUMPRODUCT(W36:W39*H36:H39),"0")</f>
        <v>504</v>
      </c>
      <c r="X41" s="197">
        <f>IFERROR(SUMPRODUCT(X36:X39*H36:H39),"0")</f>
        <v>504</v>
      </c>
      <c r="Y41" s="37"/>
      <c r="Z41" s="198"/>
      <c r="AA41" s="198"/>
    </row>
    <row r="42" spans="1:67" ht="16.5" customHeight="1" x14ac:dyDescent="0.25">
      <c r="A42" s="207" t="s">
        <v>91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189"/>
      <c r="AA42" s="189"/>
    </row>
    <row r="43" spans="1:67" ht="14.25" customHeight="1" x14ac:dyDescent="0.25">
      <c r="A43" s="202" t="s">
        <v>92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188"/>
      <c r="AA43" s="188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9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9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9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4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9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9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9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4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5"/>
      <c r="O50" s="215" t="s">
        <v>66</v>
      </c>
      <c r="P50" s="216"/>
      <c r="Q50" s="216"/>
      <c r="R50" s="216"/>
      <c r="S50" s="216"/>
      <c r="T50" s="216"/>
      <c r="U50" s="217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x14ac:dyDescent="0.2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5"/>
      <c r="O51" s="215" t="s">
        <v>66</v>
      </c>
      <c r="P51" s="216"/>
      <c r="Q51" s="216"/>
      <c r="R51" s="216"/>
      <c r="S51" s="216"/>
      <c r="T51" s="216"/>
      <c r="U51" s="217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customHeight="1" x14ac:dyDescent="0.25">
      <c r="A52" s="207" t="s">
        <v>106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189"/>
      <c r="AA52" s="189"/>
    </row>
    <row r="53" spans="1:67" ht="14.25" customHeight="1" x14ac:dyDescent="0.25">
      <c r="A53" s="202" t="s">
        <v>60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188"/>
      <c r="AA53" s="188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9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9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9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9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9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9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84</v>
      </c>
      <c r="X59" s="196">
        <f t="shared" si="6"/>
        <v>84</v>
      </c>
      <c r="Y59" s="36">
        <f t="shared" si="7"/>
        <v>1.302</v>
      </c>
      <c r="Z59" s="56"/>
      <c r="AA59" s="57"/>
      <c r="AE59" s="67"/>
      <c r="BB59" s="88" t="s">
        <v>1</v>
      </c>
      <c r="BL59" s="67">
        <f t="shared" si="8"/>
        <v>628.82399999999996</v>
      </c>
      <c r="BM59" s="67">
        <f t="shared" si="9"/>
        <v>628.82399999999996</v>
      </c>
      <c r="BN59" s="67">
        <f t="shared" si="10"/>
        <v>1</v>
      </c>
      <c r="BO59" s="67">
        <f t="shared" si="11"/>
        <v>1</v>
      </c>
    </row>
    <row r="60" spans="1:67" x14ac:dyDescent="0.2">
      <c r="A60" s="204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5"/>
      <c r="O60" s="215" t="s">
        <v>66</v>
      </c>
      <c r="P60" s="216"/>
      <c r="Q60" s="216"/>
      <c r="R60" s="216"/>
      <c r="S60" s="216"/>
      <c r="T60" s="216"/>
      <c r="U60" s="217"/>
      <c r="V60" s="37" t="s">
        <v>65</v>
      </c>
      <c r="W60" s="197">
        <f>IFERROR(SUM(W54:W59),"0")</f>
        <v>84</v>
      </c>
      <c r="X60" s="197">
        <f>IFERROR(SUM(X54:X59),"0")</f>
        <v>84</v>
      </c>
      <c r="Y60" s="197">
        <f>IFERROR(IF(Y54="",0,Y54),"0")+IFERROR(IF(Y55="",0,Y55),"0")+IFERROR(IF(Y56="",0,Y56),"0")+IFERROR(IF(Y57="",0,Y57),"0")+IFERROR(IF(Y58="",0,Y58),"0")+IFERROR(IF(Y59="",0,Y59),"0")</f>
        <v>1.302</v>
      </c>
      <c r="Z60" s="198"/>
      <c r="AA60" s="198"/>
    </row>
    <row r="61" spans="1:67" x14ac:dyDescent="0.2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5"/>
      <c r="O61" s="215" t="s">
        <v>66</v>
      </c>
      <c r="P61" s="216"/>
      <c r="Q61" s="216"/>
      <c r="R61" s="216"/>
      <c r="S61" s="216"/>
      <c r="T61" s="216"/>
      <c r="U61" s="217"/>
      <c r="V61" s="37" t="s">
        <v>67</v>
      </c>
      <c r="W61" s="197">
        <f>IFERROR(SUMPRODUCT(W54:W59*H54:H59),"0")</f>
        <v>604.80000000000007</v>
      </c>
      <c r="X61" s="197">
        <f>IFERROR(SUMPRODUCT(X54:X59*H54:H59),"0")</f>
        <v>604.80000000000007</v>
      </c>
      <c r="Y61" s="37"/>
      <c r="Z61" s="198"/>
      <c r="AA61" s="198"/>
    </row>
    <row r="62" spans="1:67" ht="16.5" customHeight="1" x14ac:dyDescent="0.25">
      <c r="A62" s="207" t="s">
        <v>119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189"/>
      <c r="AA62" s="189"/>
    </row>
    <row r="63" spans="1:67" ht="14.25" customHeight="1" x14ac:dyDescent="0.25">
      <c r="A63" s="202" t="s">
        <v>60</v>
      </c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188"/>
      <c r="AA63" s="188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9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9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288</v>
      </c>
      <c r="X65" s="196">
        <f>IFERROR(IF(W65="","",W65),"")</f>
        <v>288</v>
      </c>
      <c r="Y65" s="36">
        <f>IFERROR(IF(W65="","",W65*0.00866),"")</f>
        <v>2.4940799999999999</v>
      </c>
      <c r="Z65" s="56"/>
      <c r="AA65" s="57"/>
      <c r="AE65" s="67"/>
      <c r="BB65" s="90" t="s">
        <v>1</v>
      </c>
      <c r="BL65" s="67">
        <f>IFERROR(W65*I65,"0")</f>
        <v>1501.4015999999999</v>
      </c>
      <c r="BM65" s="67">
        <f>IFERROR(X65*I65,"0")</f>
        <v>1501.4015999999999</v>
      </c>
      <c r="BN65" s="67">
        <f>IFERROR(W65/J65,"0")</f>
        <v>2</v>
      </c>
      <c r="BO65" s="67">
        <f>IFERROR(X65/J65,"0")</f>
        <v>2</v>
      </c>
    </row>
    <row r="66" spans="1:67" x14ac:dyDescent="0.2">
      <c r="A66" s="204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5"/>
      <c r="O66" s="215" t="s">
        <v>66</v>
      </c>
      <c r="P66" s="216"/>
      <c r="Q66" s="216"/>
      <c r="R66" s="216"/>
      <c r="S66" s="216"/>
      <c r="T66" s="216"/>
      <c r="U66" s="217"/>
      <c r="V66" s="37" t="s">
        <v>65</v>
      </c>
      <c r="W66" s="197">
        <f>IFERROR(SUM(W64:W65),"0")</f>
        <v>288</v>
      </c>
      <c r="X66" s="197">
        <f>IFERROR(SUM(X64:X65),"0")</f>
        <v>288</v>
      </c>
      <c r="Y66" s="197">
        <f>IFERROR(IF(Y64="",0,Y64),"0")+IFERROR(IF(Y65="",0,Y65),"0")</f>
        <v>2.4940799999999999</v>
      </c>
      <c r="Z66" s="198"/>
      <c r="AA66" s="198"/>
    </row>
    <row r="67" spans="1:67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5"/>
      <c r="O67" s="215" t="s">
        <v>66</v>
      </c>
      <c r="P67" s="216"/>
      <c r="Q67" s="216"/>
      <c r="R67" s="216"/>
      <c r="S67" s="216"/>
      <c r="T67" s="216"/>
      <c r="U67" s="217"/>
      <c r="V67" s="37" t="s">
        <v>67</v>
      </c>
      <c r="W67" s="197">
        <f>IFERROR(SUMPRODUCT(W64:W65*H64:H65),"0")</f>
        <v>1440</v>
      </c>
      <c r="X67" s="197">
        <f>IFERROR(SUMPRODUCT(X64:X65*H64:H65),"0")</f>
        <v>1440</v>
      </c>
      <c r="Y67" s="37"/>
      <c r="Z67" s="198"/>
      <c r="AA67" s="198"/>
    </row>
    <row r="68" spans="1:67" ht="16.5" customHeight="1" x14ac:dyDescent="0.25">
      <c r="A68" s="207" t="s">
        <v>125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189"/>
      <c r="AA68" s="189"/>
    </row>
    <row r="69" spans="1:67" ht="14.25" customHeight="1" x14ac:dyDescent="0.25">
      <c r="A69" s="202" t="s">
        <v>126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188"/>
      <c r="AA69" s="188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9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04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5"/>
      <c r="O71" s="215" t="s">
        <v>66</v>
      </c>
      <c r="P71" s="216"/>
      <c r="Q71" s="216"/>
      <c r="R71" s="216"/>
      <c r="S71" s="216"/>
      <c r="T71" s="216"/>
      <c r="U71" s="217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5"/>
      <c r="O72" s="215" t="s">
        <v>66</v>
      </c>
      <c r="P72" s="216"/>
      <c r="Q72" s="216"/>
      <c r="R72" s="216"/>
      <c r="S72" s="216"/>
      <c r="T72" s="216"/>
      <c r="U72" s="217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customHeight="1" x14ac:dyDescent="0.25">
      <c r="A73" s="207" t="s">
        <v>129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189"/>
      <c r="AA73" s="189"/>
    </row>
    <row r="74" spans="1:67" ht="14.25" customHeight="1" x14ac:dyDescent="0.25">
      <c r="A74" s="202" t="s">
        <v>130</v>
      </c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188"/>
      <c r="AA74" s="188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9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9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0</v>
      </c>
      <c r="X76" s="196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74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x14ac:dyDescent="0.2">
      <c r="A77" s="204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5"/>
      <c r="O77" s="215" t="s">
        <v>66</v>
      </c>
      <c r="P77" s="216"/>
      <c r="Q77" s="216"/>
      <c r="R77" s="216"/>
      <c r="S77" s="216"/>
      <c r="T77" s="216"/>
      <c r="U77" s="217"/>
      <c r="V77" s="37" t="s">
        <v>65</v>
      </c>
      <c r="W77" s="197">
        <f>IFERROR(SUM(W75:W76),"0")</f>
        <v>0</v>
      </c>
      <c r="X77" s="197">
        <f>IFERROR(SUM(X75:X76),"0")</f>
        <v>0</v>
      </c>
      <c r="Y77" s="197">
        <f>IFERROR(IF(Y75="",0,Y75),"0")+IFERROR(IF(Y76="",0,Y76),"0")</f>
        <v>0</v>
      </c>
      <c r="Z77" s="198"/>
      <c r="AA77" s="198"/>
    </row>
    <row r="78" spans="1:67" x14ac:dyDescent="0.2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5"/>
      <c r="O78" s="215" t="s">
        <v>66</v>
      </c>
      <c r="P78" s="216"/>
      <c r="Q78" s="216"/>
      <c r="R78" s="216"/>
      <c r="S78" s="216"/>
      <c r="T78" s="216"/>
      <c r="U78" s="217"/>
      <c r="V78" s="37" t="s">
        <v>67</v>
      </c>
      <c r="W78" s="197">
        <f>IFERROR(SUMPRODUCT(W75:W76*H75:H76),"0")</f>
        <v>0</v>
      </c>
      <c r="X78" s="197">
        <f>IFERROR(SUMPRODUCT(X75:X76*H75:H76),"0")</f>
        <v>0</v>
      </c>
      <c r="Y78" s="37"/>
      <c r="Z78" s="198"/>
      <c r="AA78" s="198"/>
    </row>
    <row r="79" spans="1:67" ht="16.5" customHeight="1" x14ac:dyDescent="0.25">
      <c r="A79" s="207" t="s">
        <v>135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189"/>
      <c r="AA79" s="189"/>
    </row>
    <row r="80" spans="1:67" ht="14.25" customHeight="1" x14ac:dyDescent="0.25">
      <c r="A80" s="202" t="s">
        <v>126</v>
      </c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188"/>
      <c r="AA80" s="188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9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9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9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0</v>
      </c>
      <c r="X83" s="196">
        <f t="shared" si="12"/>
        <v>0</v>
      </c>
      <c r="Y83" s="36">
        <f t="shared" si="13"/>
        <v>0</v>
      </c>
      <c r="Z83" s="56"/>
      <c r="AA83" s="57"/>
      <c r="AE83" s="67"/>
      <c r="BB83" s="96" t="s">
        <v>74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9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0</v>
      </c>
      <c r="X84" s="196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9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9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140</v>
      </c>
      <c r="X86" s="196">
        <f t="shared" si="12"/>
        <v>140</v>
      </c>
      <c r="Y86" s="36">
        <f t="shared" si="13"/>
        <v>2.5032000000000001</v>
      </c>
      <c r="Z86" s="56"/>
      <c r="AA86" s="57"/>
      <c r="AE86" s="67"/>
      <c r="BB86" s="99" t="s">
        <v>74</v>
      </c>
      <c r="BL86" s="67">
        <f t="shared" si="14"/>
        <v>602.50400000000002</v>
      </c>
      <c r="BM86" s="67">
        <f t="shared" si="15"/>
        <v>602.50400000000002</v>
      </c>
      <c r="BN86" s="67">
        <f t="shared" si="16"/>
        <v>2</v>
      </c>
      <c r="BO86" s="67">
        <f t="shared" si="17"/>
        <v>2</v>
      </c>
    </row>
    <row r="87" spans="1:67" x14ac:dyDescent="0.2">
      <c r="A87" s="204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5"/>
      <c r="O87" s="215" t="s">
        <v>66</v>
      </c>
      <c r="P87" s="216"/>
      <c r="Q87" s="216"/>
      <c r="R87" s="216"/>
      <c r="S87" s="216"/>
      <c r="T87" s="216"/>
      <c r="U87" s="217"/>
      <c r="V87" s="37" t="s">
        <v>65</v>
      </c>
      <c r="W87" s="197">
        <f>IFERROR(SUM(W81:W86),"0")</f>
        <v>140</v>
      </c>
      <c r="X87" s="197">
        <f>IFERROR(SUM(X81:X86),"0")</f>
        <v>140</v>
      </c>
      <c r="Y87" s="197">
        <f>IFERROR(IF(Y81="",0,Y81),"0")+IFERROR(IF(Y82="",0,Y82),"0")+IFERROR(IF(Y83="",0,Y83),"0")+IFERROR(IF(Y84="",0,Y84),"0")+IFERROR(IF(Y85="",0,Y85),"0")+IFERROR(IF(Y86="",0,Y86),"0")</f>
        <v>2.5032000000000001</v>
      </c>
      <c r="Z87" s="198"/>
      <c r="AA87" s="198"/>
    </row>
    <row r="88" spans="1:67" x14ac:dyDescent="0.2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5"/>
      <c r="O88" s="215" t="s">
        <v>66</v>
      </c>
      <c r="P88" s="216"/>
      <c r="Q88" s="216"/>
      <c r="R88" s="216"/>
      <c r="S88" s="216"/>
      <c r="T88" s="216"/>
      <c r="U88" s="217"/>
      <c r="V88" s="37" t="s">
        <v>67</v>
      </c>
      <c r="W88" s="197">
        <f>IFERROR(SUMPRODUCT(W81:W86*H81:H86),"0")</f>
        <v>504</v>
      </c>
      <c r="X88" s="197">
        <f>IFERROR(SUMPRODUCT(X81:X86*H81:H86),"0")</f>
        <v>504</v>
      </c>
      <c r="Y88" s="37"/>
      <c r="Z88" s="198"/>
      <c r="AA88" s="198"/>
    </row>
    <row r="89" spans="1:67" ht="16.5" customHeight="1" x14ac:dyDescent="0.25">
      <c r="A89" s="207" t="s">
        <v>148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189"/>
      <c r="AA89" s="189"/>
    </row>
    <row r="90" spans="1:67" ht="14.25" customHeight="1" x14ac:dyDescent="0.25">
      <c r="A90" s="202" t="s">
        <v>148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188"/>
      <c r="AA90" s="188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9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9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9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84</v>
      </c>
      <c r="X93" s="196">
        <f>IFERROR(IF(W93="","",W93),"")</f>
        <v>84</v>
      </c>
      <c r="Y93" s="36">
        <f>IFERROR(IF(W93="","",W93*0.0155),"")</f>
        <v>1.302</v>
      </c>
      <c r="Z93" s="56"/>
      <c r="AA93" s="57"/>
      <c r="AE93" s="67"/>
      <c r="BB93" s="102" t="s">
        <v>74</v>
      </c>
      <c r="BL93" s="67">
        <f>IFERROR(W93*I93,"0")</f>
        <v>290.976</v>
      </c>
      <c r="BM93" s="67">
        <f>IFERROR(X93*I93,"0")</f>
        <v>290.976</v>
      </c>
      <c r="BN93" s="67">
        <f>IFERROR(W93/J93,"0")</f>
        <v>1</v>
      </c>
      <c r="BO93" s="67">
        <f>IFERROR(X93/J93,"0")</f>
        <v>1</v>
      </c>
    </row>
    <row r="94" spans="1:67" x14ac:dyDescent="0.2">
      <c r="A94" s="204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5"/>
      <c r="O94" s="215" t="s">
        <v>66</v>
      </c>
      <c r="P94" s="216"/>
      <c r="Q94" s="216"/>
      <c r="R94" s="216"/>
      <c r="S94" s="216"/>
      <c r="T94" s="216"/>
      <c r="U94" s="217"/>
      <c r="V94" s="37" t="s">
        <v>65</v>
      </c>
      <c r="W94" s="197">
        <f>IFERROR(SUM(W91:W93),"0")</f>
        <v>84</v>
      </c>
      <c r="X94" s="197">
        <f>IFERROR(SUM(X91:X93),"0")</f>
        <v>84</v>
      </c>
      <c r="Y94" s="197">
        <f>IFERROR(IF(Y91="",0,Y91),"0")+IFERROR(IF(Y92="",0,Y92),"0")+IFERROR(IF(Y93="",0,Y93),"0")</f>
        <v>1.302</v>
      </c>
      <c r="Z94" s="198"/>
      <c r="AA94" s="198"/>
    </row>
    <row r="95" spans="1:67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5"/>
      <c r="O95" s="215" t="s">
        <v>66</v>
      </c>
      <c r="P95" s="216"/>
      <c r="Q95" s="216"/>
      <c r="R95" s="216"/>
      <c r="S95" s="216"/>
      <c r="T95" s="216"/>
      <c r="U95" s="217"/>
      <c r="V95" s="37" t="s">
        <v>67</v>
      </c>
      <c r="W95" s="197">
        <f>IFERROR(SUMPRODUCT(W91:W93*H91:H93),"0")</f>
        <v>258.72000000000003</v>
      </c>
      <c r="X95" s="197">
        <f>IFERROR(SUMPRODUCT(X91:X93*H91:H93),"0")</f>
        <v>258.72000000000003</v>
      </c>
      <c r="Y95" s="37"/>
      <c r="Z95" s="198"/>
      <c r="AA95" s="198"/>
    </row>
    <row r="96" spans="1:67" ht="16.5" customHeight="1" x14ac:dyDescent="0.25">
      <c r="A96" s="207" t="s">
        <v>155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189"/>
      <c r="AA96" s="189"/>
    </row>
    <row r="97" spans="1:67" ht="14.25" customHeight="1" x14ac:dyDescent="0.25">
      <c r="A97" s="202" t="s">
        <v>60</v>
      </c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188"/>
      <c r="AA97" s="188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9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0</v>
      </c>
      <c r="X98" s="196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9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84</v>
      </c>
      <c r="X99" s="196">
        <f>IFERROR(IF(W99="","",W99),"")</f>
        <v>84</v>
      </c>
      <c r="Y99" s="36">
        <f>IFERROR(IF(W99="","",W99*0.0155),"")</f>
        <v>1.302</v>
      </c>
      <c r="Z99" s="56"/>
      <c r="AA99" s="57"/>
      <c r="AE99" s="67"/>
      <c r="BB99" s="104" t="s">
        <v>1</v>
      </c>
      <c r="BL99" s="67">
        <f>IFERROR(W99*I99,"0")</f>
        <v>628.82399999999996</v>
      </c>
      <c r="BM99" s="67">
        <f>IFERROR(X99*I99,"0")</f>
        <v>628.82399999999996</v>
      </c>
      <c r="BN99" s="67">
        <f>IFERROR(W99/J99,"0")</f>
        <v>1</v>
      </c>
      <c r="BO99" s="67">
        <f>IFERROR(X99/J99,"0")</f>
        <v>1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9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9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7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84</v>
      </c>
      <c r="X101" s="196">
        <f>IFERROR(IF(W101="","",W101),"")</f>
        <v>84</v>
      </c>
      <c r="Y101" s="36">
        <f>IFERROR(IF(W101="","",W101*0.0155),"")</f>
        <v>1.302</v>
      </c>
      <c r="Z101" s="56"/>
      <c r="AA101" s="57"/>
      <c r="AE101" s="67"/>
      <c r="BB101" s="106" t="s">
        <v>1</v>
      </c>
      <c r="BL101" s="67">
        <f>IFERROR(W101*I101,"0")</f>
        <v>628.82399999999996</v>
      </c>
      <c r="BM101" s="67">
        <f>IFERROR(X101*I101,"0")</f>
        <v>628.82399999999996</v>
      </c>
      <c r="BN101" s="67">
        <f>IFERROR(W101/J101,"0")</f>
        <v>1</v>
      </c>
      <c r="BO101" s="67">
        <f>IFERROR(X101/J101,"0")</f>
        <v>1</v>
      </c>
    </row>
    <row r="102" spans="1:67" x14ac:dyDescent="0.2">
      <c r="A102" s="204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5"/>
      <c r="O102" s="215" t="s">
        <v>66</v>
      </c>
      <c r="P102" s="216"/>
      <c r="Q102" s="216"/>
      <c r="R102" s="216"/>
      <c r="S102" s="216"/>
      <c r="T102" s="216"/>
      <c r="U102" s="217"/>
      <c r="V102" s="37" t="s">
        <v>65</v>
      </c>
      <c r="W102" s="197">
        <f>IFERROR(SUM(W98:W101),"0")</f>
        <v>168</v>
      </c>
      <c r="X102" s="197">
        <f>IFERROR(SUM(X98:X101),"0")</f>
        <v>168</v>
      </c>
      <c r="Y102" s="197">
        <f>IFERROR(IF(Y98="",0,Y98),"0")+IFERROR(IF(Y99="",0,Y99),"0")+IFERROR(IF(Y100="",0,Y100),"0")+IFERROR(IF(Y101="",0,Y101),"0")</f>
        <v>2.6040000000000001</v>
      </c>
      <c r="Z102" s="198"/>
      <c r="AA102" s="198"/>
    </row>
    <row r="103" spans="1:67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5"/>
      <c r="O103" s="215" t="s">
        <v>66</v>
      </c>
      <c r="P103" s="216"/>
      <c r="Q103" s="216"/>
      <c r="R103" s="216"/>
      <c r="S103" s="216"/>
      <c r="T103" s="216"/>
      <c r="U103" s="217"/>
      <c r="V103" s="37" t="s">
        <v>67</v>
      </c>
      <c r="W103" s="197">
        <f>IFERROR(SUMPRODUCT(W98:W101*H98:H101),"0")</f>
        <v>1209.6000000000001</v>
      </c>
      <c r="X103" s="197">
        <f>IFERROR(SUMPRODUCT(X98:X101*H98:H101),"0")</f>
        <v>1209.6000000000001</v>
      </c>
      <c r="Y103" s="37"/>
      <c r="Z103" s="198"/>
      <c r="AA103" s="198"/>
    </row>
    <row r="104" spans="1:67" ht="16.5" customHeight="1" x14ac:dyDescent="0.25">
      <c r="A104" s="207" t="s">
        <v>164</v>
      </c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189"/>
      <c r="AA104" s="189"/>
    </row>
    <row r="105" spans="1:67" ht="14.25" customHeight="1" x14ac:dyDescent="0.25">
      <c r="A105" s="202" t="s">
        <v>126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188"/>
      <c r="AA105" s="188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9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0</v>
      </c>
      <c r="X106" s="196">
        <f>IFERROR(IF(W106="","",W106),"")</f>
        <v>0</v>
      </c>
      <c r="Y106" s="36">
        <f>IFERROR(IF(W106="","",W106*0.01788),"")</f>
        <v>0</v>
      </c>
      <c r="Z106" s="56"/>
      <c r="AA106" s="57"/>
      <c r="AE106" s="67"/>
      <c r="BB106" s="107" t="s">
        <v>74</v>
      </c>
      <c r="BL106" s="67">
        <f>IFERROR(W106*I106,"0")</f>
        <v>0</v>
      </c>
      <c r="BM106" s="67">
        <f>IFERROR(X106*I106,"0")</f>
        <v>0</v>
      </c>
      <c r="BN106" s="67">
        <f>IFERROR(W106/J106,"0")</f>
        <v>0</v>
      </c>
      <c r="BO106" s="67">
        <f>IFERROR(X106/J106,"0")</f>
        <v>0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9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0</v>
      </c>
      <c r="X107" s="196">
        <f>IFERROR(IF(W107="","",W107),"")</f>
        <v>0</v>
      </c>
      <c r="Y107" s="36">
        <f>IFERROR(IF(W107="","",W107*0.01788),"")</f>
        <v>0</v>
      </c>
      <c r="Z107" s="56"/>
      <c r="AA107" s="57"/>
      <c r="AE107" s="67"/>
      <c r="BB107" s="108" t="s">
        <v>74</v>
      </c>
      <c r="BL107" s="67">
        <f>IFERROR(W107*I107,"0")</f>
        <v>0</v>
      </c>
      <c r="BM107" s="67">
        <f>IFERROR(X107*I107,"0")</f>
        <v>0</v>
      </c>
      <c r="BN107" s="67">
        <f>IFERROR(W107/J107,"0")</f>
        <v>0</v>
      </c>
      <c r="BO107" s="67">
        <f>IFERROR(X107/J107,"0")</f>
        <v>0</v>
      </c>
    </row>
    <row r="108" spans="1:67" x14ac:dyDescent="0.2">
      <c r="A108" s="204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5"/>
      <c r="O108" s="215" t="s">
        <v>66</v>
      </c>
      <c r="P108" s="216"/>
      <c r="Q108" s="216"/>
      <c r="R108" s="216"/>
      <c r="S108" s="216"/>
      <c r="T108" s="216"/>
      <c r="U108" s="217"/>
      <c r="V108" s="37" t="s">
        <v>65</v>
      </c>
      <c r="W108" s="197">
        <f>IFERROR(SUM(W106:W107),"0")</f>
        <v>0</v>
      </c>
      <c r="X108" s="197">
        <f>IFERROR(SUM(X106:X107),"0")</f>
        <v>0</v>
      </c>
      <c r="Y108" s="197">
        <f>IFERROR(IF(Y106="",0,Y106),"0")+IFERROR(IF(Y107="",0,Y107),"0")</f>
        <v>0</v>
      </c>
      <c r="Z108" s="198"/>
      <c r="AA108" s="198"/>
    </row>
    <row r="109" spans="1:67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5"/>
      <c r="O109" s="215" t="s">
        <v>66</v>
      </c>
      <c r="P109" s="216"/>
      <c r="Q109" s="216"/>
      <c r="R109" s="216"/>
      <c r="S109" s="216"/>
      <c r="T109" s="216"/>
      <c r="U109" s="217"/>
      <c r="V109" s="37" t="s">
        <v>67</v>
      </c>
      <c r="W109" s="197">
        <f>IFERROR(SUMPRODUCT(W106:W107*H106:H107),"0")</f>
        <v>0</v>
      </c>
      <c r="X109" s="197">
        <f>IFERROR(SUMPRODUCT(X106:X107*H106:H107),"0")</f>
        <v>0</v>
      </c>
      <c r="Y109" s="37"/>
      <c r="Z109" s="198"/>
      <c r="AA109" s="198"/>
    </row>
    <row r="110" spans="1:67" ht="16.5" customHeight="1" x14ac:dyDescent="0.25">
      <c r="A110" s="207" t="s">
        <v>169</v>
      </c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189"/>
      <c r="AA110" s="189"/>
    </row>
    <row r="111" spans="1:67" ht="14.25" customHeight="1" x14ac:dyDescent="0.25">
      <c r="A111" s="202" t="s">
        <v>126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188"/>
      <c r="AA111" s="188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9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0</v>
      </c>
      <c r="X112" s="196">
        <f>IFERROR(IF(W112="","",W112),"")</f>
        <v>0</v>
      </c>
      <c r="Y112" s="36">
        <f>IFERROR(IF(W112="","",W112*0.01788),"")</f>
        <v>0</v>
      </c>
      <c r="Z112" s="56"/>
      <c r="AA112" s="57"/>
      <c r="AE112" s="67"/>
      <c r="BB112" s="109" t="s">
        <v>74</v>
      </c>
      <c r="BL112" s="67">
        <f>IFERROR(W112*I112,"0")</f>
        <v>0</v>
      </c>
      <c r="BM112" s="67">
        <f>IFERROR(X112*I112,"0")</f>
        <v>0</v>
      </c>
      <c r="BN112" s="67">
        <f>IFERROR(W112/J112,"0")</f>
        <v>0</v>
      </c>
      <c r="BO112" s="67">
        <f>IFERROR(X112/J112,"0")</f>
        <v>0</v>
      </c>
    </row>
    <row r="113" spans="1:67" x14ac:dyDescent="0.2">
      <c r="A113" s="204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5"/>
      <c r="O113" s="215" t="s">
        <v>66</v>
      </c>
      <c r="P113" s="216"/>
      <c r="Q113" s="216"/>
      <c r="R113" s="216"/>
      <c r="S113" s="216"/>
      <c r="T113" s="216"/>
      <c r="U113" s="217"/>
      <c r="V113" s="37" t="s">
        <v>65</v>
      </c>
      <c r="W113" s="197">
        <f>IFERROR(SUM(W112:W112),"0")</f>
        <v>0</v>
      </c>
      <c r="X113" s="197">
        <f>IFERROR(SUM(X112:X112),"0")</f>
        <v>0</v>
      </c>
      <c r="Y113" s="197">
        <f>IFERROR(IF(Y112="",0,Y112),"0")</f>
        <v>0</v>
      </c>
      <c r="Z113" s="198"/>
      <c r="AA113" s="198"/>
    </row>
    <row r="114" spans="1:67" x14ac:dyDescent="0.2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5"/>
      <c r="O114" s="215" t="s">
        <v>66</v>
      </c>
      <c r="P114" s="216"/>
      <c r="Q114" s="216"/>
      <c r="R114" s="216"/>
      <c r="S114" s="216"/>
      <c r="T114" s="216"/>
      <c r="U114" s="217"/>
      <c r="V114" s="37" t="s">
        <v>67</v>
      </c>
      <c r="W114" s="197">
        <f>IFERROR(SUMPRODUCT(W112:W112*H112:H112),"0")</f>
        <v>0</v>
      </c>
      <c r="X114" s="197">
        <f>IFERROR(SUMPRODUCT(X112:X112*H112:H112),"0")</f>
        <v>0</v>
      </c>
      <c r="Y114" s="37"/>
      <c r="Z114" s="198"/>
      <c r="AA114" s="198"/>
    </row>
    <row r="115" spans="1:67" ht="16.5" customHeight="1" x14ac:dyDescent="0.25">
      <c r="A115" s="207" t="s">
        <v>172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189"/>
      <c r="AA115" s="189"/>
    </row>
    <row r="116" spans="1:67" ht="14.25" customHeight="1" x14ac:dyDescent="0.25">
      <c r="A116" s="202" t="s">
        <v>126</v>
      </c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188"/>
      <c r="AA116" s="188"/>
    </row>
    <row r="117" spans="1:67" ht="27" customHeight="1" x14ac:dyDescent="0.25">
      <c r="A117" s="54" t="s">
        <v>173</v>
      </c>
      <c r="B117" s="54" t="s">
        <v>174</v>
      </c>
      <c r="C117" s="31">
        <v>4301130006</v>
      </c>
      <c r="D117" s="209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customHeight="1" x14ac:dyDescent="0.25">
      <c r="A118" s="54" t="s">
        <v>176</v>
      </c>
      <c r="B118" s="54" t="s">
        <v>177</v>
      </c>
      <c r="C118" s="31">
        <v>4301130003</v>
      </c>
      <c r="D118" s="209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9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0</v>
      </c>
      <c r="X119" s="196">
        <f>IFERROR(IF(W119="","",W119),"")</f>
        <v>0</v>
      </c>
      <c r="Y119" s="36">
        <f>IFERROR(IF(W119="","",W119*0.01788),"")</f>
        <v>0</v>
      </c>
      <c r="Z119" s="56"/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9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0</v>
      </c>
      <c r="X120" s="196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x14ac:dyDescent="0.2">
      <c r="A121" s="204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5"/>
      <c r="O121" s="215" t="s">
        <v>66</v>
      </c>
      <c r="P121" s="216"/>
      <c r="Q121" s="216"/>
      <c r="R121" s="216"/>
      <c r="S121" s="216"/>
      <c r="T121" s="216"/>
      <c r="U121" s="217"/>
      <c r="V121" s="37" t="s">
        <v>65</v>
      </c>
      <c r="W121" s="197">
        <f>IFERROR(SUM(W117:W120),"0")</f>
        <v>0</v>
      </c>
      <c r="X121" s="197">
        <f>IFERROR(SUM(X117:X120),"0")</f>
        <v>0</v>
      </c>
      <c r="Y121" s="197">
        <f>IFERROR(IF(Y117="",0,Y117),"0")+IFERROR(IF(Y118="",0,Y118),"0")+IFERROR(IF(Y119="",0,Y119),"0")+IFERROR(IF(Y120="",0,Y120),"0")</f>
        <v>0</v>
      </c>
      <c r="Z121" s="198"/>
      <c r="AA121" s="198"/>
    </row>
    <row r="122" spans="1:67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5"/>
      <c r="O122" s="215" t="s">
        <v>66</v>
      </c>
      <c r="P122" s="216"/>
      <c r="Q122" s="216"/>
      <c r="R122" s="216"/>
      <c r="S122" s="216"/>
      <c r="T122" s="216"/>
      <c r="U122" s="217"/>
      <c r="V122" s="37" t="s">
        <v>67</v>
      </c>
      <c r="W122" s="197">
        <f>IFERROR(SUMPRODUCT(W117:W120*H117:H120),"0")</f>
        <v>0</v>
      </c>
      <c r="X122" s="197">
        <f>IFERROR(SUMPRODUCT(X117:X120*H117:H120),"0")</f>
        <v>0</v>
      </c>
      <c r="Y122" s="37"/>
      <c r="Z122" s="198"/>
      <c r="AA122" s="198"/>
    </row>
    <row r="123" spans="1:67" ht="16.5" customHeight="1" x14ac:dyDescent="0.25">
      <c r="A123" s="207" t="s">
        <v>182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189"/>
      <c r="AA123" s="189"/>
    </row>
    <row r="124" spans="1:67" ht="14.25" customHeight="1" x14ac:dyDescent="0.25">
      <c r="A124" s="202" t="s">
        <v>126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188"/>
      <c r="AA124" s="188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9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0</v>
      </c>
      <c r="X125" s="196">
        <f>IFERROR(IF(W125="","",W125),"")</f>
        <v>0</v>
      </c>
      <c r="Y125" s="36">
        <f>IFERROR(IF(W125="","",W125*0.01788),"")</f>
        <v>0</v>
      </c>
      <c r="Z125" s="56"/>
      <c r="AA125" s="57"/>
      <c r="AE125" s="67"/>
      <c r="BB125" s="114" t="s">
        <v>74</v>
      </c>
      <c r="BL125" s="67">
        <f>IFERROR(W125*I125,"0")</f>
        <v>0</v>
      </c>
      <c r="BM125" s="67">
        <f>IFERROR(X125*I125,"0")</f>
        <v>0</v>
      </c>
      <c r="BN125" s="67">
        <f>IFERROR(W125/J125,"0")</f>
        <v>0</v>
      </c>
      <c r="BO125" s="67">
        <f>IFERROR(X125/J125,"0")</f>
        <v>0</v>
      </c>
    </row>
    <row r="126" spans="1:67" x14ac:dyDescent="0.2">
      <c r="A126" s="204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5"/>
      <c r="O126" s="215" t="s">
        <v>66</v>
      </c>
      <c r="P126" s="216"/>
      <c r="Q126" s="216"/>
      <c r="R126" s="216"/>
      <c r="S126" s="216"/>
      <c r="T126" s="216"/>
      <c r="U126" s="217"/>
      <c r="V126" s="37" t="s">
        <v>65</v>
      </c>
      <c r="W126" s="197">
        <f>IFERROR(SUM(W125:W125),"0")</f>
        <v>0</v>
      </c>
      <c r="X126" s="197">
        <f>IFERROR(SUM(X125:X125),"0")</f>
        <v>0</v>
      </c>
      <c r="Y126" s="197">
        <f>IFERROR(IF(Y125="",0,Y125),"0")</f>
        <v>0</v>
      </c>
      <c r="Z126" s="198"/>
      <c r="AA126" s="198"/>
    </row>
    <row r="127" spans="1:67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5"/>
      <c r="O127" s="215" t="s">
        <v>66</v>
      </c>
      <c r="P127" s="216"/>
      <c r="Q127" s="216"/>
      <c r="R127" s="216"/>
      <c r="S127" s="216"/>
      <c r="T127" s="216"/>
      <c r="U127" s="217"/>
      <c r="V127" s="37" t="s">
        <v>67</v>
      </c>
      <c r="W127" s="197">
        <f>IFERROR(SUMPRODUCT(W125:W125*H125:H125),"0")</f>
        <v>0</v>
      </c>
      <c r="X127" s="197">
        <f>IFERROR(SUMPRODUCT(X125:X125*H125:H125),"0")</f>
        <v>0</v>
      </c>
      <c r="Y127" s="37"/>
      <c r="Z127" s="198"/>
      <c r="AA127" s="198"/>
    </row>
    <row r="128" spans="1:67" ht="16.5" customHeight="1" x14ac:dyDescent="0.25">
      <c r="A128" s="207" t="s">
        <v>185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189"/>
      <c r="AA128" s="189"/>
    </row>
    <row r="129" spans="1:67" ht="14.25" customHeight="1" x14ac:dyDescent="0.25">
      <c r="A129" s="202" t="s">
        <v>186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188"/>
      <c r="AA129" s="188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9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9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x14ac:dyDescent="0.2">
      <c r="A132" s="204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5"/>
      <c r="O132" s="215" t="s">
        <v>66</v>
      </c>
      <c r="P132" s="216"/>
      <c r="Q132" s="216"/>
      <c r="R132" s="216"/>
      <c r="S132" s="216"/>
      <c r="T132" s="216"/>
      <c r="U132" s="217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5"/>
      <c r="O133" s="215" t="s">
        <v>66</v>
      </c>
      <c r="P133" s="216"/>
      <c r="Q133" s="216"/>
      <c r="R133" s="216"/>
      <c r="S133" s="216"/>
      <c r="T133" s="216"/>
      <c r="U133" s="217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customHeight="1" x14ac:dyDescent="0.25">
      <c r="A134" s="207" t="s">
        <v>193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189"/>
      <c r="AA134" s="189"/>
    </row>
    <row r="135" spans="1:67" ht="14.25" customHeight="1" x14ac:dyDescent="0.25">
      <c r="A135" s="202" t="s">
        <v>126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188"/>
      <c r="AA135" s="188"/>
    </row>
    <row r="136" spans="1:67" ht="27" customHeight="1" x14ac:dyDescent="0.25">
      <c r="A136" s="54" t="s">
        <v>194</v>
      </c>
      <c r="B136" s="54" t="s">
        <v>195</v>
      </c>
      <c r="C136" s="31">
        <v>4301135133</v>
      </c>
      <c r="D136" s="209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0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04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5"/>
      <c r="O137" s="215" t="s">
        <v>66</v>
      </c>
      <c r="P137" s="216"/>
      <c r="Q137" s="216"/>
      <c r="R137" s="216"/>
      <c r="S137" s="216"/>
      <c r="T137" s="216"/>
      <c r="U137" s="217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5"/>
      <c r="O138" s="215" t="s">
        <v>66</v>
      </c>
      <c r="P138" s="216"/>
      <c r="Q138" s="216"/>
      <c r="R138" s="216"/>
      <c r="S138" s="216"/>
      <c r="T138" s="216"/>
      <c r="U138" s="217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customHeight="1" x14ac:dyDescent="0.2">
      <c r="A139" s="296" t="s">
        <v>196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  <c r="Z139" s="48"/>
      <c r="AA139" s="48"/>
    </row>
    <row r="140" spans="1:67" ht="16.5" customHeight="1" x14ac:dyDescent="0.25">
      <c r="A140" s="207" t="s">
        <v>197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189"/>
      <c r="AA140" s="189"/>
    </row>
    <row r="141" spans="1:67" ht="14.25" customHeight="1" x14ac:dyDescent="0.25">
      <c r="A141" s="202" t="s">
        <v>126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188"/>
      <c r="AA141" s="188"/>
    </row>
    <row r="142" spans="1:67" ht="37.5" customHeight="1" x14ac:dyDescent="0.25">
      <c r="A142" s="54" t="s">
        <v>198</v>
      </c>
      <c r="B142" s="54" t="s">
        <v>199</v>
      </c>
      <c r="C142" s="31">
        <v>4301135129</v>
      </c>
      <c r="D142" s="209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customHeight="1" x14ac:dyDescent="0.25">
      <c r="A143" s="54" t="s">
        <v>200</v>
      </c>
      <c r="B143" s="54" t="s">
        <v>201</v>
      </c>
      <c r="C143" s="31">
        <v>4301135317</v>
      </c>
      <c r="D143" s="209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0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4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5"/>
      <c r="O144" s="215" t="s">
        <v>66</v>
      </c>
      <c r="P144" s="216"/>
      <c r="Q144" s="216"/>
      <c r="R144" s="216"/>
      <c r="S144" s="216"/>
      <c r="T144" s="216"/>
      <c r="U144" s="217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5"/>
      <c r="O145" s="215" t="s">
        <v>66</v>
      </c>
      <c r="P145" s="216"/>
      <c r="Q145" s="216"/>
      <c r="R145" s="216"/>
      <c r="S145" s="216"/>
      <c r="T145" s="216"/>
      <c r="U145" s="217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customHeight="1" x14ac:dyDescent="0.25">
      <c r="A146" s="207" t="s">
        <v>203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189"/>
      <c r="AA146" s="189"/>
    </row>
    <row r="147" spans="1:67" ht="14.25" customHeight="1" x14ac:dyDescent="0.25">
      <c r="A147" s="202" t="s">
        <v>186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188"/>
      <c r="AA147" s="188"/>
    </row>
    <row r="148" spans="1:67" ht="16.5" customHeight="1" x14ac:dyDescent="0.25">
      <c r="A148" s="54" t="s">
        <v>204</v>
      </c>
      <c r="B148" s="54" t="s">
        <v>205</v>
      </c>
      <c r="C148" s="31">
        <v>4301071010</v>
      </c>
      <c r="D148" s="209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4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5"/>
      <c r="O149" s="215" t="s">
        <v>66</v>
      </c>
      <c r="P149" s="216"/>
      <c r="Q149" s="216"/>
      <c r="R149" s="216"/>
      <c r="S149" s="216"/>
      <c r="T149" s="216"/>
      <c r="U149" s="217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x14ac:dyDescent="0.2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5"/>
      <c r="O150" s="215" t="s">
        <v>66</v>
      </c>
      <c r="P150" s="216"/>
      <c r="Q150" s="216"/>
      <c r="R150" s="216"/>
      <c r="S150" s="216"/>
      <c r="T150" s="216"/>
      <c r="U150" s="217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customHeight="1" x14ac:dyDescent="0.25">
      <c r="A151" s="207" t="s">
        <v>206</v>
      </c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189"/>
      <c r="AA151" s="189"/>
    </row>
    <row r="152" spans="1:67" ht="14.25" customHeight="1" x14ac:dyDescent="0.25">
      <c r="A152" s="202" t="s">
        <v>60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188"/>
      <c r="AA152" s="188"/>
    </row>
    <row r="153" spans="1:67" ht="16.5" customHeight="1" x14ac:dyDescent="0.25">
      <c r="A153" s="54" t="s">
        <v>207</v>
      </c>
      <c r="B153" s="54" t="s">
        <v>208</v>
      </c>
      <c r="C153" s="31">
        <v>4301071026</v>
      </c>
      <c r="D153" s="209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44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210</v>
      </c>
      <c r="B154" s="54" t="s">
        <v>211</v>
      </c>
      <c r="C154" s="31">
        <v>4301070956</v>
      </c>
      <c r="D154" s="209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9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288</v>
      </c>
      <c r="X155" s="196">
        <f>IFERROR(IF(W155="","",W155),"")</f>
        <v>288</v>
      </c>
      <c r="Y155" s="36">
        <f>IFERROR(IF(W155="","",W155*0.00866),"")</f>
        <v>2.4940799999999999</v>
      </c>
      <c r="Z155" s="56"/>
      <c r="AA155" s="57"/>
      <c r="AE155" s="67"/>
      <c r="BB155" s="123" t="s">
        <v>1</v>
      </c>
      <c r="BL155" s="67">
        <f>IFERROR(W155*I155,"0")</f>
        <v>1516.6079999999999</v>
      </c>
      <c r="BM155" s="67">
        <f>IFERROR(X155*I155,"0")</f>
        <v>1516.6079999999999</v>
      </c>
      <c r="BN155" s="67">
        <f>IFERROR(W155/J155,"0")</f>
        <v>2</v>
      </c>
      <c r="BO155" s="67">
        <f>IFERROR(X155/J155,"0")</f>
        <v>2</v>
      </c>
    </row>
    <row r="156" spans="1:67" ht="27" customHeight="1" x14ac:dyDescent="0.25">
      <c r="A156" s="54" t="s">
        <v>215</v>
      </c>
      <c r="B156" s="54" t="s">
        <v>216</v>
      </c>
      <c r="C156" s="31">
        <v>4301071027</v>
      </c>
      <c r="D156" s="209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0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4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5"/>
      <c r="O157" s="215" t="s">
        <v>66</v>
      </c>
      <c r="P157" s="216"/>
      <c r="Q157" s="216"/>
      <c r="R157" s="216"/>
      <c r="S157" s="216"/>
      <c r="T157" s="216"/>
      <c r="U157" s="217"/>
      <c r="V157" s="37" t="s">
        <v>65</v>
      </c>
      <c r="W157" s="197">
        <f>IFERROR(SUM(W153:W156),"0")</f>
        <v>288</v>
      </c>
      <c r="X157" s="197">
        <f>IFERROR(SUM(X153:X156),"0")</f>
        <v>288</v>
      </c>
      <c r="Y157" s="197">
        <f>IFERROR(IF(Y153="",0,Y153),"0")+IFERROR(IF(Y154="",0,Y154),"0")+IFERROR(IF(Y155="",0,Y155),"0")+IFERROR(IF(Y156="",0,Y156),"0")</f>
        <v>2.4940799999999999</v>
      </c>
      <c r="Z157" s="198"/>
      <c r="AA157" s="198"/>
    </row>
    <row r="158" spans="1:67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5"/>
      <c r="O158" s="215" t="s">
        <v>66</v>
      </c>
      <c r="P158" s="216"/>
      <c r="Q158" s="216"/>
      <c r="R158" s="216"/>
      <c r="S158" s="216"/>
      <c r="T158" s="216"/>
      <c r="U158" s="217"/>
      <c r="V158" s="37" t="s">
        <v>67</v>
      </c>
      <c r="W158" s="197">
        <f>IFERROR(SUMPRODUCT(W153:W156*H153:H156),"0")</f>
        <v>1440</v>
      </c>
      <c r="X158" s="197">
        <f>IFERROR(SUMPRODUCT(X153:X156*H153:H156),"0")</f>
        <v>1440</v>
      </c>
      <c r="Y158" s="37"/>
      <c r="Z158" s="198"/>
      <c r="AA158" s="198"/>
    </row>
    <row r="159" spans="1:67" ht="14.25" customHeight="1" x14ac:dyDescent="0.25">
      <c r="A159" s="202" t="s">
        <v>218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188"/>
      <c r="AA159" s="188"/>
    </row>
    <row r="160" spans="1:67" ht="27" customHeight="1" x14ac:dyDescent="0.25">
      <c r="A160" s="54" t="s">
        <v>219</v>
      </c>
      <c r="B160" s="54" t="s">
        <v>220</v>
      </c>
      <c r="C160" s="31">
        <v>4301080153</v>
      </c>
      <c r="D160" s="209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221</v>
      </c>
      <c r="B161" s="54" t="s">
        <v>222</v>
      </c>
      <c r="C161" s="31">
        <v>4301080154</v>
      </c>
      <c r="D161" s="209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4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5"/>
      <c r="O162" s="215" t="s">
        <v>66</v>
      </c>
      <c r="P162" s="216"/>
      <c r="Q162" s="216"/>
      <c r="R162" s="216"/>
      <c r="S162" s="216"/>
      <c r="T162" s="216"/>
      <c r="U162" s="217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5"/>
      <c r="O163" s="215" t="s">
        <v>66</v>
      </c>
      <c r="P163" s="216"/>
      <c r="Q163" s="216"/>
      <c r="R163" s="216"/>
      <c r="S163" s="216"/>
      <c r="T163" s="216"/>
      <c r="U163" s="217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customHeight="1" x14ac:dyDescent="0.2">
      <c r="A164" s="296" t="s">
        <v>223</v>
      </c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48"/>
      <c r="AA164" s="48"/>
    </row>
    <row r="165" spans="1:67" ht="16.5" customHeight="1" x14ac:dyDescent="0.25">
      <c r="A165" s="207" t="s">
        <v>224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189"/>
      <c r="AA165" s="189"/>
    </row>
    <row r="166" spans="1:67" ht="14.25" customHeight="1" x14ac:dyDescent="0.25">
      <c r="A166" s="202" t="s">
        <v>70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188"/>
      <c r="AA166" s="188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9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0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0</v>
      </c>
      <c r="X167" s="196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74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9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0</v>
      </c>
      <c r="X168" s="196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04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5"/>
      <c r="O169" s="215" t="s">
        <v>66</v>
      </c>
      <c r="P169" s="216"/>
      <c r="Q169" s="216"/>
      <c r="R169" s="216"/>
      <c r="S169" s="216"/>
      <c r="T169" s="216"/>
      <c r="U169" s="217"/>
      <c r="V169" s="37" t="s">
        <v>65</v>
      </c>
      <c r="W169" s="197">
        <f>IFERROR(SUM(W167:W168),"0")</f>
        <v>0</v>
      </c>
      <c r="X169" s="197">
        <f>IFERROR(SUM(X167:X168),"0")</f>
        <v>0</v>
      </c>
      <c r="Y169" s="197">
        <f>IFERROR(IF(Y167="",0,Y167),"0")+IFERROR(IF(Y168="",0,Y168),"0")</f>
        <v>0</v>
      </c>
      <c r="Z169" s="198"/>
      <c r="AA169" s="198"/>
    </row>
    <row r="170" spans="1:67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5"/>
      <c r="O170" s="215" t="s">
        <v>66</v>
      </c>
      <c r="P170" s="216"/>
      <c r="Q170" s="216"/>
      <c r="R170" s="216"/>
      <c r="S170" s="216"/>
      <c r="T170" s="216"/>
      <c r="U170" s="217"/>
      <c r="V170" s="37" t="s">
        <v>67</v>
      </c>
      <c r="W170" s="197">
        <f>IFERROR(SUMPRODUCT(W167:W168*H167:H168),"0")</f>
        <v>0</v>
      </c>
      <c r="X170" s="197">
        <f>IFERROR(SUMPRODUCT(X167:X168*H167:H168),"0")</f>
        <v>0</v>
      </c>
      <c r="Y170" s="37"/>
      <c r="Z170" s="198"/>
      <c r="AA170" s="198"/>
    </row>
    <row r="171" spans="1:67" ht="16.5" customHeight="1" x14ac:dyDescent="0.25">
      <c r="A171" s="207" t="s">
        <v>229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189"/>
      <c r="AA171" s="189"/>
    </row>
    <row r="172" spans="1:67" ht="14.25" customHeight="1" x14ac:dyDescent="0.25">
      <c r="A172" s="202" t="s">
        <v>229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188"/>
      <c r="AA172" s="188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9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4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5"/>
      <c r="O174" s="215" t="s">
        <v>66</v>
      </c>
      <c r="P174" s="216"/>
      <c r="Q174" s="216"/>
      <c r="R174" s="216"/>
      <c r="S174" s="216"/>
      <c r="T174" s="216"/>
      <c r="U174" s="217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x14ac:dyDescent="0.2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5"/>
      <c r="O175" s="215" t="s">
        <v>66</v>
      </c>
      <c r="P175" s="216"/>
      <c r="Q175" s="216"/>
      <c r="R175" s="216"/>
      <c r="S175" s="216"/>
      <c r="T175" s="216"/>
      <c r="U175" s="217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customHeight="1" x14ac:dyDescent="0.25">
      <c r="A176" s="207" t="s">
        <v>223</v>
      </c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189"/>
      <c r="AA176" s="189"/>
    </row>
    <row r="177" spans="1:67" ht="14.25" customHeight="1" x14ac:dyDescent="0.25">
      <c r="A177" s="202" t="s">
        <v>232</v>
      </c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188"/>
      <c r="AA177" s="188"/>
    </row>
    <row r="178" spans="1:67" ht="27" customHeight="1" x14ac:dyDescent="0.25">
      <c r="A178" s="54" t="s">
        <v>233</v>
      </c>
      <c r="B178" s="54" t="s">
        <v>234</v>
      </c>
      <c r="C178" s="31">
        <v>4301051319</v>
      </c>
      <c r="D178" s="209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4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5"/>
      <c r="O179" s="215" t="s">
        <v>66</v>
      </c>
      <c r="P179" s="216"/>
      <c r="Q179" s="216"/>
      <c r="R179" s="216"/>
      <c r="S179" s="216"/>
      <c r="T179" s="216"/>
      <c r="U179" s="217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5"/>
      <c r="O180" s="215" t="s">
        <v>66</v>
      </c>
      <c r="P180" s="216"/>
      <c r="Q180" s="216"/>
      <c r="R180" s="216"/>
      <c r="S180" s="216"/>
      <c r="T180" s="216"/>
      <c r="U180" s="217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customHeight="1" x14ac:dyDescent="0.25">
      <c r="A181" s="207" t="s">
        <v>237</v>
      </c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189"/>
      <c r="AA181" s="189"/>
    </row>
    <row r="182" spans="1:67" ht="14.25" customHeight="1" x14ac:dyDescent="0.25">
      <c r="A182" s="202" t="s">
        <v>70</v>
      </c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188"/>
      <c r="AA182" s="188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9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04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5"/>
      <c r="O184" s="215" t="s">
        <v>66</v>
      </c>
      <c r="P184" s="216"/>
      <c r="Q184" s="216"/>
      <c r="R184" s="216"/>
      <c r="S184" s="216"/>
      <c r="T184" s="216"/>
      <c r="U184" s="217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5"/>
      <c r="O185" s="215" t="s">
        <v>66</v>
      </c>
      <c r="P185" s="216"/>
      <c r="Q185" s="216"/>
      <c r="R185" s="216"/>
      <c r="S185" s="216"/>
      <c r="T185" s="216"/>
      <c r="U185" s="217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customHeight="1" x14ac:dyDescent="0.2">
      <c r="A186" s="296" t="s">
        <v>240</v>
      </c>
      <c r="B186" s="297"/>
      <c r="C186" s="297"/>
      <c r="D186" s="297"/>
      <c r="E186" s="29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  <c r="Z186" s="48"/>
      <c r="AA186" s="48"/>
    </row>
    <row r="187" spans="1:67" ht="16.5" customHeight="1" x14ac:dyDescent="0.25">
      <c r="A187" s="207" t="s">
        <v>241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189"/>
      <c r="AA187" s="189"/>
    </row>
    <row r="188" spans="1:67" ht="14.25" customHeight="1" x14ac:dyDescent="0.25">
      <c r="A188" s="202" t="s">
        <v>60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188"/>
      <c r="AA188" s="188"/>
    </row>
    <row r="189" spans="1:67" ht="16.5" customHeight="1" x14ac:dyDescent="0.25">
      <c r="A189" s="54" t="s">
        <v>242</v>
      </c>
      <c r="B189" s="54" t="s">
        <v>243</v>
      </c>
      <c r="C189" s="31">
        <v>4301070913</v>
      </c>
      <c r="D189" s="209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customHeight="1" x14ac:dyDescent="0.25">
      <c r="A190" s="54" t="s">
        <v>244</v>
      </c>
      <c r="B190" s="54" t="s">
        <v>245</v>
      </c>
      <c r="C190" s="31">
        <v>4301070912</v>
      </c>
      <c r="D190" s="209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04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5"/>
      <c r="O191" s="215" t="s">
        <v>66</v>
      </c>
      <c r="P191" s="216"/>
      <c r="Q191" s="216"/>
      <c r="R191" s="216"/>
      <c r="S191" s="216"/>
      <c r="T191" s="216"/>
      <c r="U191" s="217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x14ac:dyDescent="0.2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5"/>
      <c r="O192" s="215" t="s">
        <v>66</v>
      </c>
      <c r="P192" s="216"/>
      <c r="Q192" s="216"/>
      <c r="R192" s="216"/>
      <c r="S192" s="216"/>
      <c r="T192" s="216"/>
      <c r="U192" s="217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customHeight="1" x14ac:dyDescent="0.25">
      <c r="A193" s="207" t="s">
        <v>246</v>
      </c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189"/>
      <c r="AA193" s="189"/>
    </row>
    <row r="194" spans="1:67" ht="14.25" customHeight="1" x14ac:dyDescent="0.25">
      <c r="A194" s="202" t="s">
        <v>60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188"/>
      <c r="AA194" s="188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9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0</v>
      </c>
      <c r="X195" s="196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customHeight="1" x14ac:dyDescent="0.25">
      <c r="A196" s="54" t="s">
        <v>249</v>
      </c>
      <c r="B196" s="54" t="s">
        <v>250</v>
      </c>
      <c r="C196" s="31">
        <v>4301070990</v>
      </c>
      <c r="D196" s="209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4301070966</v>
      </c>
      <c r="D197" s="209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04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5"/>
      <c r="O198" s="215" t="s">
        <v>66</v>
      </c>
      <c r="P198" s="216"/>
      <c r="Q198" s="216"/>
      <c r="R198" s="216"/>
      <c r="S198" s="216"/>
      <c r="T198" s="216"/>
      <c r="U198" s="217"/>
      <c r="V198" s="37" t="s">
        <v>65</v>
      </c>
      <c r="W198" s="197">
        <f>IFERROR(SUM(W195:W197),"0")</f>
        <v>0</v>
      </c>
      <c r="X198" s="197">
        <f>IFERROR(SUM(X195:X197),"0")</f>
        <v>0</v>
      </c>
      <c r="Y198" s="197">
        <f>IFERROR(IF(Y195="",0,Y195),"0")+IFERROR(IF(Y196="",0,Y196),"0")+IFERROR(IF(Y197="",0,Y197),"0")</f>
        <v>0</v>
      </c>
      <c r="Z198" s="198"/>
      <c r="AA198" s="198"/>
    </row>
    <row r="199" spans="1:67" x14ac:dyDescent="0.2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5"/>
      <c r="O199" s="215" t="s">
        <v>66</v>
      </c>
      <c r="P199" s="216"/>
      <c r="Q199" s="216"/>
      <c r="R199" s="216"/>
      <c r="S199" s="216"/>
      <c r="T199" s="216"/>
      <c r="U199" s="217"/>
      <c r="V199" s="37" t="s">
        <v>67</v>
      </c>
      <c r="W199" s="197">
        <f>IFERROR(SUMPRODUCT(W195:W197*H195:H197),"0")</f>
        <v>0</v>
      </c>
      <c r="X199" s="197">
        <f>IFERROR(SUMPRODUCT(X195:X197*H195:H197),"0")</f>
        <v>0</v>
      </c>
      <c r="Y199" s="37"/>
      <c r="Z199" s="198"/>
      <c r="AA199" s="198"/>
    </row>
    <row r="200" spans="1:67" ht="16.5" customHeight="1" x14ac:dyDescent="0.25">
      <c r="A200" s="207" t="s">
        <v>253</v>
      </c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189"/>
      <c r="AA200" s="189"/>
    </row>
    <row r="201" spans="1:67" ht="14.25" customHeight="1" x14ac:dyDescent="0.25">
      <c r="A201" s="202" t="s">
        <v>60</v>
      </c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188"/>
      <c r="AA201" s="188"/>
    </row>
    <row r="202" spans="1:67" ht="27" customHeight="1" x14ac:dyDescent="0.25">
      <c r="A202" s="54" t="s">
        <v>254</v>
      </c>
      <c r="B202" s="54" t="s">
        <v>255</v>
      </c>
      <c r="C202" s="31">
        <v>4301070996</v>
      </c>
      <c r="D202" s="209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9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4301070962</v>
      </c>
      <c r="D204" s="209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9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0</v>
      </c>
      <c r="X205" s="196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4301070959</v>
      </c>
      <c r="D206" s="209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9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04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5"/>
      <c r="O208" s="215" t="s">
        <v>66</v>
      </c>
      <c r="P208" s="216"/>
      <c r="Q208" s="216"/>
      <c r="R208" s="216"/>
      <c r="S208" s="216"/>
      <c r="T208" s="216"/>
      <c r="U208" s="217"/>
      <c r="V208" s="37" t="s">
        <v>65</v>
      </c>
      <c r="W208" s="197">
        <f>IFERROR(SUM(W202:W207),"0")</f>
        <v>0</v>
      </c>
      <c r="X208" s="197">
        <f>IFERROR(SUM(X202:X207),"0")</f>
        <v>0</v>
      </c>
      <c r="Y208" s="197">
        <f>IFERROR(IF(Y202="",0,Y202),"0")+IFERROR(IF(Y203="",0,Y203),"0")+IFERROR(IF(Y204="",0,Y204),"0")+IFERROR(IF(Y205="",0,Y205),"0")+IFERROR(IF(Y206="",0,Y206),"0")+IFERROR(IF(Y207="",0,Y207),"0")</f>
        <v>0</v>
      </c>
      <c r="Z208" s="198"/>
      <c r="AA208" s="198"/>
    </row>
    <row r="209" spans="1:67" x14ac:dyDescent="0.2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5"/>
      <c r="O209" s="215" t="s">
        <v>66</v>
      </c>
      <c r="P209" s="216"/>
      <c r="Q209" s="216"/>
      <c r="R209" s="216"/>
      <c r="S209" s="216"/>
      <c r="T209" s="216"/>
      <c r="U209" s="217"/>
      <c r="V209" s="37" t="s">
        <v>67</v>
      </c>
      <c r="W209" s="197">
        <f>IFERROR(SUMPRODUCT(W202:W207*H202:H207),"0")</f>
        <v>0</v>
      </c>
      <c r="X209" s="197">
        <f>IFERROR(SUMPRODUCT(X202:X207*H202:H207),"0")</f>
        <v>0</v>
      </c>
      <c r="Y209" s="37"/>
      <c r="Z209" s="198"/>
      <c r="AA209" s="198"/>
    </row>
    <row r="210" spans="1:67" ht="16.5" customHeight="1" x14ac:dyDescent="0.25">
      <c r="A210" s="207" t="s">
        <v>266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189"/>
      <c r="AA210" s="189"/>
    </row>
    <row r="211" spans="1:67" ht="14.25" customHeight="1" x14ac:dyDescent="0.25">
      <c r="A211" s="202" t="s">
        <v>60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188"/>
      <c r="AA211" s="188"/>
    </row>
    <row r="212" spans="1:67" ht="27" customHeight="1" x14ac:dyDescent="0.25">
      <c r="A212" s="54" t="s">
        <v>267</v>
      </c>
      <c r="B212" s="54" t="s">
        <v>268</v>
      </c>
      <c r="C212" s="31">
        <v>4301070915</v>
      </c>
      <c r="D212" s="209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9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84</v>
      </c>
      <c r="X213" s="196">
        <f>IFERROR(IF(W213="","",W213),"")</f>
        <v>84</v>
      </c>
      <c r="Y213" s="36">
        <f>IFERROR(IF(W213="","",W213*0.0155),"")</f>
        <v>1.302</v>
      </c>
      <c r="Z213" s="56"/>
      <c r="AA213" s="57"/>
      <c r="AE213" s="67"/>
      <c r="BB213" s="144" t="s">
        <v>1</v>
      </c>
      <c r="BL213" s="67">
        <f>IFERROR(W213*I213,"0")</f>
        <v>627.48</v>
      </c>
      <c r="BM213" s="67">
        <f>IFERROR(X213*I213,"0")</f>
        <v>627.48</v>
      </c>
      <c r="BN213" s="67">
        <f>IFERROR(W213/J213,"0")</f>
        <v>1</v>
      </c>
      <c r="BO213" s="67">
        <f>IFERROR(X213/J213,"0")</f>
        <v>1</v>
      </c>
    </row>
    <row r="214" spans="1:67" ht="27" customHeight="1" x14ac:dyDescent="0.25">
      <c r="A214" s="54" t="s">
        <v>271</v>
      </c>
      <c r="B214" s="54" t="s">
        <v>272</v>
      </c>
      <c r="C214" s="31">
        <v>4301070917</v>
      </c>
      <c r="D214" s="209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9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x14ac:dyDescent="0.2">
      <c r="A216" s="204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5"/>
      <c r="O216" s="215" t="s">
        <v>66</v>
      </c>
      <c r="P216" s="216"/>
      <c r="Q216" s="216"/>
      <c r="R216" s="216"/>
      <c r="S216" s="216"/>
      <c r="T216" s="216"/>
      <c r="U216" s="217"/>
      <c r="V216" s="37" t="s">
        <v>65</v>
      </c>
      <c r="W216" s="197">
        <f>IFERROR(SUM(W212:W215),"0")</f>
        <v>84</v>
      </c>
      <c r="X216" s="197">
        <f>IFERROR(SUM(X212:X215),"0")</f>
        <v>84</v>
      </c>
      <c r="Y216" s="197">
        <f>IFERROR(IF(Y212="",0,Y212),"0")+IFERROR(IF(Y213="",0,Y213),"0")+IFERROR(IF(Y214="",0,Y214),"0")+IFERROR(IF(Y215="",0,Y215),"0")</f>
        <v>1.302</v>
      </c>
      <c r="Z216" s="198"/>
      <c r="AA216" s="198"/>
    </row>
    <row r="217" spans="1:67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5"/>
      <c r="O217" s="215" t="s">
        <v>66</v>
      </c>
      <c r="P217" s="216"/>
      <c r="Q217" s="216"/>
      <c r="R217" s="216"/>
      <c r="S217" s="216"/>
      <c r="T217" s="216"/>
      <c r="U217" s="217"/>
      <c r="V217" s="37" t="s">
        <v>67</v>
      </c>
      <c r="W217" s="197">
        <f>IFERROR(SUMPRODUCT(W212:W215*H212:H215),"0")</f>
        <v>604.80000000000007</v>
      </c>
      <c r="X217" s="197">
        <f>IFERROR(SUMPRODUCT(X212:X215*H212:H215),"0")</f>
        <v>604.80000000000007</v>
      </c>
      <c r="Y217" s="37"/>
      <c r="Z217" s="198"/>
      <c r="AA217" s="198"/>
    </row>
    <row r="218" spans="1:67" ht="16.5" customHeight="1" x14ac:dyDescent="0.25">
      <c r="A218" s="207" t="s">
        <v>275</v>
      </c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189"/>
      <c r="AA218" s="189"/>
    </row>
    <row r="219" spans="1:67" ht="14.25" customHeight="1" x14ac:dyDescent="0.25">
      <c r="A219" s="202" t="s">
        <v>232</v>
      </c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188"/>
      <c r="AA219" s="188"/>
    </row>
    <row r="220" spans="1:67" ht="27" customHeight="1" x14ac:dyDescent="0.25">
      <c r="A220" s="54" t="s">
        <v>276</v>
      </c>
      <c r="B220" s="54" t="s">
        <v>277</v>
      </c>
      <c r="C220" s="31">
        <v>4301051320</v>
      </c>
      <c r="D220" s="209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04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5"/>
      <c r="O221" s="215" t="s">
        <v>66</v>
      </c>
      <c r="P221" s="216"/>
      <c r="Q221" s="216"/>
      <c r="R221" s="216"/>
      <c r="S221" s="216"/>
      <c r="T221" s="216"/>
      <c r="U221" s="217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5"/>
      <c r="O222" s="215" t="s">
        <v>66</v>
      </c>
      <c r="P222" s="216"/>
      <c r="Q222" s="216"/>
      <c r="R222" s="216"/>
      <c r="S222" s="216"/>
      <c r="T222" s="216"/>
      <c r="U222" s="217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customHeight="1" x14ac:dyDescent="0.25">
      <c r="A223" s="207" t="s">
        <v>278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189"/>
      <c r="AA223" s="189"/>
    </row>
    <row r="224" spans="1:67" ht="14.25" customHeight="1" x14ac:dyDescent="0.25">
      <c r="A224" s="202" t="s">
        <v>60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188"/>
      <c r="AA224" s="188"/>
    </row>
    <row r="225" spans="1:67" ht="16.5" customHeight="1" x14ac:dyDescent="0.25">
      <c r="A225" s="54" t="s">
        <v>279</v>
      </c>
      <c r="B225" s="54" t="s">
        <v>280</v>
      </c>
      <c r="C225" s="31">
        <v>4301070874</v>
      </c>
      <c r="D225" s="209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281</v>
      </c>
      <c r="B226" s="54" t="s">
        <v>282</v>
      </c>
      <c r="C226" s="31">
        <v>4301071000</v>
      </c>
      <c r="D226" s="209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04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5"/>
      <c r="O227" s="215" t="s">
        <v>66</v>
      </c>
      <c r="P227" s="216"/>
      <c r="Q227" s="216"/>
      <c r="R227" s="216"/>
      <c r="S227" s="216"/>
      <c r="T227" s="216"/>
      <c r="U227" s="217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x14ac:dyDescent="0.2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5"/>
      <c r="O228" s="215" t="s">
        <v>66</v>
      </c>
      <c r="P228" s="216"/>
      <c r="Q228" s="216"/>
      <c r="R228" s="216"/>
      <c r="S228" s="216"/>
      <c r="T228" s="216"/>
      <c r="U228" s="217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customHeight="1" x14ac:dyDescent="0.2">
      <c r="A229" s="296" t="s">
        <v>283</v>
      </c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48"/>
      <c r="AA229" s="48"/>
    </row>
    <row r="230" spans="1:67" ht="16.5" customHeight="1" x14ac:dyDescent="0.25">
      <c r="A230" s="207" t="s">
        <v>284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189"/>
      <c r="AA230" s="189"/>
    </row>
    <row r="231" spans="1:67" ht="14.25" customHeight="1" x14ac:dyDescent="0.25">
      <c r="A231" s="202" t="s">
        <v>60</v>
      </c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188"/>
      <c r="AA231" s="188"/>
    </row>
    <row r="232" spans="1:67" ht="27" customHeight="1" x14ac:dyDescent="0.25">
      <c r="A232" s="54" t="s">
        <v>285</v>
      </c>
      <c r="B232" s="54" t="s">
        <v>286</v>
      </c>
      <c r="C232" s="31">
        <v>4301070941</v>
      </c>
      <c r="D232" s="209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04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5"/>
      <c r="O233" s="215" t="s">
        <v>66</v>
      </c>
      <c r="P233" s="216"/>
      <c r="Q233" s="216"/>
      <c r="R233" s="216"/>
      <c r="S233" s="216"/>
      <c r="T233" s="216"/>
      <c r="U233" s="217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5"/>
      <c r="O234" s="215" t="s">
        <v>66</v>
      </c>
      <c r="P234" s="216"/>
      <c r="Q234" s="216"/>
      <c r="R234" s="216"/>
      <c r="S234" s="216"/>
      <c r="T234" s="216"/>
      <c r="U234" s="217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customHeight="1" x14ac:dyDescent="0.2">
      <c r="A235" s="296" t="s">
        <v>287</v>
      </c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48"/>
      <c r="AA235" s="48"/>
    </row>
    <row r="236" spans="1:67" ht="16.5" customHeight="1" x14ac:dyDescent="0.25">
      <c r="A236" s="207" t="s">
        <v>288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189"/>
      <c r="AA236" s="189"/>
    </row>
    <row r="237" spans="1:67" ht="14.25" customHeight="1" x14ac:dyDescent="0.25">
      <c r="A237" s="202" t="s">
        <v>60</v>
      </c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188"/>
      <c r="AA237" s="188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9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1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x14ac:dyDescent="0.2">
      <c r="A239" s="204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5"/>
      <c r="O239" s="215" t="s">
        <v>66</v>
      </c>
      <c r="P239" s="216"/>
      <c r="Q239" s="216"/>
      <c r="R239" s="216"/>
      <c r="S239" s="216"/>
      <c r="T239" s="216"/>
      <c r="U239" s="217"/>
      <c r="V239" s="37" t="s">
        <v>65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67" x14ac:dyDescent="0.2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5"/>
      <c r="O240" s="215" t="s">
        <v>66</v>
      </c>
      <c r="P240" s="216"/>
      <c r="Q240" s="216"/>
      <c r="R240" s="216"/>
      <c r="S240" s="216"/>
      <c r="T240" s="216"/>
      <c r="U240" s="217"/>
      <c r="V240" s="37" t="s">
        <v>67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67" ht="16.5" customHeight="1" x14ac:dyDescent="0.25">
      <c r="A241" s="207" t="s">
        <v>291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189"/>
      <c r="AA241" s="189"/>
    </row>
    <row r="242" spans="1:67" ht="14.25" customHeight="1" x14ac:dyDescent="0.25">
      <c r="A242" s="202" t="s">
        <v>60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188"/>
      <c r="AA242" s="188"/>
    </row>
    <row r="243" spans="1:67" ht="27" customHeight="1" x14ac:dyDescent="0.25">
      <c r="A243" s="54" t="s">
        <v>292</v>
      </c>
      <c r="B243" s="54" t="s">
        <v>293</v>
      </c>
      <c r="C243" s="31">
        <v>4301070870</v>
      </c>
      <c r="D243" s="209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04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5"/>
      <c r="O244" s="215" t="s">
        <v>66</v>
      </c>
      <c r="P244" s="216"/>
      <c r="Q244" s="216"/>
      <c r="R244" s="216"/>
      <c r="S244" s="216"/>
      <c r="T244" s="216"/>
      <c r="U244" s="217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5"/>
      <c r="O245" s="215" t="s">
        <v>66</v>
      </c>
      <c r="P245" s="216"/>
      <c r="Q245" s="216"/>
      <c r="R245" s="216"/>
      <c r="S245" s="216"/>
      <c r="T245" s="216"/>
      <c r="U245" s="217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customHeight="1" x14ac:dyDescent="0.2">
      <c r="A246" s="296" t="s">
        <v>294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48"/>
      <c r="AA246" s="48"/>
    </row>
    <row r="247" spans="1:67" ht="16.5" customHeight="1" x14ac:dyDescent="0.25">
      <c r="A247" s="207" t="s">
        <v>295</v>
      </c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189"/>
      <c r="AA247" s="189"/>
    </row>
    <row r="248" spans="1:67" ht="14.25" customHeight="1" x14ac:dyDescent="0.25">
      <c r="A248" s="202" t="s">
        <v>60</v>
      </c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188"/>
      <c r="AA248" s="188"/>
    </row>
    <row r="249" spans="1:67" ht="27" customHeight="1" x14ac:dyDescent="0.25">
      <c r="A249" s="54" t="s">
        <v>296</v>
      </c>
      <c r="B249" s="54" t="s">
        <v>297</v>
      </c>
      <c r="C249" s="31">
        <v>4301071014</v>
      </c>
      <c r="D249" s="209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customHeight="1" x14ac:dyDescent="0.25">
      <c r="A250" s="54" t="s">
        <v>299</v>
      </c>
      <c r="B250" s="54" t="s">
        <v>300</v>
      </c>
      <c r="C250" s="31">
        <v>4301071021</v>
      </c>
      <c r="D250" s="209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7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302</v>
      </c>
      <c r="B251" s="54" t="s">
        <v>303</v>
      </c>
      <c r="C251" s="31">
        <v>4301070993</v>
      </c>
      <c r="D251" s="209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1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04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5"/>
      <c r="O252" s="215" t="s">
        <v>66</v>
      </c>
      <c r="P252" s="216"/>
      <c r="Q252" s="216"/>
      <c r="R252" s="216"/>
      <c r="S252" s="216"/>
      <c r="T252" s="216"/>
      <c r="U252" s="217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x14ac:dyDescent="0.2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5"/>
      <c r="O253" s="215" t="s">
        <v>66</v>
      </c>
      <c r="P253" s="216"/>
      <c r="Q253" s="216"/>
      <c r="R253" s="216"/>
      <c r="S253" s="216"/>
      <c r="T253" s="216"/>
      <c r="U253" s="217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customHeight="1" x14ac:dyDescent="0.25">
      <c r="A254" s="207" t="s">
        <v>305</v>
      </c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189"/>
      <c r="AA254" s="189"/>
    </row>
    <row r="255" spans="1:67" ht="14.25" customHeight="1" x14ac:dyDescent="0.25">
      <c r="A255" s="202" t="s">
        <v>130</v>
      </c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188"/>
      <c r="AA255" s="188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9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6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0</v>
      </c>
      <c r="X256" s="196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6" t="s">
        <v>74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04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5"/>
      <c r="O257" s="215" t="s">
        <v>66</v>
      </c>
      <c r="P257" s="216"/>
      <c r="Q257" s="216"/>
      <c r="R257" s="216"/>
      <c r="S257" s="216"/>
      <c r="T257" s="216"/>
      <c r="U257" s="217"/>
      <c r="V257" s="37" t="s">
        <v>65</v>
      </c>
      <c r="W257" s="197">
        <f>IFERROR(SUM(W256:W256),"0")</f>
        <v>0</v>
      </c>
      <c r="X257" s="197">
        <f>IFERROR(SUM(X256:X256),"0")</f>
        <v>0</v>
      </c>
      <c r="Y257" s="197">
        <f>IFERROR(IF(Y256="",0,Y256),"0")</f>
        <v>0</v>
      </c>
      <c r="Z257" s="198"/>
      <c r="AA257" s="198"/>
    </row>
    <row r="258" spans="1:67" x14ac:dyDescent="0.2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5"/>
      <c r="O258" s="215" t="s">
        <v>66</v>
      </c>
      <c r="P258" s="216"/>
      <c r="Q258" s="216"/>
      <c r="R258" s="216"/>
      <c r="S258" s="216"/>
      <c r="T258" s="216"/>
      <c r="U258" s="217"/>
      <c r="V258" s="37" t="s">
        <v>67</v>
      </c>
      <c r="W258" s="197">
        <f>IFERROR(SUMPRODUCT(W256:W256*H256:H256),"0")</f>
        <v>0</v>
      </c>
      <c r="X258" s="197">
        <f>IFERROR(SUMPRODUCT(X256:X256*H256:H256),"0")</f>
        <v>0</v>
      </c>
      <c r="Y258" s="37"/>
      <c r="Z258" s="198"/>
      <c r="AA258" s="198"/>
    </row>
    <row r="259" spans="1:67" ht="14.25" customHeight="1" x14ac:dyDescent="0.25">
      <c r="A259" s="202" t="s">
        <v>70</v>
      </c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188"/>
      <c r="AA259" s="188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9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8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0</v>
      </c>
      <c r="X260" s="196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7" t="s">
        <v>74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312</v>
      </c>
      <c r="B261" s="54" t="s">
        <v>313</v>
      </c>
      <c r="C261" s="31">
        <v>4301132104</v>
      </c>
      <c r="D261" s="209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04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5"/>
      <c r="O262" s="215" t="s">
        <v>66</v>
      </c>
      <c r="P262" s="216"/>
      <c r="Q262" s="216"/>
      <c r="R262" s="216"/>
      <c r="S262" s="216"/>
      <c r="T262" s="216"/>
      <c r="U262" s="217"/>
      <c r="V262" s="37" t="s">
        <v>65</v>
      </c>
      <c r="W262" s="197">
        <f>IFERROR(SUM(W260:W261),"0")</f>
        <v>0</v>
      </c>
      <c r="X262" s="197">
        <f>IFERROR(SUM(X260:X261),"0")</f>
        <v>0</v>
      </c>
      <c r="Y262" s="197">
        <f>IFERROR(IF(Y260="",0,Y260),"0")+IFERROR(IF(Y261="",0,Y261),"0")</f>
        <v>0</v>
      </c>
      <c r="Z262" s="198"/>
      <c r="AA262" s="198"/>
    </row>
    <row r="263" spans="1:67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5"/>
      <c r="O263" s="215" t="s">
        <v>66</v>
      </c>
      <c r="P263" s="216"/>
      <c r="Q263" s="216"/>
      <c r="R263" s="216"/>
      <c r="S263" s="216"/>
      <c r="T263" s="216"/>
      <c r="U263" s="217"/>
      <c r="V263" s="37" t="s">
        <v>67</v>
      </c>
      <c r="W263" s="197">
        <f>IFERROR(SUMPRODUCT(W260:W261*H260:H261),"0")</f>
        <v>0</v>
      </c>
      <c r="X263" s="197">
        <f>IFERROR(SUMPRODUCT(X260:X261*H260:H261),"0")</f>
        <v>0</v>
      </c>
      <c r="Y263" s="37"/>
      <c r="Z263" s="198"/>
      <c r="AA263" s="198"/>
    </row>
    <row r="264" spans="1:67" ht="14.25" customHeight="1" x14ac:dyDescent="0.25">
      <c r="A264" s="202" t="s">
        <v>148</v>
      </c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188"/>
      <c r="AA264" s="188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9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20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customHeight="1" x14ac:dyDescent="0.25">
      <c r="A266" s="54" t="s">
        <v>318</v>
      </c>
      <c r="B266" s="54" t="s">
        <v>319</v>
      </c>
      <c r="C266" s="31">
        <v>4301136027</v>
      </c>
      <c r="D266" s="209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9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4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84</v>
      </c>
      <c r="X267" s="196">
        <f>IFERROR(IF(W267="","",W267),"")</f>
        <v>84</v>
      </c>
      <c r="Y267" s="36">
        <f>IFERROR(IF(W267="","",W267*0.0155),"")</f>
        <v>1.302</v>
      </c>
      <c r="Z267" s="56"/>
      <c r="AA267" s="57"/>
      <c r="AE267" s="67"/>
      <c r="BB267" s="161" t="s">
        <v>74</v>
      </c>
      <c r="BL267" s="67">
        <f>IFERROR(W267*I267,"0")</f>
        <v>439.74</v>
      </c>
      <c r="BM267" s="67">
        <f>IFERROR(X267*I267,"0")</f>
        <v>439.74</v>
      </c>
      <c r="BN267" s="67">
        <f>IFERROR(W267/J267,"0")</f>
        <v>1</v>
      </c>
      <c r="BO267" s="67">
        <f>IFERROR(X267/J267,"0")</f>
        <v>1</v>
      </c>
    </row>
    <row r="268" spans="1:67" ht="27" customHeight="1" x14ac:dyDescent="0.25">
      <c r="A268" s="54" t="s">
        <v>323</v>
      </c>
      <c r="B268" s="54" t="s">
        <v>324</v>
      </c>
      <c r="C268" s="31">
        <v>4301136029</v>
      </c>
      <c r="D268" s="209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04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5"/>
      <c r="O269" s="215" t="s">
        <v>66</v>
      </c>
      <c r="P269" s="216"/>
      <c r="Q269" s="216"/>
      <c r="R269" s="216"/>
      <c r="S269" s="216"/>
      <c r="T269" s="216"/>
      <c r="U269" s="217"/>
      <c r="V269" s="37" t="s">
        <v>65</v>
      </c>
      <c r="W269" s="197">
        <f>IFERROR(SUM(W265:W268),"0")</f>
        <v>84</v>
      </c>
      <c r="X269" s="197">
        <f>IFERROR(SUM(X265:X268),"0")</f>
        <v>84</v>
      </c>
      <c r="Y269" s="197">
        <f>IFERROR(IF(Y265="",0,Y265),"0")+IFERROR(IF(Y266="",0,Y266),"0")+IFERROR(IF(Y267="",0,Y267),"0")+IFERROR(IF(Y268="",0,Y268),"0")</f>
        <v>1.302</v>
      </c>
      <c r="Z269" s="198"/>
      <c r="AA269" s="198"/>
    </row>
    <row r="270" spans="1:67" x14ac:dyDescent="0.2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5"/>
      <c r="O270" s="215" t="s">
        <v>66</v>
      </c>
      <c r="P270" s="216"/>
      <c r="Q270" s="216"/>
      <c r="R270" s="216"/>
      <c r="S270" s="216"/>
      <c r="T270" s="216"/>
      <c r="U270" s="217"/>
      <c r="V270" s="37" t="s">
        <v>67</v>
      </c>
      <c r="W270" s="197">
        <f>IFERROR(SUMPRODUCT(W265:W268*H265:H268),"0")</f>
        <v>420</v>
      </c>
      <c r="X270" s="197">
        <f>IFERROR(SUMPRODUCT(X265:X268*H265:H268),"0")</f>
        <v>420</v>
      </c>
      <c r="Y270" s="37"/>
      <c r="Z270" s="198"/>
      <c r="AA270" s="198"/>
    </row>
    <row r="271" spans="1:67" ht="14.25" customHeight="1" x14ac:dyDescent="0.25">
      <c r="A271" s="202" t="s">
        <v>126</v>
      </c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188"/>
      <c r="AA271" s="188"/>
    </row>
    <row r="272" spans="1:67" ht="27" customHeight="1" x14ac:dyDescent="0.25">
      <c r="A272" s="54" t="s">
        <v>325</v>
      </c>
      <c r="B272" s="54" t="s">
        <v>326</v>
      </c>
      <c r="C272" s="31">
        <v>4301135320</v>
      </c>
      <c r="D272" s="209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89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9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8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9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9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4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customHeight="1" x14ac:dyDescent="0.25">
      <c r="A276" s="54" t="s">
        <v>338</v>
      </c>
      <c r="B276" s="54" t="s">
        <v>339</v>
      </c>
      <c r="C276" s="31">
        <v>4301135189</v>
      </c>
      <c r="D276" s="209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4301135190</v>
      </c>
      <c r="D277" s="209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6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9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69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9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1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84</v>
      </c>
      <c r="X279" s="196">
        <f t="shared" si="24"/>
        <v>84</v>
      </c>
      <c r="Y279" s="36">
        <f>IFERROR(IF(W279="","",W279*0.0155),"")</f>
        <v>1.302</v>
      </c>
      <c r="Z279" s="56"/>
      <c r="AA279" s="57"/>
      <c r="AE279" s="67"/>
      <c r="BB279" s="170" t="s">
        <v>74</v>
      </c>
      <c r="BL279" s="67">
        <f t="shared" si="26"/>
        <v>481.74</v>
      </c>
      <c r="BM279" s="67">
        <f t="shared" si="27"/>
        <v>481.74</v>
      </c>
      <c r="BN279" s="67">
        <f t="shared" si="28"/>
        <v>1</v>
      </c>
      <c r="BO279" s="67">
        <f t="shared" si="29"/>
        <v>1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9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3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9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5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0</v>
      </c>
      <c r="X281" s="196">
        <f t="shared" si="24"/>
        <v>0</v>
      </c>
      <c r="Y281" s="36">
        <f>IFERROR(IF(W281="","",W281*0.00936),"")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9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41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358</v>
      </c>
      <c r="B283" s="54" t="s">
        <v>359</v>
      </c>
      <c r="C283" s="31">
        <v>4301135304</v>
      </c>
      <c r="D283" s="209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4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361</v>
      </c>
      <c r="B284" s="54" t="s">
        <v>362</v>
      </c>
      <c r="C284" s="31">
        <v>4301135310</v>
      </c>
      <c r="D284" s="209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6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364</v>
      </c>
      <c r="B285" s="54" t="s">
        <v>365</v>
      </c>
      <c r="C285" s="31">
        <v>4301135306</v>
      </c>
      <c r="D285" s="209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59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367</v>
      </c>
      <c r="B286" s="54" t="s">
        <v>368</v>
      </c>
      <c r="C286" s="31">
        <v>4301135305</v>
      </c>
      <c r="D286" s="209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3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370</v>
      </c>
      <c r="B287" s="54" t="s">
        <v>371</v>
      </c>
      <c r="C287" s="31">
        <v>4301135309</v>
      </c>
      <c r="D287" s="209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373</v>
      </c>
      <c r="B288" s="54" t="s">
        <v>374</v>
      </c>
      <c r="C288" s="31">
        <v>4301135308</v>
      </c>
      <c r="D288" s="209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55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376</v>
      </c>
      <c r="B289" s="54" t="s">
        <v>377</v>
      </c>
      <c r="C289" s="31">
        <v>4301135307</v>
      </c>
      <c r="D289" s="209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379</v>
      </c>
      <c r="B290" s="54" t="s">
        <v>380</v>
      </c>
      <c r="C290" s="31">
        <v>4301135153</v>
      </c>
      <c r="D290" s="209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01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379</v>
      </c>
      <c r="B291" s="54" t="s">
        <v>381</v>
      </c>
      <c r="C291" s="31">
        <v>4301135318</v>
      </c>
      <c r="D291" s="209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383</v>
      </c>
      <c r="B292" s="54" t="s">
        <v>384</v>
      </c>
      <c r="C292" s="31">
        <v>4301135152</v>
      </c>
      <c r="D292" s="209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383</v>
      </c>
      <c r="B293" s="54" t="s">
        <v>385</v>
      </c>
      <c r="C293" s="31">
        <v>4301135319</v>
      </c>
      <c r="D293" s="209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387</v>
      </c>
      <c r="B294" s="54" t="s">
        <v>388</v>
      </c>
      <c r="C294" s="31">
        <v>4301135198</v>
      </c>
      <c r="D294" s="209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6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04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5"/>
      <c r="O295" s="215" t="s">
        <v>66</v>
      </c>
      <c r="P295" s="216"/>
      <c r="Q295" s="216"/>
      <c r="R295" s="216"/>
      <c r="S295" s="216"/>
      <c r="T295" s="216"/>
      <c r="U295" s="217"/>
      <c r="V295" s="37" t="s">
        <v>65</v>
      </c>
      <c r="W295" s="197">
        <f>IFERROR(SUM(W272:W294),"0")</f>
        <v>84</v>
      </c>
      <c r="X295" s="197">
        <f>IFERROR(SUM(X272:X294),"0")</f>
        <v>84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1.302</v>
      </c>
      <c r="Z295" s="198"/>
      <c r="AA295" s="198"/>
    </row>
    <row r="296" spans="1:67" x14ac:dyDescent="0.2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5"/>
      <c r="O296" s="215" t="s">
        <v>66</v>
      </c>
      <c r="P296" s="216"/>
      <c r="Q296" s="216"/>
      <c r="R296" s="216"/>
      <c r="S296" s="216"/>
      <c r="T296" s="216"/>
      <c r="U296" s="217"/>
      <c r="V296" s="37" t="s">
        <v>67</v>
      </c>
      <c r="W296" s="197">
        <f>IFERROR(SUMPRODUCT(W272:W294*H272:H294),"0")</f>
        <v>462</v>
      </c>
      <c r="X296" s="197">
        <f>IFERROR(SUMPRODUCT(X272:X294*H272:H294),"0")</f>
        <v>462</v>
      </c>
      <c r="Y296" s="37"/>
      <c r="Z296" s="198"/>
      <c r="AA296" s="198"/>
    </row>
    <row r="297" spans="1:67" ht="15" customHeight="1" x14ac:dyDescent="0.2">
      <c r="A297" s="274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43"/>
      <c r="O297" s="278" t="s">
        <v>390</v>
      </c>
      <c r="P297" s="279"/>
      <c r="Q297" s="279"/>
      <c r="R297" s="279"/>
      <c r="S297" s="279"/>
      <c r="T297" s="279"/>
      <c r="U297" s="280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7447.920000000001</v>
      </c>
      <c r="X297" s="197">
        <f>IFERROR(X24+X33+X41+X51+X61+X67+X72+X78+X88+X95+X103+X109+X114+X122+X127+X133+X138+X145+X150+X158+X163+X170+X175+X180+X185+X192+X199+X209+X217+X222+X228+X234+X240+X245+X253+X258+X263+X270+X296,"0")</f>
        <v>7447.920000000001</v>
      </c>
      <c r="Y297" s="37"/>
      <c r="Z297" s="198"/>
      <c r="AA297" s="198"/>
    </row>
    <row r="298" spans="1:67" x14ac:dyDescent="0.2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43"/>
      <c r="O298" s="278" t="s">
        <v>391</v>
      </c>
      <c r="P298" s="279"/>
      <c r="Q298" s="279"/>
      <c r="R298" s="279"/>
      <c r="S298" s="279"/>
      <c r="T298" s="279"/>
      <c r="U298" s="280"/>
      <c r="V298" s="37" t="s">
        <v>67</v>
      </c>
      <c r="W298" s="197">
        <f>IFERROR(SUM(BL22:BL294),"0")</f>
        <v>7873.6016</v>
      </c>
      <c r="X298" s="197">
        <f>IFERROR(SUM(BM22:BM294),"0")</f>
        <v>7873.6016</v>
      </c>
      <c r="Y298" s="37"/>
      <c r="Z298" s="198"/>
      <c r="AA298" s="198"/>
    </row>
    <row r="299" spans="1:67" x14ac:dyDescent="0.2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43"/>
      <c r="O299" s="278" t="s">
        <v>392</v>
      </c>
      <c r="P299" s="279"/>
      <c r="Q299" s="279"/>
      <c r="R299" s="279"/>
      <c r="S299" s="279"/>
      <c r="T299" s="279"/>
      <c r="U299" s="280"/>
      <c r="V299" s="37" t="s">
        <v>393</v>
      </c>
      <c r="W299" s="38">
        <f>ROUNDUP(SUM(BN22:BN294),0)</f>
        <v>14</v>
      </c>
      <c r="X299" s="38">
        <f>ROUNDUP(SUM(BO22:BO294),0)</f>
        <v>14</v>
      </c>
      <c r="Y299" s="37"/>
      <c r="Z299" s="198"/>
      <c r="AA299" s="198"/>
    </row>
    <row r="300" spans="1:67" x14ac:dyDescent="0.2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43"/>
      <c r="O300" s="278" t="s">
        <v>394</v>
      </c>
      <c r="P300" s="279"/>
      <c r="Q300" s="279"/>
      <c r="R300" s="279"/>
      <c r="S300" s="279"/>
      <c r="T300" s="279"/>
      <c r="U300" s="280"/>
      <c r="V300" s="37" t="s">
        <v>67</v>
      </c>
      <c r="W300" s="197">
        <f>GrossWeightTotal+PalletQtyTotal*25</f>
        <v>8223.6016</v>
      </c>
      <c r="X300" s="197">
        <f>GrossWeightTotalR+PalletQtyTotalR*25</f>
        <v>8223.6016</v>
      </c>
      <c r="Y300" s="37"/>
      <c r="Z300" s="198"/>
      <c r="AA300" s="198"/>
    </row>
    <row r="301" spans="1:67" x14ac:dyDescent="0.2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43"/>
      <c r="O301" s="278" t="s">
        <v>395</v>
      </c>
      <c r="P301" s="279"/>
      <c r="Q301" s="279"/>
      <c r="R301" s="279"/>
      <c r="S301" s="279"/>
      <c r="T301" s="279"/>
      <c r="U301" s="280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1388</v>
      </c>
      <c r="X301" s="197">
        <f>IFERROR(X23+X32+X40+X50+X60+X66+X71+X77+X87+X94+X102+X108+X113+X121+X126+X132+X137+X144+X149+X157+X162+X169+X174+X179+X184+X191+X198+X208+X216+X221+X227+X233+X239+X244+X252+X257+X262+X269+X295,"0")</f>
        <v>1388</v>
      </c>
      <c r="Y301" s="37"/>
      <c r="Z301" s="198"/>
      <c r="AA301" s="198"/>
    </row>
    <row r="302" spans="1:67" ht="14.25" customHeight="1" x14ac:dyDescent="0.2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43"/>
      <c r="O302" s="278" t="s">
        <v>396</v>
      </c>
      <c r="P302" s="279"/>
      <c r="Q302" s="279"/>
      <c r="R302" s="279"/>
      <c r="S302" s="279"/>
      <c r="T302" s="279"/>
      <c r="U302" s="280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17.907359999999997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86" t="s">
        <v>59</v>
      </c>
      <c r="C304" s="239" t="s">
        <v>68</v>
      </c>
      <c r="D304" s="253"/>
      <c r="E304" s="253"/>
      <c r="F304" s="253"/>
      <c r="G304" s="253"/>
      <c r="H304" s="253"/>
      <c r="I304" s="253"/>
      <c r="J304" s="253"/>
      <c r="K304" s="253"/>
      <c r="L304" s="253"/>
      <c r="M304" s="253"/>
      <c r="N304" s="253"/>
      <c r="O304" s="253"/>
      <c r="P304" s="253"/>
      <c r="Q304" s="253"/>
      <c r="R304" s="253"/>
      <c r="S304" s="254"/>
      <c r="T304" s="239" t="s">
        <v>196</v>
      </c>
      <c r="U304" s="253"/>
      <c r="V304" s="254"/>
      <c r="W304" s="239" t="s">
        <v>223</v>
      </c>
      <c r="X304" s="253"/>
      <c r="Y304" s="253"/>
      <c r="Z304" s="254"/>
      <c r="AA304" s="239" t="s">
        <v>240</v>
      </c>
      <c r="AB304" s="253"/>
      <c r="AC304" s="253"/>
      <c r="AD304" s="253"/>
      <c r="AE304" s="253"/>
      <c r="AF304" s="254"/>
      <c r="AG304" s="186" t="s">
        <v>283</v>
      </c>
      <c r="AH304" s="239" t="s">
        <v>287</v>
      </c>
      <c r="AI304" s="254"/>
      <c r="AJ304" s="239" t="s">
        <v>294</v>
      </c>
      <c r="AK304" s="254"/>
    </row>
    <row r="305" spans="1:37" ht="14.25" customHeight="1" thickTop="1" x14ac:dyDescent="0.2">
      <c r="A305" s="374" t="s">
        <v>399</v>
      </c>
      <c r="B305" s="239" t="s">
        <v>59</v>
      </c>
      <c r="C305" s="239" t="s">
        <v>69</v>
      </c>
      <c r="D305" s="239" t="s">
        <v>81</v>
      </c>
      <c r="E305" s="239" t="s">
        <v>91</v>
      </c>
      <c r="F305" s="239" t="s">
        <v>106</v>
      </c>
      <c r="G305" s="239" t="s">
        <v>119</v>
      </c>
      <c r="H305" s="239" t="s">
        <v>125</v>
      </c>
      <c r="I305" s="239" t="s">
        <v>129</v>
      </c>
      <c r="J305" s="239" t="s">
        <v>135</v>
      </c>
      <c r="K305" s="239" t="s">
        <v>148</v>
      </c>
      <c r="L305" s="239" t="s">
        <v>155</v>
      </c>
      <c r="M305" s="187"/>
      <c r="N305" s="239" t="s">
        <v>164</v>
      </c>
      <c r="O305" s="239" t="s">
        <v>169</v>
      </c>
      <c r="P305" s="239" t="s">
        <v>172</v>
      </c>
      <c r="Q305" s="239" t="s">
        <v>182</v>
      </c>
      <c r="R305" s="239" t="s">
        <v>185</v>
      </c>
      <c r="S305" s="239" t="s">
        <v>193</v>
      </c>
      <c r="T305" s="239" t="s">
        <v>197</v>
      </c>
      <c r="U305" s="239" t="s">
        <v>203</v>
      </c>
      <c r="V305" s="239" t="s">
        <v>206</v>
      </c>
      <c r="W305" s="239" t="s">
        <v>224</v>
      </c>
      <c r="X305" s="239" t="s">
        <v>229</v>
      </c>
      <c r="Y305" s="239" t="s">
        <v>223</v>
      </c>
      <c r="Z305" s="239" t="s">
        <v>237</v>
      </c>
      <c r="AA305" s="239" t="s">
        <v>241</v>
      </c>
      <c r="AB305" s="239" t="s">
        <v>246</v>
      </c>
      <c r="AC305" s="239" t="s">
        <v>253</v>
      </c>
      <c r="AD305" s="239" t="s">
        <v>266</v>
      </c>
      <c r="AE305" s="239" t="s">
        <v>275</v>
      </c>
      <c r="AF305" s="239" t="s">
        <v>278</v>
      </c>
      <c r="AG305" s="239" t="s">
        <v>284</v>
      </c>
      <c r="AH305" s="239" t="s">
        <v>288</v>
      </c>
      <c r="AI305" s="239" t="s">
        <v>291</v>
      </c>
      <c r="AJ305" s="239" t="s">
        <v>295</v>
      </c>
      <c r="AK305" s="239" t="s">
        <v>305</v>
      </c>
    </row>
    <row r="306" spans="1:37" ht="13.5" customHeight="1" thickBot="1" x14ac:dyDescent="0.25">
      <c r="A306" s="375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187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0</v>
      </c>
      <c r="D307" s="46">
        <f>IFERROR(W36*H36,"0")+IFERROR(W37*H37,"0")+IFERROR(W38*H38,"0")+IFERROR(W39*H39,"0")</f>
        <v>504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604.80000000000007</v>
      </c>
      <c r="G307" s="46">
        <f>IFERROR(W64*H64,"0")+IFERROR(W65*H65,"0")</f>
        <v>1440</v>
      </c>
      <c r="H307" s="46">
        <f>IFERROR(W70*H70,"0")</f>
        <v>0</v>
      </c>
      <c r="I307" s="46">
        <f>IFERROR(W75*H75,"0")+IFERROR(W76*H76,"0")</f>
        <v>0</v>
      </c>
      <c r="J307" s="46">
        <f>IFERROR(W81*H81,"0")+IFERROR(W82*H82,"0")+IFERROR(W83*H83,"0")+IFERROR(W84*H84,"0")+IFERROR(W85*H85,"0")+IFERROR(W86*H86,"0")</f>
        <v>504</v>
      </c>
      <c r="K307" s="46">
        <f>IFERROR(W91*H91,"0")+IFERROR(W92*H92,"0")+IFERROR(W93*H93,"0")</f>
        <v>258.72000000000003</v>
      </c>
      <c r="L307" s="46">
        <f>IFERROR(W98*H98,"0")+IFERROR(W99*H99,"0")+IFERROR(W100*H100,"0")+IFERROR(W101*H101,"0")</f>
        <v>1209.6000000000001</v>
      </c>
      <c r="M307" s="187"/>
      <c r="N307" s="46">
        <f>IFERROR(W106*H106,"0")+IFERROR(W107*H107,"0")</f>
        <v>0</v>
      </c>
      <c r="O307" s="46">
        <f>IFERROR(W112*H112,"0")</f>
        <v>0</v>
      </c>
      <c r="P307" s="46">
        <f>IFERROR(W117*H117,"0")+IFERROR(W118*H118,"0")+IFERROR(W119*H119,"0")+IFERROR(W120*H120,"0")</f>
        <v>0</v>
      </c>
      <c r="Q307" s="46">
        <f>IFERROR(W125*H125,"0")</f>
        <v>0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1440</v>
      </c>
      <c r="W307" s="46">
        <f>IFERROR(W167*H167,"0")+IFERROR(W168*H168,"0")</f>
        <v>0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0</v>
      </c>
      <c r="AC307" s="46">
        <f>IFERROR(W202*H202,"0")+IFERROR(W203*H203,"0")+IFERROR(W204*H204,"0")+IFERROR(W205*H205,"0")+IFERROR(W206*H206,"0")+IFERROR(W207*H207,"0")</f>
        <v>0</v>
      </c>
      <c r="AD307" s="46">
        <f>IFERROR(W212*H212,"0")+IFERROR(W213*H213,"0")+IFERROR(W214*H214,"0")+IFERROR(W215*H215,"0")</f>
        <v>604.80000000000007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882</v>
      </c>
    </row>
    <row r="308" spans="1:37" ht="13.5" customHeight="1" thickTop="1" x14ac:dyDescent="0.2">
      <c r="C308" s="187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5803.2000000000007</v>
      </c>
      <c r="B310" s="60">
        <f>SUMPRODUCT(--(BB:BB="ПГП"),--(V:V="кор"),H:H,X:X)+SUMPRODUCT(--(BB:BB="ПГП"),--(V:V="кг"),X:X)</f>
        <v>1644.72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0">
    <mergeCell ref="AC305:AC306"/>
    <mergeCell ref="D44:E44"/>
    <mergeCell ref="AE305:AE306"/>
    <mergeCell ref="O40:U40"/>
    <mergeCell ref="P5:Q5"/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U11:V11"/>
    <mergeCell ref="A8:C8"/>
    <mergeCell ref="D57:E57"/>
    <mergeCell ref="P8:Q8"/>
    <mergeCell ref="O275:S275"/>
    <mergeCell ref="O54:S54"/>
    <mergeCell ref="D268:E268"/>
    <mergeCell ref="A186:Y186"/>
    <mergeCell ref="A10:C10"/>
    <mergeCell ref="O277:S277"/>
    <mergeCell ref="O32:U32"/>
    <mergeCell ref="O88:U88"/>
    <mergeCell ref="A13:L13"/>
    <mergeCell ref="BB17:BB18"/>
    <mergeCell ref="T17:U17"/>
    <mergeCell ref="A69:Y69"/>
    <mergeCell ref="D196:E196"/>
    <mergeCell ref="A25:Y25"/>
    <mergeCell ref="A15:L15"/>
    <mergeCell ref="O64:S64"/>
    <mergeCell ref="O113:U113"/>
    <mergeCell ref="D54:E54"/>
    <mergeCell ref="O137:U137"/>
    <mergeCell ref="D17:E18"/>
    <mergeCell ref="D173:E173"/>
    <mergeCell ref="A149:N150"/>
    <mergeCell ref="V17:V18"/>
    <mergeCell ref="X17:X18"/>
    <mergeCell ref="A50:N51"/>
    <mergeCell ref="O23:U23"/>
    <mergeCell ref="D249:E249"/>
    <mergeCell ref="D276:E276"/>
    <mergeCell ref="AD305:AD306"/>
    <mergeCell ref="O121:U121"/>
    <mergeCell ref="A43:Y43"/>
    <mergeCell ref="AF305:AF306"/>
    <mergeCell ref="N17:N18"/>
    <mergeCell ref="D49:E49"/>
    <mergeCell ref="F17:F18"/>
    <mergeCell ref="D120:E120"/>
    <mergeCell ref="O87:U87"/>
    <mergeCell ref="O258:U258"/>
    <mergeCell ref="D107:E107"/>
    <mergeCell ref="D278:E278"/>
    <mergeCell ref="A201:Y201"/>
    <mergeCell ref="O24:U24"/>
    <mergeCell ref="O196:S196"/>
    <mergeCell ref="O183:S183"/>
    <mergeCell ref="K305:K306"/>
    <mergeCell ref="D293:E293"/>
    <mergeCell ref="H305:H306"/>
    <mergeCell ref="J305:J306"/>
    <mergeCell ref="D250:E250"/>
    <mergeCell ref="F5:G5"/>
    <mergeCell ref="O294:S294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D279:E279"/>
    <mergeCell ref="O272:S272"/>
    <mergeCell ref="A246:Y246"/>
    <mergeCell ref="D29:E29"/>
    <mergeCell ref="D265:E265"/>
    <mergeCell ref="O38:S38"/>
    <mergeCell ref="O274:S274"/>
    <mergeCell ref="A248:Y248"/>
    <mergeCell ref="O178:S178"/>
    <mergeCell ref="A104:Y104"/>
    <mergeCell ref="O249:S249"/>
    <mergeCell ref="A235:Y235"/>
    <mergeCell ref="A247:Y247"/>
    <mergeCell ref="AK305:AK306"/>
    <mergeCell ref="D215:E215"/>
    <mergeCell ref="A182:Y182"/>
    <mergeCell ref="M17:M18"/>
    <mergeCell ref="O226:S226"/>
    <mergeCell ref="O191:U191"/>
    <mergeCell ref="V305:V306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A116:Y116"/>
    <mergeCell ref="D243:E243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D84:E84"/>
    <mergeCell ref="O244:U244"/>
    <mergeCell ref="D22:E22"/>
    <mergeCell ref="D155:E155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O98:S98"/>
    <mergeCell ref="A224:Y224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O170:U170"/>
    <mergeCell ref="D225:E225"/>
    <mergeCell ref="O145:U145"/>
    <mergeCell ref="D292:E292"/>
    <mergeCell ref="O239:U239"/>
    <mergeCell ref="D10:E10"/>
    <mergeCell ref="F10:G10"/>
    <mergeCell ref="A12:L12"/>
    <mergeCell ref="A53:Y53"/>
    <mergeCell ref="O83:S83"/>
    <mergeCell ref="D101:E101"/>
    <mergeCell ref="AG305:AG306"/>
    <mergeCell ref="AI305:AI306"/>
    <mergeCell ref="U12:V12"/>
    <mergeCell ref="O143:S143"/>
    <mergeCell ref="O214:S214"/>
    <mergeCell ref="O276:S276"/>
    <mergeCell ref="O157:U157"/>
    <mergeCell ref="D212:E212"/>
    <mergeCell ref="A146:Y146"/>
    <mergeCell ref="O222:U222"/>
    <mergeCell ref="O234:U234"/>
    <mergeCell ref="D83:E83"/>
    <mergeCell ref="A157:N158"/>
    <mergeCell ref="D143:E143"/>
    <mergeCell ref="O221:U221"/>
    <mergeCell ref="A221:N222"/>
    <mergeCell ref="D85:E85"/>
    <mergeCell ref="D207:E207"/>
    <mergeCell ref="D256:E256"/>
    <mergeCell ref="G17:G18"/>
    <mergeCell ref="O94:U94"/>
    <mergeCell ref="O161:S161"/>
    <mergeCell ref="O283:S283"/>
    <mergeCell ref="O288:S288"/>
    <mergeCell ref="AA17:AA18"/>
    <mergeCell ref="A193:Y193"/>
    <mergeCell ref="A264:Y264"/>
    <mergeCell ref="A169:N170"/>
    <mergeCell ref="O50:U50"/>
    <mergeCell ref="A89:Y89"/>
    <mergeCell ref="L305:L306"/>
    <mergeCell ref="N305:N306"/>
    <mergeCell ref="A162:N163"/>
    <mergeCell ref="P305:P306"/>
    <mergeCell ref="A233:N234"/>
    <mergeCell ref="D153:E153"/>
    <mergeCell ref="A227:N228"/>
    <mergeCell ref="D65:E65"/>
    <mergeCell ref="A147:Y147"/>
    <mergeCell ref="O148:S148"/>
    <mergeCell ref="O250:S250"/>
    <mergeCell ref="A211:Y211"/>
    <mergeCell ref="Z17:Z18"/>
    <mergeCell ref="O212:S212"/>
    <mergeCell ref="O206:S206"/>
    <mergeCell ref="O302:U302"/>
    <mergeCell ref="O300:U300"/>
    <mergeCell ref="A305:A306"/>
    <mergeCell ref="AH305:AH306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P10:Q10"/>
    <mergeCell ref="A108:N109"/>
    <mergeCell ref="A179:N180"/>
    <mergeCell ref="O204:S204"/>
    <mergeCell ref="A140:Y140"/>
    <mergeCell ref="D267:E267"/>
    <mergeCell ref="A63:Y63"/>
    <mergeCell ref="H17:H18"/>
    <mergeCell ref="D7:L7"/>
    <mergeCell ref="A19:Y19"/>
    <mergeCell ref="O281:S281"/>
    <mergeCell ref="O256:S256"/>
    <mergeCell ref="D48:E48"/>
    <mergeCell ref="O22:S22"/>
    <mergeCell ref="A295:N296"/>
    <mergeCell ref="D125:E125"/>
    <mergeCell ref="O263:U263"/>
    <mergeCell ref="D112:E112"/>
    <mergeCell ref="D283:E283"/>
    <mergeCell ref="A79:Y79"/>
    <mergeCell ref="O47:S47"/>
    <mergeCell ref="P13:Q13"/>
    <mergeCell ref="D56:E56"/>
    <mergeCell ref="D285:E285"/>
    <mergeCell ref="O149:U149"/>
    <mergeCell ref="D204:E204"/>
    <mergeCell ref="D75:E75"/>
    <mergeCell ref="D206:E206"/>
    <mergeCell ref="O280:S280"/>
    <mergeCell ref="O59:S59"/>
    <mergeCell ref="D273:E273"/>
    <mergeCell ref="O46:S46"/>
    <mergeCell ref="Z305:Z306"/>
    <mergeCell ref="AB305:AB306"/>
    <mergeCell ref="A200:Y200"/>
    <mergeCell ref="O72:U72"/>
    <mergeCell ref="A134:Y134"/>
    <mergeCell ref="D183:E183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D286:E286"/>
    <mergeCell ref="O252:U252"/>
    <mergeCell ref="A198:N199"/>
    <mergeCell ref="D178:E178"/>
    <mergeCell ref="A151:Y151"/>
    <mergeCell ref="A188:Y188"/>
    <mergeCell ref="A259:Y259"/>
    <mergeCell ref="O279:S279"/>
    <mergeCell ref="P12:Q12"/>
    <mergeCell ref="D251:E251"/>
    <mergeCell ref="O119:S119"/>
    <mergeCell ref="O37:S37"/>
    <mergeCell ref="O133:U133"/>
    <mergeCell ref="A208:N209"/>
    <mergeCell ref="O198:U198"/>
    <mergeCell ref="A87:N88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D39:E39"/>
    <mergeCell ref="O232:S232"/>
    <mergeCell ref="O269:U269"/>
    <mergeCell ref="A123:Y123"/>
    <mergeCell ref="D106:E106"/>
    <mergeCell ref="A110:Y110"/>
    <mergeCell ref="D93:E93"/>
    <mergeCell ref="D220:E220"/>
    <mergeCell ref="E305:E306"/>
    <mergeCell ref="O213:S213"/>
    <mergeCell ref="G305:G306"/>
    <mergeCell ref="A187:Y187"/>
    <mergeCell ref="C304:S304"/>
    <mergeCell ref="D282:E282"/>
    <mergeCell ref="O305:O306"/>
    <mergeCell ref="O282:S282"/>
    <mergeCell ref="O296:U296"/>
    <mergeCell ref="O153:S153"/>
    <mergeCell ref="C305:C306"/>
    <mergeCell ref="U305:U306"/>
    <mergeCell ref="W305:W306"/>
    <mergeCell ref="B305:B306"/>
    <mergeCell ref="O107:S107"/>
    <mergeCell ref="A269:N270"/>
    <mergeCell ref="A219:Y219"/>
    <mergeCell ref="A194:Y194"/>
    <mergeCell ref="O260:S260"/>
    <mergeCell ref="O185:U185"/>
    <mergeCell ref="A96:Y96"/>
    <mergeCell ref="O209:U209"/>
    <mergeCell ref="A52:Y52"/>
    <mergeCell ref="O49:S49"/>
    <mergeCell ref="O93:S93"/>
    <mergeCell ref="D91:E91"/>
    <mergeCell ref="D156:E156"/>
    <mergeCell ref="O205:S205"/>
    <mergeCell ref="A68:Y68"/>
    <mergeCell ref="D76:E76"/>
    <mergeCell ref="AH304:AI304"/>
    <mergeCell ref="O15:S16"/>
    <mergeCell ref="O108:U108"/>
    <mergeCell ref="AJ304:AK304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O39:S39"/>
    <mergeCell ref="A165:Y165"/>
    <mergeCell ref="A115:Y115"/>
    <mergeCell ref="D1:F1"/>
    <mergeCell ref="O227:U227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D100:E100"/>
    <mergeCell ref="A174:N175"/>
    <mergeCell ref="A239:N240"/>
    <mergeCell ref="O160:S160"/>
    <mergeCell ref="O253:U253"/>
    <mergeCell ref="D31:E31"/>
    <mergeCell ref="A32:N33"/>
    <mergeCell ref="O240:U240"/>
    <mergeCell ref="D160:E160"/>
    <mergeCell ref="I17:I18"/>
    <mergeCell ref="A176:Y176"/>
    <mergeCell ref="A6:C6"/>
    <mergeCell ref="P9:Q9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301:U301"/>
    <mergeCell ref="O289:S289"/>
    <mergeCell ref="O180:U180"/>
    <mergeCell ref="A229:Y229"/>
    <mergeCell ref="O168:S168"/>
    <mergeCell ref="O290:S290"/>
    <mergeCell ref="O118:S118"/>
    <mergeCell ref="A166:Y166"/>
    <mergeCell ref="O167:S167"/>
    <mergeCell ref="A17:A18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A77:N78"/>
    <mergeCell ref="O99:S99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D289:E289"/>
    <mergeCell ref="O142:S142"/>
    <mergeCell ref="W17:W18"/>
    <mergeCell ref="O273:S273"/>
    <mergeCell ref="A271:Y271"/>
    <mergeCell ref="D142:E142"/>
    <mergeCell ref="A216:N217"/>
    <mergeCell ref="O158:U158"/>
    <mergeCell ref="A80:Y80"/>
    <mergeCell ref="O81:S81"/>
    <mergeCell ref="U10:V10"/>
    <mergeCell ref="O291:S291"/>
    <mergeCell ref="O91:S91"/>
    <mergeCell ref="O85:S85"/>
    <mergeCell ref="H5:L5"/>
    <mergeCell ref="O57:S57"/>
    <mergeCell ref="O51:U51"/>
    <mergeCell ref="O293:S293"/>
    <mergeCell ref="A129:Y129"/>
    <mergeCell ref="O220:S220"/>
    <mergeCell ref="O71:U71"/>
    <mergeCell ref="O195:S195"/>
    <mergeCell ref="O163:U163"/>
    <mergeCell ref="B17:B18"/>
    <mergeCell ref="A181:Y181"/>
    <mergeCell ref="O138:U138"/>
    <mergeCell ref="D131:E131"/>
    <mergeCell ref="O268:S268"/>
    <mergeCell ref="O17:S18"/>
    <mergeCell ref="D28:E28"/>
    <mergeCell ref="A5:C5"/>
    <mergeCell ref="C17:C18"/>
    <mergeCell ref="A255:Y255"/>
    <mergeCell ref="O127:U127"/>
    <mergeCell ref="D38:E38"/>
    <mergeCell ref="H9:I9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31:S31"/>
    <mergeCell ref="O202:S202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O131:S131"/>
    <mergeCell ref="O109:U109"/>
    <mergeCell ref="O28:S28"/>
    <mergeCell ref="A141:Y141"/>
    <mergeCell ref="A144:N145"/>
    <mergeCell ref="A135:Y135"/>
    <mergeCell ref="A35:Y35"/>
    <mergeCell ref="O136:S136"/>
    <mergeCell ref="A62:Y62"/>
    <mergeCell ref="O207:S207"/>
    <mergeCell ref="D45:E45"/>
    <mergeCell ref="O92:S92"/>
    <mergeCell ref="O36:S36"/>
    <mergeCell ref="O33:U33"/>
    <mergeCell ref="O48:S4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2024-07-05T08:57:28Z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