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452EA2C-6A5D-40A3-B7AF-96502B30D2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85" i="1" s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O516" i="1"/>
  <c r="BN516" i="1"/>
  <c r="BM516" i="1"/>
  <c r="BL516" i="1"/>
  <c r="Y516" i="1"/>
  <c r="X516" i="1"/>
  <c r="O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W510" i="1"/>
  <c r="X509" i="1"/>
  <c r="W509" i="1"/>
  <c r="BO508" i="1"/>
  <c r="BN508" i="1"/>
  <c r="BM508" i="1"/>
  <c r="BL508" i="1"/>
  <c r="Y508" i="1"/>
  <c r="X508" i="1"/>
  <c r="O508" i="1"/>
  <c r="BN507" i="1"/>
  <c r="BL507" i="1"/>
  <c r="X507" i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W488" i="1"/>
  <c r="X487" i="1"/>
  <c r="W487" i="1"/>
  <c r="BO486" i="1"/>
  <c r="BN486" i="1"/>
  <c r="BM486" i="1"/>
  <c r="BL486" i="1"/>
  <c r="Y486" i="1"/>
  <c r="Y487" i="1" s="1"/>
  <c r="X486" i="1"/>
  <c r="X488" i="1" s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O451" i="1"/>
  <c r="BO450" i="1"/>
  <c r="BN450" i="1"/>
  <c r="BM450" i="1"/>
  <c r="BL450" i="1"/>
  <c r="Y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O443" i="1"/>
  <c r="BN443" i="1"/>
  <c r="BM443" i="1"/>
  <c r="BL443" i="1"/>
  <c r="Y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W434" i="1"/>
  <c r="X433" i="1"/>
  <c r="W433" i="1"/>
  <c r="BO432" i="1"/>
  <c r="BN432" i="1"/>
  <c r="BM432" i="1"/>
  <c r="BL432" i="1"/>
  <c r="Y432" i="1"/>
  <c r="Y433" i="1" s="1"/>
  <c r="X432" i="1"/>
  <c r="X434" i="1" s="1"/>
  <c r="O432" i="1"/>
  <c r="W430" i="1"/>
  <c r="X429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BO416" i="1"/>
  <c r="BN416" i="1"/>
  <c r="BM416" i="1"/>
  <c r="BL416" i="1"/>
  <c r="Y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X424" i="1" s="1"/>
  <c r="O399" i="1"/>
  <c r="W397" i="1"/>
  <c r="W396" i="1"/>
  <c r="BO395" i="1"/>
  <c r="BN395" i="1"/>
  <c r="BM395" i="1"/>
  <c r="BL395" i="1"/>
  <c r="Y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BO381" i="1"/>
  <c r="BN381" i="1"/>
  <c r="BM381" i="1"/>
  <c r="BL381" i="1"/>
  <c r="Y381" i="1"/>
  <c r="X381" i="1"/>
  <c r="O381" i="1"/>
  <c r="BN380" i="1"/>
  <c r="BL380" i="1"/>
  <c r="X380" i="1"/>
  <c r="O380" i="1"/>
  <c r="BO379" i="1"/>
  <c r="BN379" i="1"/>
  <c r="BM379" i="1"/>
  <c r="BL379" i="1"/>
  <c r="Y379" i="1"/>
  <c r="X379" i="1"/>
  <c r="O379" i="1"/>
  <c r="W377" i="1"/>
  <c r="X376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X377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X362" i="1" s="1"/>
  <c r="O360" i="1"/>
  <c r="W358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O354" i="1"/>
  <c r="BN354" i="1"/>
  <c r="BM354" i="1"/>
  <c r="BL354" i="1"/>
  <c r="Y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O349" i="1"/>
  <c r="BO348" i="1"/>
  <c r="BN348" i="1"/>
  <c r="BM348" i="1"/>
  <c r="BL348" i="1"/>
  <c r="Y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BO338" i="1"/>
  <c r="BN338" i="1"/>
  <c r="BM338" i="1"/>
  <c r="BL338" i="1"/>
  <c r="Y338" i="1"/>
  <c r="X338" i="1"/>
  <c r="O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O316" i="1"/>
  <c r="BN316" i="1"/>
  <c r="BM316" i="1"/>
  <c r="BL316" i="1"/>
  <c r="Y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O305" i="1"/>
  <c r="BN305" i="1"/>
  <c r="BM305" i="1"/>
  <c r="BL305" i="1"/>
  <c r="Y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W292" i="1"/>
  <c r="X291" i="1"/>
  <c r="W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X292" i="1" s="1"/>
  <c r="O288" i="1"/>
  <c r="W286" i="1"/>
  <c r="W285" i="1"/>
  <c r="BO284" i="1"/>
  <c r="BN284" i="1"/>
  <c r="BM284" i="1"/>
  <c r="BL284" i="1"/>
  <c r="Y284" i="1"/>
  <c r="X284" i="1"/>
  <c r="O284" i="1"/>
  <c r="BN283" i="1"/>
  <c r="BL283" i="1"/>
  <c r="X283" i="1"/>
  <c r="BN282" i="1"/>
  <c r="BL282" i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X277" i="1"/>
  <c r="O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W261" i="1"/>
  <c r="W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O243" i="1"/>
  <c r="BN243" i="1"/>
  <c r="BM243" i="1"/>
  <c r="BL243" i="1"/>
  <c r="Y243" i="1"/>
  <c r="X243" i="1"/>
  <c r="W240" i="1"/>
  <c r="W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X185" i="1" s="1"/>
  <c r="O177" i="1"/>
  <c r="W175" i="1"/>
  <c r="W174" i="1"/>
  <c r="BO173" i="1"/>
  <c r="BN173" i="1"/>
  <c r="BM173" i="1"/>
  <c r="BL173" i="1"/>
  <c r="Y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W151" i="1"/>
  <c r="W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5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F585" i="1" s="1"/>
  <c r="O135" i="1"/>
  <c r="W132" i="1"/>
  <c r="W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5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7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25" i="1" l="1"/>
  <c r="X37" i="1"/>
  <c r="X41" i="1"/>
  <c r="X45" i="1"/>
  <c r="X49" i="1"/>
  <c r="X55" i="1"/>
  <c r="X63" i="1"/>
  <c r="X88" i="1"/>
  <c r="X94" i="1"/>
  <c r="X104" i="1"/>
  <c r="X122" i="1"/>
  <c r="X132" i="1"/>
  <c r="X141" i="1"/>
  <c r="X150" i="1"/>
  <c r="X163" i="1"/>
  <c r="X170" i="1"/>
  <c r="X174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25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BO264" i="1"/>
  <c r="BM264" i="1"/>
  <c r="Y264" i="1"/>
  <c r="Y273" i="1" s="1"/>
  <c r="BO268" i="1"/>
  <c r="BM268" i="1"/>
  <c r="Y268" i="1"/>
  <c r="BO272" i="1"/>
  <c r="BM272" i="1"/>
  <c r="Y272" i="1"/>
  <c r="X274" i="1"/>
  <c r="Y279" i="1"/>
  <c r="BO277" i="1"/>
  <c r="BM277" i="1"/>
  <c r="Y277" i="1"/>
  <c r="BO283" i="1"/>
  <c r="BM283" i="1"/>
  <c r="Y283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BO355" i="1"/>
  <c r="BM355" i="1"/>
  <c r="Y355" i="1"/>
  <c r="Y357" i="1" s="1"/>
  <c r="X357" i="1"/>
  <c r="BO380" i="1"/>
  <c r="BM380" i="1"/>
  <c r="Y380" i="1"/>
  <c r="Y384" i="1" s="1"/>
  <c r="X384" i="1"/>
  <c r="BO388" i="1"/>
  <c r="BM388" i="1"/>
  <c r="Y388" i="1"/>
  <c r="Y389" i="1" s="1"/>
  <c r="X390" i="1"/>
  <c r="X397" i="1"/>
  <c r="BO394" i="1"/>
  <c r="BM394" i="1"/>
  <c r="Y394" i="1"/>
  <c r="Y396" i="1" s="1"/>
  <c r="X396" i="1"/>
  <c r="H9" i="1"/>
  <c r="B585" i="1"/>
  <c r="W576" i="1"/>
  <c r="W577" i="1"/>
  <c r="Y23" i="1"/>
  <c r="Y24" i="1" s="1"/>
  <c r="BM23" i="1"/>
  <c r="X576" i="1" s="1"/>
  <c r="X24" i="1"/>
  <c r="W575" i="1"/>
  <c r="Y27" i="1"/>
  <c r="BM27" i="1"/>
  <c r="BO27" i="1"/>
  <c r="X577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5" i="1"/>
  <c r="Y60" i="1"/>
  <c r="Y63" i="1" s="1"/>
  <c r="BM60" i="1"/>
  <c r="X64" i="1"/>
  <c r="E585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8" i="1"/>
  <c r="Y104" i="1" s="1"/>
  <c r="BM98" i="1"/>
  <c r="Y100" i="1"/>
  <c r="BM100" i="1"/>
  <c r="Y102" i="1"/>
  <c r="BM102" i="1"/>
  <c r="Y108" i="1"/>
  <c r="Y122" i="1" s="1"/>
  <c r="BM108" i="1"/>
  <c r="Y110" i="1"/>
  <c r="BM110" i="1"/>
  <c r="Y112" i="1"/>
  <c r="BM112" i="1"/>
  <c r="Y114" i="1"/>
  <c r="BM114" i="1"/>
  <c r="Y118" i="1"/>
  <c r="BM118" i="1"/>
  <c r="Y126" i="1"/>
  <c r="Y131" i="1" s="1"/>
  <c r="BM126" i="1"/>
  <c r="Y128" i="1"/>
  <c r="BM128" i="1"/>
  <c r="Y130" i="1"/>
  <c r="BM130" i="1"/>
  <c r="Y135" i="1"/>
  <c r="Y140" i="1" s="1"/>
  <c r="BM135" i="1"/>
  <c r="BO135" i="1"/>
  <c r="Y137" i="1"/>
  <c r="BM137" i="1"/>
  <c r="Y139" i="1"/>
  <c r="BM139" i="1"/>
  <c r="X140" i="1"/>
  <c r="Y145" i="1"/>
  <c r="Y150" i="1" s="1"/>
  <c r="BM145" i="1"/>
  <c r="BO145" i="1"/>
  <c r="Y146" i="1"/>
  <c r="BM146" i="1"/>
  <c r="Y147" i="1"/>
  <c r="BM147" i="1"/>
  <c r="X151" i="1"/>
  <c r="H585" i="1"/>
  <c r="Y155" i="1"/>
  <c r="Y163" i="1" s="1"/>
  <c r="BM155" i="1"/>
  <c r="Y157" i="1"/>
  <c r="BM157" i="1"/>
  <c r="Y159" i="1"/>
  <c r="BM159" i="1"/>
  <c r="Y161" i="1"/>
  <c r="BM161" i="1"/>
  <c r="X164" i="1"/>
  <c r="I585" i="1"/>
  <c r="Y168" i="1"/>
  <c r="Y169" i="1" s="1"/>
  <c r="BM168" i="1"/>
  <c r="X169" i="1"/>
  <c r="Y172" i="1"/>
  <c r="Y174" i="1" s="1"/>
  <c r="BM172" i="1"/>
  <c r="BO172" i="1"/>
  <c r="Y178" i="1"/>
  <c r="Y185" i="1" s="1"/>
  <c r="BM178" i="1"/>
  <c r="Y180" i="1"/>
  <c r="BM180" i="1"/>
  <c r="Y182" i="1"/>
  <c r="BM182" i="1"/>
  <c r="Y184" i="1"/>
  <c r="BM184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Y224" i="1" s="1"/>
  <c r="BO221" i="1"/>
  <c r="BM221" i="1"/>
  <c r="Y221" i="1"/>
  <c r="X229" i="1"/>
  <c r="BO234" i="1"/>
  <c r="BM234" i="1"/>
  <c r="Y234" i="1"/>
  <c r="Y239" i="1" s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X285" i="1"/>
  <c r="BO282" i="1"/>
  <c r="BM282" i="1"/>
  <c r="Y282" i="1"/>
  <c r="Y285" i="1" s="1"/>
  <c r="Y302" i="1"/>
  <c r="BO296" i="1"/>
  <c r="BM296" i="1"/>
  <c r="Y296" i="1"/>
  <c r="X302" i="1"/>
  <c r="BO300" i="1"/>
  <c r="BM300" i="1"/>
  <c r="Y300" i="1"/>
  <c r="BO368" i="1"/>
  <c r="BM368" i="1"/>
  <c r="Y368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Y439" i="1"/>
  <c r="BO437" i="1"/>
  <c r="BM437" i="1"/>
  <c r="Y437" i="1"/>
  <c r="X439" i="1"/>
  <c r="R585" i="1"/>
  <c r="K585" i="1"/>
  <c r="X239" i="1"/>
  <c r="L585" i="1"/>
  <c r="X253" i="1"/>
  <c r="Y291" i="1"/>
  <c r="BO289" i="1"/>
  <c r="BM289" i="1"/>
  <c r="Y289" i="1"/>
  <c r="N585" i="1"/>
  <c r="BO298" i="1"/>
  <c r="BM298" i="1"/>
  <c r="Y298" i="1"/>
  <c r="BO306" i="1"/>
  <c r="BM306" i="1"/>
  <c r="Y306" i="1"/>
  <c r="Y307" i="1" s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Y318" i="1" s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Y362" i="1" s="1"/>
  <c r="X363" i="1"/>
  <c r="Q585" i="1"/>
  <c r="X371" i="1"/>
  <c r="BO366" i="1"/>
  <c r="BM366" i="1"/>
  <c r="Y366" i="1"/>
  <c r="Y370" i="1" s="1"/>
  <c r="X370" i="1"/>
  <c r="BO374" i="1"/>
  <c r="BM374" i="1"/>
  <c r="Y374" i="1"/>
  <c r="Y376" i="1" s="1"/>
  <c r="X385" i="1"/>
  <c r="BO382" i="1"/>
  <c r="BM382" i="1"/>
  <c r="Y382" i="1"/>
  <c r="X389" i="1"/>
  <c r="BO401" i="1"/>
  <c r="BM401" i="1"/>
  <c r="Y401" i="1"/>
  <c r="Y424" i="1" s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Y483" i="1" s="1"/>
  <c r="X484" i="1"/>
  <c r="BO493" i="1"/>
  <c r="BM493" i="1"/>
  <c r="Y493" i="1"/>
  <c r="BO498" i="1"/>
  <c r="BM498" i="1"/>
  <c r="Y498" i="1"/>
  <c r="Y504" i="1" s="1"/>
  <c r="BO501" i="1"/>
  <c r="BM501" i="1"/>
  <c r="Y501" i="1"/>
  <c r="BO513" i="1"/>
  <c r="BM513" i="1"/>
  <c r="Y513" i="1"/>
  <c r="Y518" i="1" s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Y509" i="1" s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X578" i="1" l="1"/>
  <c r="Y566" i="1"/>
  <c r="Y524" i="1"/>
  <c r="Y253" i="1"/>
  <c r="Y260" i="1"/>
  <c r="Y550" i="1"/>
  <c r="Y457" i="1"/>
  <c r="Y477" i="1"/>
  <c r="Y205" i="1"/>
  <c r="Y94" i="1"/>
  <c r="Y36" i="1"/>
  <c r="Y580" i="1" s="1"/>
  <c r="X579" i="1"/>
  <c r="W578" i="1"/>
  <c r="Y351" i="1"/>
  <c r="Y344" i="1"/>
  <c r="Y213" i="1"/>
  <c r="X575" i="1"/>
</calcChain>
</file>

<file path=xl/sharedStrings.xml><?xml version="1.0" encoding="utf-8"?>
<sst xmlns="http://schemas.openxmlformats.org/spreadsheetml/2006/main" count="2561" uniqueCount="853">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</sst>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5"/>
  <sheetViews>
    <sheetView showGridLines="0" tabSelected="1" topLeftCell="A564" zoomScaleNormal="100" zoomScaleSheetLayoutView="100" workbookViewId="0">
      <selection activeCell="Z582" sqref="Z582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09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3"/>
      <c r="P3" s="413"/>
      <c r="Q3" s="413"/>
      <c r="R3" s="413"/>
      <c r="S3" s="413"/>
      <c r="T3" s="413"/>
      <c r="U3" s="413"/>
      <c r="V3" s="413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4" t="s">
        <v>8</v>
      </c>
      <c r="B5" s="438"/>
      <c r="C5" s="439"/>
      <c r="D5" s="456"/>
      <c r="E5" s="458"/>
      <c r="F5" s="765" t="s">
        <v>9</v>
      </c>
      <c r="G5" s="439"/>
      <c r="H5" s="456"/>
      <c r="I5" s="457"/>
      <c r="J5" s="457"/>
      <c r="K5" s="457"/>
      <c r="L5" s="458"/>
      <c r="M5" s="58"/>
      <c r="O5" s="24" t="s">
        <v>10</v>
      </c>
      <c r="P5" s="806">
        <v>45480</v>
      </c>
      <c r="Q5" s="576"/>
      <c r="S5" s="658" t="s">
        <v>11</v>
      </c>
      <c r="T5" s="414"/>
      <c r="U5" s="661" t="s">
        <v>12</v>
      </c>
      <c r="V5" s="576"/>
      <c r="AA5" s="51"/>
      <c r="AB5" s="51"/>
      <c r="AC5" s="51"/>
    </row>
    <row r="6" spans="1:30" s="397" customFormat="1" ht="24" customHeight="1" x14ac:dyDescent="0.2">
      <c r="A6" s="564" t="s">
        <v>13</v>
      </c>
      <c r="B6" s="438"/>
      <c r="C6" s="439"/>
      <c r="D6" s="729" t="s">
        <v>14</v>
      </c>
      <c r="E6" s="730"/>
      <c r="F6" s="730"/>
      <c r="G6" s="730"/>
      <c r="H6" s="730"/>
      <c r="I6" s="730"/>
      <c r="J6" s="730"/>
      <c r="K6" s="730"/>
      <c r="L6" s="576"/>
      <c r="M6" s="59"/>
      <c r="O6" s="24" t="s">
        <v>15</v>
      </c>
      <c r="P6" s="436" t="str">
        <f>IF(P5=0," ",CHOOSE(WEEKDAY(P5,2),"Понедельник","Вторник","Среда","Четверг","Пятница","Суббота","Воскресенье"))</f>
        <v>Воскресенье</v>
      </c>
      <c r="Q6" s="409"/>
      <c r="S6" s="468" t="s">
        <v>16</v>
      </c>
      <c r="T6" s="414"/>
      <c r="U6" s="722" t="s">
        <v>17</v>
      </c>
      <c r="V6" s="690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0"/>
      <c r="M7" s="60"/>
      <c r="O7" s="24"/>
      <c r="P7" s="42"/>
      <c r="Q7" s="42"/>
      <c r="S7" s="413"/>
      <c r="T7" s="414"/>
      <c r="U7" s="723"/>
      <c r="V7" s="724"/>
      <c r="AA7" s="51"/>
      <c r="AB7" s="51"/>
      <c r="AC7" s="51"/>
    </row>
    <row r="8" spans="1:30" s="397" customFormat="1" ht="25.5" customHeight="1" x14ac:dyDescent="0.2">
      <c r="A8" s="812" t="s">
        <v>18</v>
      </c>
      <c r="B8" s="434"/>
      <c r="C8" s="435"/>
      <c r="D8" s="526"/>
      <c r="E8" s="527"/>
      <c r="F8" s="527"/>
      <c r="G8" s="527"/>
      <c r="H8" s="527"/>
      <c r="I8" s="527"/>
      <c r="J8" s="527"/>
      <c r="K8" s="527"/>
      <c r="L8" s="528"/>
      <c r="M8" s="61"/>
      <c r="O8" s="24" t="s">
        <v>19</v>
      </c>
      <c r="P8" s="609">
        <v>0.41666666666666669</v>
      </c>
      <c r="Q8" s="610"/>
      <c r="S8" s="413"/>
      <c r="T8" s="414"/>
      <c r="U8" s="723"/>
      <c r="V8" s="724"/>
      <c r="AA8" s="51"/>
      <c r="AB8" s="51"/>
      <c r="AC8" s="51"/>
    </row>
    <row r="9" spans="1:30" s="39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585"/>
      <c r="E9" s="427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95"/>
      <c r="O9" s="26" t="s">
        <v>20</v>
      </c>
      <c r="P9" s="568"/>
      <c r="Q9" s="569"/>
      <c r="S9" s="413"/>
      <c r="T9" s="414"/>
      <c r="U9" s="725"/>
      <c r="V9" s="726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585"/>
      <c r="E10" s="427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707" t="str">
        <f>IFERROR(VLOOKUP($D$10,Proxy,2,FALSE),"")</f>
        <v/>
      </c>
      <c r="I10" s="413"/>
      <c r="J10" s="413"/>
      <c r="K10" s="413"/>
      <c r="L10" s="413"/>
      <c r="M10" s="396"/>
      <c r="O10" s="26" t="s">
        <v>21</v>
      </c>
      <c r="P10" s="671"/>
      <c r="Q10" s="672"/>
      <c r="T10" s="24" t="s">
        <v>22</v>
      </c>
      <c r="U10" s="689" t="s">
        <v>23</v>
      </c>
      <c r="V10" s="690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5"/>
      <c r="Q11" s="576"/>
      <c r="T11" s="24" t="s">
        <v>26</v>
      </c>
      <c r="U11" s="654" t="s">
        <v>27</v>
      </c>
      <c r="V11" s="569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0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M12" s="62"/>
      <c r="O12" s="24" t="s">
        <v>29</v>
      </c>
      <c r="P12" s="609"/>
      <c r="Q12" s="610"/>
      <c r="R12" s="23"/>
      <c r="T12" s="24"/>
      <c r="U12" s="532"/>
      <c r="V12" s="413"/>
      <c r="AA12" s="51"/>
      <c r="AB12" s="51"/>
      <c r="AC12" s="51"/>
    </row>
    <row r="13" spans="1:30" s="397" customFormat="1" ht="23.25" customHeight="1" x14ac:dyDescent="0.2">
      <c r="A13" s="760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62"/>
      <c r="N13" s="26"/>
      <c r="O13" s="26" t="s">
        <v>31</v>
      </c>
      <c r="P13" s="654"/>
      <c r="Q13" s="569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0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M15" s="63"/>
      <c r="O15" s="559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2" t="s">
        <v>35</v>
      </c>
      <c r="B17" s="462" t="s">
        <v>36</v>
      </c>
      <c r="C17" s="584" t="s">
        <v>37</v>
      </c>
      <c r="D17" s="462" t="s">
        <v>38</v>
      </c>
      <c r="E17" s="495"/>
      <c r="F17" s="462" t="s">
        <v>39</v>
      </c>
      <c r="G17" s="462" t="s">
        <v>40</v>
      </c>
      <c r="H17" s="462" t="s">
        <v>41</v>
      </c>
      <c r="I17" s="462" t="s">
        <v>42</v>
      </c>
      <c r="J17" s="462" t="s">
        <v>43</v>
      </c>
      <c r="K17" s="462" t="s">
        <v>44</v>
      </c>
      <c r="L17" s="462" t="s">
        <v>45</v>
      </c>
      <c r="M17" s="462" t="s">
        <v>46</v>
      </c>
      <c r="N17" s="462" t="s">
        <v>47</v>
      </c>
      <c r="O17" s="462" t="s">
        <v>48</v>
      </c>
      <c r="P17" s="494"/>
      <c r="Q17" s="494"/>
      <c r="R17" s="494"/>
      <c r="S17" s="495"/>
      <c r="T17" s="801" t="s">
        <v>49</v>
      </c>
      <c r="U17" s="439"/>
      <c r="V17" s="462" t="s">
        <v>50</v>
      </c>
      <c r="W17" s="462" t="s">
        <v>51</v>
      </c>
      <c r="X17" s="828" t="s">
        <v>52</v>
      </c>
      <c r="Y17" s="462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800" t="s">
        <v>57</v>
      </c>
    </row>
    <row r="18" spans="1:67" ht="14.25" customHeight="1" x14ac:dyDescent="0.2">
      <c r="A18" s="463"/>
      <c r="B18" s="463"/>
      <c r="C18" s="463"/>
      <c r="D18" s="496"/>
      <c r="E18" s="498"/>
      <c r="F18" s="463"/>
      <c r="G18" s="463"/>
      <c r="H18" s="463"/>
      <c r="I18" s="463"/>
      <c r="J18" s="463"/>
      <c r="K18" s="463"/>
      <c r="L18" s="463"/>
      <c r="M18" s="463"/>
      <c r="N18" s="463"/>
      <c r="O18" s="496"/>
      <c r="P18" s="497"/>
      <c r="Q18" s="497"/>
      <c r="R18" s="497"/>
      <c r="S18" s="498"/>
      <c r="T18" s="398" t="s">
        <v>58</v>
      </c>
      <c r="U18" s="398" t="s">
        <v>59</v>
      </c>
      <c r="V18" s="463"/>
      <c r="W18" s="463"/>
      <c r="X18" s="829"/>
      <c r="Y18" s="463"/>
      <c r="Z18" s="687"/>
      <c r="AA18" s="687"/>
      <c r="AB18" s="510"/>
      <c r="AC18" s="511"/>
      <c r="AD18" s="512"/>
      <c r="AE18" s="523"/>
      <c r="BB18" s="413"/>
    </row>
    <row r="19" spans="1:67" ht="27.75" customHeight="1" x14ac:dyDescent="0.2">
      <c r="A19" s="419" t="s">
        <v>60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67" ht="16.5" customHeight="1" x14ac:dyDescent="0.25">
      <c r="A20" s="464" t="s">
        <v>60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399"/>
      <c r="AA20" s="399"/>
    </row>
    <row r="21" spans="1:67" ht="14.25" customHeight="1" x14ac:dyDescent="0.25">
      <c r="A21" s="423" t="s">
        <v>61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00"/>
      <c r="AA21" s="40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8">
        <v>4607091389258</v>
      </c>
      <c r="E22" s="409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09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8">
        <v>4680115885004</v>
      </c>
      <c r="E23" s="409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09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6"/>
      <c r="O24" s="433" t="s">
        <v>70</v>
      </c>
      <c r="P24" s="434"/>
      <c r="Q24" s="434"/>
      <c r="R24" s="434"/>
      <c r="S24" s="434"/>
      <c r="T24" s="434"/>
      <c r="U24" s="435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6"/>
      <c r="O25" s="433" t="s">
        <v>70</v>
      </c>
      <c r="P25" s="434"/>
      <c r="Q25" s="434"/>
      <c r="R25" s="434"/>
      <c r="S25" s="434"/>
      <c r="T25" s="434"/>
      <c r="U25" s="435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customHeight="1" x14ac:dyDescent="0.25">
      <c r="A26" s="423" t="s">
        <v>72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00"/>
      <c r="AA26" s="40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8">
        <v>4607091383881</v>
      </c>
      <c r="E27" s="409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09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8">
        <v>4607091388237</v>
      </c>
      <c r="E28" s="409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09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8">
        <v>4607091383935</v>
      </c>
      <c r="E29" s="409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09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8">
        <v>4607091383935</v>
      </c>
      <c r="E30" s="409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09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8">
        <v>4680115881990</v>
      </c>
      <c r="E31" s="409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5" t="s">
        <v>82</v>
      </c>
      <c r="P31" s="411"/>
      <c r="Q31" s="411"/>
      <c r="R31" s="411"/>
      <c r="S31" s="409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8">
        <v>4680115881853</v>
      </c>
      <c r="E32" s="409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09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8">
        <v>4680115881853</v>
      </c>
      <c r="E33" s="409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5" t="s">
        <v>86</v>
      </c>
      <c r="P33" s="411"/>
      <c r="Q33" s="411"/>
      <c r="R33" s="411"/>
      <c r="S33" s="409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8">
        <v>4607091383911</v>
      </c>
      <c r="E34" s="409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09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8">
        <v>4607091388244</v>
      </c>
      <c r="E35" s="409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09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6"/>
      <c r="O36" s="433" t="s">
        <v>70</v>
      </c>
      <c r="P36" s="434"/>
      <c r="Q36" s="434"/>
      <c r="R36" s="434"/>
      <c r="S36" s="434"/>
      <c r="T36" s="434"/>
      <c r="U36" s="435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6"/>
      <c r="O37" s="433" t="s">
        <v>70</v>
      </c>
      <c r="P37" s="434"/>
      <c r="Q37" s="434"/>
      <c r="R37" s="434"/>
      <c r="S37" s="434"/>
      <c r="T37" s="434"/>
      <c r="U37" s="435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customHeight="1" x14ac:dyDescent="0.25">
      <c r="A38" s="423" t="s">
        <v>91</v>
      </c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00"/>
      <c r="AA38" s="400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8">
        <v>4607091388503</v>
      </c>
      <c r="E39" s="409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09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6"/>
      <c r="O40" s="433" t="s">
        <v>70</v>
      </c>
      <c r="P40" s="434"/>
      <c r="Q40" s="434"/>
      <c r="R40" s="434"/>
      <c r="S40" s="434"/>
      <c r="T40" s="434"/>
      <c r="U40" s="435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6"/>
      <c r="O41" s="433" t="s">
        <v>70</v>
      </c>
      <c r="P41" s="434"/>
      <c r="Q41" s="434"/>
      <c r="R41" s="434"/>
      <c r="S41" s="434"/>
      <c r="T41" s="434"/>
      <c r="U41" s="435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customHeight="1" x14ac:dyDescent="0.25">
      <c r="A42" s="423" t="s">
        <v>96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00"/>
      <c r="AA42" s="400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8">
        <v>4607091388282</v>
      </c>
      <c r="E43" s="409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09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6"/>
      <c r="O44" s="433" t="s">
        <v>70</v>
      </c>
      <c r="P44" s="434"/>
      <c r="Q44" s="434"/>
      <c r="R44" s="434"/>
      <c r="S44" s="434"/>
      <c r="T44" s="434"/>
      <c r="U44" s="435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6"/>
      <c r="O45" s="433" t="s">
        <v>70</v>
      </c>
      <c r="P45" s="434"/>
      <c r="Q45" s="434"/>
      <c r="R45" s="434"/>
      <c r="S45" s="434"/>
      <c r="T45" s="434"/>
      <c r="U45" s="435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customHeight="1" x14ac:dyDescent="0.25">
      <c r="A46" s="423" t="s">
        <v>100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00"/>
      <c r="AA46" s="400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8">
        <v>4607091389111</v>
      </c>
      <c r="E47" s="409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09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6"/>
      <c r="O48" s="433" t="s">
        <v>70</v>
      </c>
      <c r="P48" s="434"/>
      <c r="Q48" s="434"/>
      <c r="R48" s="434"/>
      <c r="S48" s="434"/>
      <c r="T48" s="434"/>
      <c r="U48" s="435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6"/>
      <c r="O49" s="433" t="s">
        <v>70</v>
      </c>
      <c r="P49" s="434"/>
      <c r="Q49" s="434"/>
      <c r="R49" s="434"/>
      <c r="S49" s="434"/>
      <c r="T49" s="434"/>
      <c r="U49" s="435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customHeight="1" x14ac:dyDescent="0.2">
      <c r="A50" s="419" t="s">
        <v>103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8"/>
      <c r="AA50" s="48"/>
    </row>
    <row r="51" spans="1:67" ht="16.5" customHeight="1" x14ac:dyDescent="0.25">
      <c r="A51" s="464" t="s">
        <v>104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399"/>
      <c r="AA51" s="399"/>
    </row>
    <row r="52" spans="1:67" ht="14.25" customHeight="1" x14ac:dyDescent="0.25">
      <c r="A52" s="423" t="s">
        <v>105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8">
        <v>4680115881440</v>
      </c>
      <c r="E53" s="409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09"/>
      <c r="T53" s="34"/>
      <c r="U53" s="34"/>
      <c r="V53" s="35" t="s">
        <v>66</v>
      </c>
      <c r="W53" s="404">
        <v>37</v>
      </c>
      <c r="X53" s="405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9" t="s">
        <v>1</v>
      </c>
      <c r="BL53" s="64">
        <f>IFERROR(W53*I53/H53,"0")</f>
        <v>38.644444444444439</v>
      </c>
      <c r="BM53" s="64">
        <f>IFERROR(X53*I53/H53,"0")</f>
        <v>45.12</v>
      </c>
      <c r="BN53" s="64">
        <f>IFERROR(1/J53*(W53/H53),"0")</f>
        <v>6.117724867724867E-2</v>
      </c>
      <c r="BO53" s="64">
        <f>IFERROR(1/J53*(X53/H53),"0")</f>
        <v>7.1428571428571425E-2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8">
        <v>4680115881433</v>
      </c>
      <c r="E54" s="409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09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6"/>
      <c r="O55" s="433" t="s">
        <v>70</v>
      </c>
      <c r="P55" s="434"/>
      <c r="Q55" s="434"/>
      <c r="R55" s="434"/>
      <c r="S55" s="434"/>
      <c r="T55" s="434"/>
      <c r="U55" s="435"/>
      <c r="V55" s="37" t="s">
        <v>71</v>
      </c>
      <c r="W55" s="406">
        <f>IFERROR(W53/H53,"0")+IFERROR(W54/H54,"0")</f>
        <v>3.4259259259259256</v>
      </c>
      <c r="X55" s="406">
        <f>IFERROR(X53/H53,"0")+IFERROR(X54/H54,"0")</f>
        <v>4</v>
      </c>
      <c r="Y55" s="406">
        <f>IFERROR(IF(Y53="",0,Y53),"0")+IFERROR(IF(Y54="",0,Y54),"0")</f>
        <v>8.6999999999999994E-2</v>
      </c>
      <c r="Z55" s="407"/>
      <c r="AA55" s="407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6"/>
      <c r="O56" s="433" t="s">
        <v>70</v>
      </c>
      <c r="P56" s="434"/>
      <c r="Q56" s="434"/>
      <c r="R56" s="434"/>
      <c r="S56" s="434"/>
      <c r="T56" s="434"/>
      <c r="U56" s="435"/>
      <c r="V56" s="37" t="s">
        <v>66</v>
      </c>
      <c r="W56" s="406">
        <f>IFERROR(SUM(W53:W54),"0")</f>
        <v>37</v>
      </c>
      <c r="X56" s="406">
        <f>IFERROR(SUM(X53:X54),"0")</f>
        <v>43.2</v>
      </c>
      <c r="Y56" s="37"/>
      <c r="Z56" s="407"/>
      <c r="AA56" s="407"/>
    </row>
    <row r="57" spans="1:67" ht="16.5" customHeight="1" x14ac:dyDescent="0.25">
      <c r="A57" s="464" t="s">
        <v>112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399"/>
      <c r="AA57" s="399"/>
    </row>
    <row r="58" spans="1:67" ht="14.25" customHeight="1" x14ac:dyDescent="0.25">
      <c r="A58" s="423" t="s">
        <v>113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8">
        <v>4680115881426</v>
      </c>
      <c r="E59" s="409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09"/>
      <c r="T59" s="34"/>
      <c r="U59" s="34"/>
      <c r="V59" s="35" t="s">
        <v>66</v>
      </c>
      <c r="W59" s="404">
        <v>0</v>
      </c>
      <c r="X59" s="40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408">
        <v>4680115881426</v>
      </c>
      <c r="E60" s="409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09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8">
        <v>4680115881419</v>
      </c>
      <c r="E61" s="409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09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8">
        <v>4680115881525</v>
      </c>
      <c r="E62" s="409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50" t="s">
        <v>122</v>
      </c>
      <c r="P62" s="411"/>
      <c r="Q62" s="411"/>
      <c r="R62" s="411"/>
      <c r="S62" s="409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6"/>
      <c r="O63" s="433" t="s">
        <v>70</v>
      </c>
      <c r="P63" s="434"/>
      <c r="Q63" s="434"/>
      <c r="R63" s="434"/>
      <c r="S63" s="434"/>
      <c r="T63" s="434"/>
      <c r="U63" s="435"/>
      <c r="V63" s="37" t="s">
        <v>71</v>
      </c>
      <c r="W63" s="406">
        <f>IFERROR(W59/H59,"0")+IFERROR(W60/H60,"0")+IFERROR(W61/H61,"0")+IFERROR(W62/H62,"0")</f>
        <v>0</v>
      </c>
      <c r="X63" s="406">
        <f>IFERROR(X59/H59,"0")+IFERROR(X60/H60,"0")+IFERROR(X61/H61,"0")+IFERROR(X62/H62,"0")</f>
        <v>0</v>
      </c>
      <c r="Y63" s="406">
        <f>IFERROR(IF(Y59="",0,Y59),"0")+IFERROR(IF(Y60="",0,Y60),"0")+IFERROR(IF(Y61="",0,Y61),"0")+IFERROR(IF(Y62="",0,Y62),"0")</f>
        <v>0</v>
      </c>
      <c r="Z63" s="407"/>
      <c r="AA63" s="407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6"/>
      <c r="O64" s="433" t="s">
        <v>70</v>
      </c>
      <c r="P64" s="434"/>
      <c r="Q64" s="434"/>
      <c r="R64" s="434"/>
      <c r="S64" s="434"/>
      <c r="T64" s="434"/>
      <c r="U64" s="435"/>
      <c r="V64" s="37" t="s">
        <v>66</v>
      </c>
      <c r="W64" s="406">
        <f>IFERROR(SUM(W59:W62),"0")</f>
        <v>0</v>
      </c>
      <c r="X64" s="406">
        <f>IFERROR(SUM(X59:X62),"0")</f>
        <v>0</v>
      </c>
      <c r="Y64" s="37"/>
      <c r="Z64" s="407"/>
      <c r="AA64" s="407"/>
    </row>
    <row r="65" spans="1:67" ht="16.5" customHeight="1" x14ac:dyDescent="0.25">
      <c r="A65" s="464" t="s">
        <v>103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399"/>
      <c r="AA65" s="399"/>
    </row>
    <row r="66" spans="1:67" ht="14.25" customHeight="1" x14ac:dyDescent="0.25">
      <c r="A66" s="423" t="s">
        <v>113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00"/>
      <c r="AA66" s="400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8">
        <v>4607091382945</v>
      </c>
      <c r="E67" s="409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09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08">
        <v>4607091385670</v>
      </c>
      <c r="E68" s="409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09"/>
      <c r="T68" s="34"/>
      <c r="U68" s="34"/>
      <c r="V68" s="35" t="s">
        <v>66</v>
      </c>
      <c r="W68" s="404">
        <v>16</v>
      </c>
      <c r="X68" s="405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16.711111111111109</v>
      </c>
      <c r="BM68" s="64">
        <f t="shared" si="9"/>
        <v>22.56</v>
      </c>
      <c r="BN68" s="64">
        <f t="shared" si="10"/>
        <v>2.6455026455026454E-2</v>
      </c>
      <c r="BO68" s="64">
        <f t="shared" si="11"/>
        <v>3.5714285714285712E-2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408">
        <v>4607091385670</v>
      </c>
      <c r="E69" s="409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09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8">
        <v>4680115883956</v>
      </c>
      <c r="E70" s="409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09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8">
        <v>4680115881327</v>
      </c>
      <c r="E71" s="409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09"/>
      <c r="T71" s="34"/>
      <c r="U71" s="34"/>
      <c r="V71" s="35" t="s">
        <v>66</v>
      </c>
      <c r="W71" s="404">
        <v>107</v>
      </c>
      <c r="X71" s="405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111.75555555555555</v>
      </c>
      <c r="BM71" s="64">
        <f t="shared" si="9"/>
        <v>112.8</v>
      </c>
      <c r="BN71" s="64">
        <f t="shared" si="10"/>
        <v>0.17691798941798939</v>
      </c>
      <c r="BO71" s="64">
        <f t="shared" si="11"/>
        <v>0.17857142857142855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8">
        <v>4680115882133</v>
      </c>
      <c r="E72" s="409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09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8">
        <v>4680115882133</v>
      </c>
      <c r="E73" s="409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09"/>
      <c r="T73" s="34"/>
      <c r="U73" s="34"/>
      <c r="V73" s="35" t="s">
        <v>66</v>
      </c>
      <c r="W73" s="404">
        <v>97</v>
      </c>
      <c r="X73" s="405">
        <f t="shared" si="6"/>
        <v>100.8</v>
      </c>
      <c r="Y73" s="36">
        <f t="shared" si="7"/>
        <v>0.19574999999999998</v>
      </c>
      <c r="Z73" s="56"/>
      <c r="AA73" s="57"/>
      <c r="AE73" s="64"/>
      <c r="BB73" s="91" t="s">
        <v>1</v>
      </c>
      <c r="BL73" s="64">
        <f t="shared" si="8"/>
        <v>101.15714285714287</v>
      </c>
      <c r="BM73" s="64">
        <f t="shared" si="9"/>
        <v>105.12</v>
      </c>
      <c r="BN73" s="64">
        <f t="shared" si="10"/>
        <v>0.15465561224489796</v>
      </c>
      <c r="BO73" s="64">
        <f t="shared" si="11"/>
        <v>0.1607142857142857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8">
        <v>4607091382952</v>
      </c>
      <c r="E74" s="409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09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408">
        <v>4607091385687</v>
      </c>
      <c r="E75" s="409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09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08">
        <v>4680115882539</v>
      </c>
      <c r="E76" s="409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09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8">
        <v>4607091384604</v>
      </c>
      <c r="E77" s="409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09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8">
        <v>4680115880283</v>
      </c>
      <c r="E78" s="409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09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8">
        <v>4680115883949</v>
      </c>
      <c r="E79" s="409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09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08">
        <v>4680115881303</v>
      </c>
      <c r="E80" s="409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09"/>
      <c r="T80" s="34"/>
      <c r="U80" s="34"/>
      <c r="V80" s="35" t="s">
        <v>66</v>
      </c>
      <c r="W80" s="404">
        <v>0</v>
      </c>
      <c r="X80" s="40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408">
        <v>4680115882577</v>
      </c>
      <c r="E81" s="409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09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408">
        <v>4680115882577</v>
      </c>
      <c r="E82" s="409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09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408">
        <v>4680115882720</v>
      </c>
      <c r="E83" s="409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09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408">
        <v>4680115880269</v>
      </c>
      <c r="E84" s="409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09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408">
        <v>4680115880429</v>
      </c>
      <c r="E85" s="409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09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408">
        <v>4680115881457</v>
      </c>
      <c r="E86" s="409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09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5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6"/>
      <c r="O87" s="433" t="s">
        <v>70</v>
      </c>
      <c r="P87" s="434"/>
      <c r="Q87" s="434"/>
      <c r="R87" s="434"/>
      <c r="S87" s="434"/>
      <c r="T87" s="434"/>
      <c r="U87" s="435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20.049603174603174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21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0.45674999999999993</v>
      </c>
      <c r="Z87" s="407"/>
      <c r="AA87" s="407"/>
    </row>
    <row r="88" spans="1:67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6"/>
      <c r="O88" s="433" t="s">
        <v>70</v>
      </c>
      <c r="P88" s="434"/>
      <c r="Q88" s="434"/>
      <c r="R88" s="434"/>
      <c r="S88" s="434"/>
      <c r="T88" s="434"/>
      <c r="U88" s="435"/>
      <c r="V88" s="37" t="s">
        <v>66</v>
      </c>
      <c r="W88" s="406">
        <f>IFERROR(SUM(W67:W86),"0")</f>
        <v>220</v>
      </c>
      <c r="X88" s="406">
        <f>IFERROR(SUM(X67:X86),"0")</f>
        <v>230.39999999999998</v>
      </c>
      <c r="Y88" s="37"/>
      <c r="Z88" s="407"/>
      <c r="AA88" s="407"/>
    </row>
    <row r="89" spans="1:67" ht="14.25" customHeight="1" x14ac:dyDescent="0.25">
      <c r="A89" s="423" t="s">
        <v>105</v>
      </c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00"/>
      <c r="AA89" s="40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408">
        <v>4680115881488</v>
      </c>
      <c r="E90" s="409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09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4301020228</v>
      </c>
      <c r="D91" s="408">
        <v>4680115882751</v>
      </c>
      <c r="E91" s="409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09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408">
        <v>4680115882775</v>
      </c>
      <c r="E92" s="409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09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08">
        <v>4680115880658</v>
      </c>
      <c r="E93" s="409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09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5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6"/>
      <c r="O94" s="433" t="s">
        <v>70</v>
      </c>
      <c r="P94" s="434"/>
      <c r="Q94" s="434"/>
      <c r="R94" s="434"/>
      <c r="S94" s="434"/>
      <c r="T94" s="434"/>
      <c r="U94" s="435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6"/>
      <c r="O95" s="433" t="s">
        <v>70</v>
      </c>
      <c r="P95" s="434"/>
      <c r="Q95" s="434"/>
      <c r="R95" s="434"/>
      <c r="S95" s="434"/>
      <c r="T95" s="434"/>
      <c r="U95" s="435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customHeight="1" x14ac:dyDescent="0.25">
      <c r="A96" s="423" t="s">
        <v>61</v>
      </c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3"/>
      <c r="P96" s="413"/>
      <c r="Q96" s="413"/>
      <c r="R96" s="413"/>
      <c r="S96" s="413"/>
      <c r="T96" s="413"/>
      <c r="U96" s="413"/>
      <c r="V96" s="413"/>
      <c r="W96" s="413"/>
      <c r="X96" s="413"/>
      <c r="Y96" s="413"/>
      <c r="Z96" s="400"/>
      <c r="AA96" s="400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408">
        <v>4607091387667</v>
      </c>
      <c r="E97" s="409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09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408">
        <v>4607091387636</v>
      </c>
      <c r="E98" s="409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09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408">
        <v>4607091382426</v>
      </c>
      <c r="E99" s="409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09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408">
        <v>4607091386547</v>
      </c>
      <c r="E100" s="409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09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408">
        <v>4607091382464</v>
      </c>
      <c r="E101" s="409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09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408">
        <v>4680115883444</v>
      </c>
      <c r="E102" s="409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09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8">
        <v>4680115883444</v>
      </c>
      <c r="E103" s="409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09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5"/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6"/>
      <c r="O104" s="433" t="s">
        <v>70</v>
      </c>
      <c r="P104" s="434"/>
      <c r="Q104" s="434"/>
      <c r="R104" s="434"/>
      <c r="S104" s="434"/>
      <c r="T104" s="434"/>
      <c r="U104" s="435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6"/>
      <c r="O105" s="433" t="s">
        <v>70</v>
      </c>
      <c r="P105" s="434"/>
      <c r="Q105" s="434"/>
      <c r="R105" s="434"/>
      <c r="S105" s="434"/>
      <c r="T105" s="434"/>
      <c r="U105" s="435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customHeight="1" x14ac:dyDescent="0.25">
      <c r="A106" s="423" t="s">
        <v>72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00"/>
      <c r="AA106" s="400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408">
        <v>4607091386967</v>
      </c>
      <c r="E107" s="409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09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8">
        <v>4607091386967</v>
      </c>
      <c r="E108" s="409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09"/>
      <c r="T108" s="34"/>
      <c r="U108" s="34"/>
      <c r="V108" s="35" t="s">
        <v>66</v>
      </c>
      <c r="W108" s="404">
        <v>119</v>
      </c>
      <c r="X108" s="405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126.99000000000001</v>
      </c>
      <c r="BM108" s="64">
        <f t="shared" si="20"/>
        <v>134.45999999999998</v>
      </c>
      <c r="BN108" s="64">
        <f t="shared" si="21"/>
        <v>0.25297619047619047</v>
      </c>
      <c r="BO108" s="64">
        <f t="shared" si="22"/>
        <v>0.26785714285714285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8">
        <v>4607091385304</v>
      </c>
      <c r="E109" s="409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09"/>
      <c r="T109" s="34"/>
      <c r="U109" s="34"/>
      <c r="V109" s="35" t="s">
        <v>66</v>
      </c>
      <c r="W109" s="404">
        <v>0</v>
      </c>
      <c r="X109" s="405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408">
        <v>4607091386264</v>
      </c>
      <c r="E110" s="409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09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408">
        <v>4680115882584</v>
      </c>
      <c r="E111" s="409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09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8">
        <v>4680115882584</v>
      </c>
      <c r="E112" s="409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09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8">
        <v>4607091385731</v>
      </c>
      <c r="E113" s="409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09"/>
      <c r="T113" s="34"/>
      <c r="U113" s="34"/>
      <c r="V113" s="35" t="s">
        <v>66</v>
      </c>
      <c r="W113" s="404">
        <v>0</v>
      </c>
      <c r="X113" s="405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08">
        <v>4680115880214</v>
      </c>
      <c r="E114" s="409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09"/>
      <c r="T114" s="34"/>
      <c r="U114" s="34"/>
      <c r="V114" s="35" t="s">
        <v>66</v>
      </c>
      <c r="W114" s="404">
        <v>0</v>
      </c>
      <c r="X114" s="405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408">
        <v>4680115880894</v>
      </c>
      <c r="E115" s="409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09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08">
        <v>4680115885233</v>
      </c>
      <c r="E116" s="409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1"/>
      <c r="Q116" s="411"/>
      <c r="R116" s="411"/>
      <c r="S116" s="409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08">
        <v>4680115884915</v>
      </c>
      <c r="E117" s="409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58" t="s">
        <v>204</v>
      </c>
      <c r="P117" s="411"/>
      <c r="Q117" s="411"/>
      <c r="R117" s="411"/>
      <c r="S117" s="409"/>
      <c r="T117" s="34"/>
      <c r="U117" s="34"/>
      <c r="V117" s="35" t="s">
        <v>66</v>
      </c>
      <c r="W117" s="404">
        <v>0</v>
      </c>
      <c r="X117" s="40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8">
        <v>4607091385427</v>
      </c>
      <c r="E118" s="409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09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408">
        <v>4680115882645</v>
      </c>
      <c r="E119" s="409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09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08">
        <v>4680115884311</v>
      </c>
      <c r="E120" s="409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1"/>
      <c r="Q120" s="411"/>
      <c r="R120" s="411"/>
      <c r="S120" s="409"/>
      <c r="T120" s="34"/>
      <c r="U120" s="34"/>
      <c r="V120" s="35" t="s">
        <v>66</v>
      </c>
      <c r="W120" s="404">
        <v>6</v>
      </c>
      <c r="X120" s="405">
        <f t="shared" si="18"/>
        <v>7.2</v>
      </c>
      <c r="Y120" s="36">
        <f>IFERROR(IF(X120=0,"",ROUNDUP(X120/H120,0)*0.00753),"")</f>
        <v>3.0120000000000001E-2</v>
      </c>
      <c r="Z120" s="56"/>
      <c r="AA120" s="57"/>
      <c r="AE120" s="64"/>
      <c r="BB120" s="129" t="s">
        <v>1</v>
      </c>
      <c r="BL120" s="64">
        <f t="shared" si="19"/>
        <v>6.8866666666666658</v>
      </c>
      <c r="BM120" s="64">
        <f t="shared" si="20"/>
        <v>8.2639999999999993</v>
      </c>
      <c r="BN120" s="64">
        <f t="shared" si="21"/>
        <v>2.1367521367521364E-2</v>
      </c>
      <c r="BO120" s="64">
        <f t="shared" si="22"/>
        <v>2.564102564102564E-2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408">
        <v>4680115884403</v>
      </c>
      <c r="E121" s="409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1" t="s">
        <v>214</v>
      </c>
      <c r="P121" s="411"/>
      <c r="Q121" s="411"/>
      <c r="R121" s="411"/>
      <c r="S121" s="409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5"/>
      <c r="B122" s="413"/>
      <c r="C122" s="413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6"/>
      <c r="O122" s="433" t="s">
        <v>70</v>
      </c>
      <c r="P122" s="434"/>
      <c r="Q122" s="434"/>
      <c r="R122" s="434"/>
      <c r="S122" s="434"/>
      <c r="T122" s="434"/>
      <c r="U122" s="435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17.5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19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0.35636999999999996</v>
      </c>
      <c r="Z122" s="407"/>
      <c r="AA122" s="407"/>
    </row>
    <row r="123" spans="1:67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6"/>
      <c r="O123" s="433" t="s">
        <v>70</v>
      </c>
      <c r="P123" s="434"/>
      <c r="Q123" s="434"/>
      <c r="R123" s="434"/>
      <c r="S123" s="434"/>
      <c r="T123" s="434"/>
      <c r="U123" s="435"/>
      <c r="V123" s="37" t="s">
        <v>66</v>
      </c>
      <c r="W123" s="406">
        <f>IFERROR(SUM(W107:W121),"0")</f>
        <v>125</v>
      </c>
      <c r="X123" s="406">
        <f>IFERROR(SUM(X107:X121),"0")</f>
        <v>133.19999999999999</v>
      </c>
      <c r="Y123" s="37"/>
      <c r="Z123" s="407"/>
      <c r="AA123" s="407"/>
    </row>
    <row r="124" spans="1:67" ht="14.25" customHeight="1" x14ac:dyDescent="0.25">
      <c r="A124" s="423" t="s">
        <v>215</v>
      </c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  <c r="X124" s="413"/>
      <c r="Y124" s="413"/>
      <c r="Z124" s="400"/>
      <c r="AA124" s="400"/>
    </row>
    <row r="125" spans="1:67" ht="27" customHeight="1" x14ac:dyDescent="0.25">
      <c r="A125" s="54" t="s">
        <v>216</v>
      </c>
      <c r="B125" s="54" t="s">
        <v>217</v>
      </c>
      <c r="C125" s="31">
        <v>4301060296</v>
      </c>
      <c r="D125" s="408">
        <v>4607091383065</v>
      </c>
      <c r="E125" s="409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09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08">
        <v>4680115881532</v>
      </c>
      <c r="E126" s="409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09"/>
      <c r="T126" s="34"/>
      <c r="U126" s="34"/>
      <c r="V126" s="35" t="s">
        <v>66</v>
      </c>
      <c r="W126" s="404">
        <v>44</v>
      </c>
      <c r="X126" s="405">
        <f t="shared" si="23"/>
        <v>50.400000000000006</v>
      </c>
      <c r="Y126" s="36">
        <f>IFERROR(IF(X126=0,"",ROUNDUP(X126/H126,0)*0.02175),"")</f>
        <v>0.1305</v>
      </c>
      <c r="Z126" s="56"/>
      <c r="AA126" s="57"/>
      <c r="AE126" s="64"/>
      <c r="BB126" s="132" t="s">
        <v>1</v>
      </c>
      <c r="BL126" s="64">
        <f t="shared" si="24"/>
        <v>46.95428571428571</v>
      </c>
      <c r="BM126" s="64">
        <f t="shared" si="25"/>
        <v>53.784000000000006</v>
      </c>
      <c r="BN126" s="64">
        <f t="shared" si="26"/>
        <v>9.3537414965986387E-2</v>
      </c>
      <c r="BO126" s="64">
        <f t="shared" si="27"/>
        <v>0.10714285714285714</v>
      </c>
    </row>
    <row r="127" spans="1:67" ht="27" customHeight="1" x14ac:dyDescent="0.25">
      <c r="A127" s="54" t="s">
        <v>218</v>
      </c>
      <c r="B127" s="54" t="s">
        <v>220</v>
      </c>
      <c r="C127" s="31">
        <v>4301060366</v>
      </c>
      <c r="D127" s="408">
        <v>4680115881532</v>
      </c>
      <c r="E127" s="409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09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4301060356</v>
      </c>
      <c r="D128" s="408">
        <v>4680115882652</v>
      </c>
      <c r="E128" s="409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09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customHeight="1" x14ac:dyDescent="0.25">
      <c r="A129" s="54" t="s">
        <v>223</v>
      </c>
      <c r="B129" s="54" t="s">
        <v>224</v>
      </c>
      <c r="C129" s="31">
        <v>4301060309</v>
      </c>
      <c r="D129" s="408">
        <v>4680115880238</v>
      </c>
      <c r="E129" s="409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09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customHeight="1" x14ac:dyDescent="0.25">
      <c r="A130" s="54" t="s">
        <v>225</v>
      </c>
      <c r="B130" s="54" t="s">
        <v>226</v>
      </c>
      <c r="C130" s="31">
        <v>4301060351</v>
      </c>
      <c r="D130" s="408">
        <v>4680115881464</v>
      </c>
      <c r="E130" s="409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09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5"/>
      <c r="B131" s="413"/>
      <c r="C131" s="413"/>
      <c r="D131" s="413"/>
      <c r="E131" s="413"/>
      <c r="F131" s="413"/>
      <c r="G131" s="413"/>
      <c r="H131" s="413"/>
      <c r="I131" s="413"/>
      <c r="J131" s="413"/>
      <c r="K131" s="413"/>
      <c r="L131" s="413"/>
      <c r="M131" s="413"/>
      <c r="N131" s="416"/>
      <c r="O131" s="433" t="s">
        <v>70</v>
      </c>
      <c r="P131" s="434"/>
      <c r="Q131" s="434"/>
      <c r="R131" s="434"/>
      <c r="S131" s="434"/>
      <c r="T131" s="434"/>
      <c r="U131" s="435"/>
      <c r="V131" s="37" t="s">
        <v>71</v>
      </c>
      <c r="W131" s="406">
        <f>IFERROR(W125/H125,"0")+IFERROR(W126/H126,"0")+IFERROR(W127/H127,"0")+IFERROR(W128/H128,"0")+IFERROR(W129/H129,"0")+IFERROR(W130/H130,"0")</f>
        <v>5.2380952380952381</v>
      </c>
      <c r="X131" s="406">
        <f>IFERROR(X125/H125,"0")+IFERROR(X126/H126,"0")+IFERROR(X127/H127,"0")+IFERROR(X128/H128,"0")+IFERROR(X129/H129,"0")+IFERROR(X130/H130,"0")</f>
        <v>6</v>
      </c>
      <c r="Y131" s="406">
        <f>IFERROR(IF(Y125="",0,Y125),"0")+IFERROR(IF(Y126="",0,Y126),"0")+IFERROR(IF(Y127="",0,Y127),"0")+IFERROR(IF(Y128="",0,Y128),"0")+IFERROR(IF(Y129="",0,Y129),"0")+IFERROR(IF(Y130="",0,Y130),"0")</f>
        <v>0.1305</v>
      </c>
      <c r="Z131" s="407"/>
      <c r="AA131" s="407"/>
    </row>
    <row r="132" spans="1:67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6"/>
      <c r="O132" s="433" t="s">
        <v>70</v>
      </c>
      <c r="P132" s="434"/>
      <c r="Q132" s="434"/>
      <c r="R132" s="434"/>
      <c r="S132" s="434"/>
      <c r="T132" s="434"/>
      <c r="U132" s="435"/>
      <c r="V132" s="37" t="s">
        <v>66</v>
      </c>
      <c r="W132" s="406">
        <f>IFERROR(SUM(W125:W130),"0")</f>
        <v>44</v>
      </c>
      <c r="X132" s="406">
        <f>IFERROR(SUM(X125:X130),"0")</f>
        <v>50.400000000000006</v>
      </c>
      <c r="Y132" s="37"/>
      <c r="Z132" s="407"/>
      <c r="AA132" s="407"/>
    </row>
    <row r="133" spans="1:67" ht="16.5" customHeight="1" x14ac:dyDescent="0.25">
      <c r="A133" s="464" t="s">
        <v>227</v>
      </c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3"/>
      <c r="P133" s="413"/>
      <c r="Q133" s="413"/>
      <c r="R133" s="413"/>
      <c r="S133" s="413"/>
      <c r="T133" s="413"/>
      <c r="U133" s="413"/>
      <c r="V133" s="413"/>
      <c r="W133" s="413"/>
      <c r="X133" s="413"/>
      <c r="Y133" s="413"/>
      <c r="Z133" s="399"/>
      <c r="AA133" s="399"/>
    </row>
    <row r="134" spans="1:67" ht="14.25" customHeight="1" x14ac:dyDescent="0.25">
      <c r="A134" s="423" t="s">
        <v>72</v>
      </c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3"/>
      <c r="P134" s="413"/>
      <c r="Q134" s="413"/>
      <c r="R134" s="413"/>
      <c r="S134" s="413"/>
      <c r="T134" s="413"/>
      <c r="U134" s="413"/>
      <c r="V134" s="413"/>
      <c r="W134" s="413"/>
      <c r="X134" s="413"/>
      <c r="Y134" s="413"/>
      <c r="Z134" s="400"/>
      <c r="AA134" s="400"/>
    </row>
    <row r="135" spans="1:67" ht="27" customHeight="1" x14ac:dyDescent="0.25">
      <c r="A135" s="54" t="s">
        <v>228</v>
      </c>
      <c r="B135" s="54" t="s">
        <v>229</v>
      </c>
      <c r="C135" s="31">
        <v>4301051360</v>
      </c>
      <c r="D135" s="408">
        <v>4607091385168</v>
      </c>
      <c r="E135" s="409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09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08">
        <v>4607091385168</v>
      </c>
      <c r="E136" s="409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09"/>
      <c r="T136" s="34"/>
      <c r="U136" s="34"/>
      <c r="V136" s="35" t="s">
        <v>66</v>
      </c>
      <c r="W136" s="404">
        <v>273</v>
      </c>
      <c r="X136" s="405">
        <f>IFERROR(IF(W136="",0,CEILING((W136/$H136),1)*$H136),"")</f>
        <v>277.2</v>
      </c>
      <c r="Y136" s="36">
        <f>IFERROR(IF(X136=0,"",ROUNDUP(X136/H136,0)*0.02175),"")</f>
        <v>0.71775</v>
      </c>
      <c r="Z136" s="56"/>
      <c r="AA136" s="57"/>
      <c r="AE136" s="64"/>
      <c r="BB136" s="138" t="s">
        <v>1</v>
      </c>
      <c r="BL136" s="64">
        <f>IFERROR(W136*I136/H136,"0")</f>
        <v>291.13499999999999</v>
      </c>
      <c r="BM136" s="64">
        <f>IFERROR(X136*I136/H136,"0")</f>
        <v>295.61399999999998</v>
      </c>
      <c r="BN136" s="64">
        <f>IFERROR(1/J136*(W136/H136),"0")</f>
        <v>0.58035714285714279</v>
      </c>
      <c r="BO136" s="64">
        <f>IFERROR(1/J136*(X136/H136),"0")</f>
        <v>0.5892857142857143</v>
      </c>
    </row>
    <row r="137" spans="1:67" ht="16.5" customHeight="1" x14ac:dyDescent="0.25">
      <c r="A137" s="54" t="s">
        <v>231</v>
      </c>
      <c r="B137" s="54" t="s">
        <v>232</v>
      </c>
      <c r="C137" s="31">
        <v>4301051362</v>
      </c>
      <c r="D137" s="408">
        <v>4607091383256</v>
      </c>
      <c r="E137" s="409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09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08">
        <v>4607091385748</v>
      </c>
      <c r="E138" s="409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09"/>
      <c r="T138" s="34"/>
      <c r="U138" s="34"/>
      <c r="V138" s="35" t="s">
        <v>66</v>
      </c>
      <c r="W138" s="404">
        <v>0</v>
      </c>
      <c r="X138" s="405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4301051738</v>
      </c>
      <c r="D139" s="408">
        <v>4680115884533</v>
      </c>
      <c r="E139" s="409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09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5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6"/>
      <c r="O140" s="433" t="s">
        <v>70</v>
      </c>
      <c r="P140" s="434"/>
      <c r="Q140" s="434"/>
      <c r="R140" s="434"/>
      <c r="S140" s="434"/>
      <c r="T140" s="434"/>
      <c r="U140" s="435"/>
      <c r="V140" s="37" t="s">
        <v>71</v>
      </c>
      <c r="W140" s="406">
        <f>IFERROR(W135/H135,"0")+IFERROR(W136/H136,"0")+IFERROR(W137/H137,"0")+IFERROR(W138/H138,"0")+IFERROR(W139/H139,"0")</f>
        <v>32.5</v>
      </c>
      <c r="X140" s="406">
        <f>IFERROR(X135/H135,"0")+IFERROR(X136/H136,"0")+IFERROR(X137/H137,"0")+IFERROR(X138/H138,"0")+IFERROR(X139/H139,"0")</f>
        <v>33</v>
      </c>
      <c r="Y140" s="406">
        <f>IFERROR(IF(Y135="",0,Y135),"0")+IFERROR(IF(Y136="",0,Y136),"0")+IFERROR(IF(Y137="",0,Y137),"0")+IFERROR(IF(Y138="",0,Y138),"0")+IFERROR(IF(Y139="",0,Y139),"0")</f>
        <v>0.71775</v>
      </c>
      <c r="Z140" s="407"/>
      <c r="AA140" s="407"/>
    </row>
    <row r="141" spans="1:67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6"/>
      <c r="O141" s="433" t="s">
        <v>70</v>
      </c>
      <c r="P141" s="434"/>
      <c r="Q141" s="434"/>
      <c r="R141" s="434"/>
      <c r="S141" s="434"/>
      <c r="T141" s="434"/>
      <c r="U141" s="435"/>
      <c r="V141" s="37" t="s">
        <v>66</v>
      </c>
      <c r="W141" s="406">
        <f>IFERROR(SUM(W135:W139),"0")</f>
        <v>273</v>
      </c>
      <c r="X141" s="406">
        <f>IFERROR(SUM(X135:X139),"0")</f>
        <v>277.2</v>
      </c>
      <c r="Y141" s="37"/>
      <c r="Z141" s="407"/>
      <c r="AA141" s="407"/>
    </row>
    <row r="142" spans="1:67" ht="27.75" customHeight="1" x14ac:dyDescent="0.2">
      <c r="A142" s="419" t="s">
        <v>237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8"/>
      <c r="AA142" s="48"/>
    </row>
    <row r="143" spans="1:67" ht="16.5" customHeight="1" x14ac:dyDescent="0.25">
      <c r="A143" s="464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399"/>
      <c r="AA143" s="399"/>
    </row>
    <row r="144" spans="1:67" ht="14.25" customHeight="1" x14ac:dyDescent="0.25">
      <c r="A144" s="423" t="s">
        <v>113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00"/>
      <c r="AA144" s="400"/>
    </row>
    <row r="145" spans="1:67" ht="27" customHeight="1" x14ac:dyDescent="0.25">
      <c r="A145" s="54" t="s">
        <v>239</v>
      </c>
      <c r="B145" s="54" t="s">
        <v>240</v>
      </c>
      <c r="C145" s="31">
        <v>4301011223</v>
      </c>
      <c r="D145" s="408">
        <v>4607091383423</v>
      </c>
      <c r="E145" s="409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09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241</v>
      </c>
      <c r="B146" s="54" t="s">
        <v>242</v>
      </c>
      <c r="C146" s="31">
        <v>4301011876</v>
      </c>
      <c r="D146" s="408">
        <v>4680115885707</v>
      </c>
      <c r="E146" s="409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1"/>
      <c r="Q146" s="411"/>
      <c r="R146" s="411"/>
      <c r="S146" s="409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244</v>
      </c>
      <c r="B147" s="54" t="s">
        <v>245</v>
      </c>
      <c r="C147" s="31">
        <v>4301011878</v>
      </c>
      <c r="D147" s="408">
        <v>4680115885660</v>
      </c>
      <c r="E147" s="409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5" t="s">
        <v>246</v>
      </c>
      <c r="P147" s="411"/>
      <c r="Q147" s="411"/>
      <c r="R147" s="411"/>
      <c r="S147" s="409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247</v>
      </c>
      <c r="B148" s="54" t="s">
        <v>248</v>
      </c>
      <c r="C148" s="31">
        <v>4301011333</v>
      </c>
      <c r="D148" s="408">
        <v>4607091386516</v>
      </c>
      <c r="E148" s="409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09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8">
        <v>4680115885691</v>
      </c>
      <c r="E149" s="409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59" t="s">
        <v>251</v>
      </c>
      <c r="P149" s="411"/>
      <c r="Q149" s="411"/>
      <c r="R149" s="411"/>
      <c r="S149" s="409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5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6"/>
      <c r="O150" s="433" t="s">
        <v>70</v>
      </c>
      <c r="P150" s="434"/>
      <c r="Q150" s="434"/>
      <c r="R150" s="434"/>
      <c r="S150" s="434"/>
      <c r="T150" s="434"/>
      <c r="U150" s="435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6"/>
      <c r="O151" s="433" t="s">
        <v>70</v>
      </c>
      <c r="P151" s="434"/>
      <c r="Q151" s="434"/>
      <c r="R151" s="434"/>
      <c r="S151" s="434"/>
      <c r="T151" s="434"/>
      <c r="U151" s="435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customHeight="1" x14ac:dyDescent="0.25">
      <c r="A152" s="464" t="s">
        <v>252</v>
      </c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3"/>
      <c r="S152" s="413"/>
      <c r="T152" s="413"/>
      <c r="U152" s="413"/>
      <c r="V152" s="413"/>
      <c r="W152" s="413"/>
      <c r="X152" s="413"/>
      <c r="Y152" s="413"/>
      <c r="Z152" s="399"/>
      <c r="AA152" s="399"/>
    </row>
    <row r="153" spans="1:67" ht="14.25" customHeight="1" x14ac:dyDescent="0.25">
      <c r="A153" s="423" t="s">
        <v>61</v>
      </c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413"/>
      <c r="T153" s="413"/>
      <c r="U153" s="413"/>
      <c r="V153" s="413"/>
      <c r="W153" s="413"/>
      <c r="X153" s="413"/>
      <c r="Y153" s="413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08">
        <v>4680115880993</v>
      </c>
      <c r="E154" s="409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09"/>
      <c r="T154" s="34"/>
      <c r="U154" s="34"/>
      <c r="V154" s="35" t="s">
        <v>66</v>
      </c>
      <c r="W154" s="404">
        <v>0</v>
      </c>
      <c r="X154" s="405">
        <f t="shared" ref="X154:X162" si="28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29">IFERROR(W154*I154/H154,"0")</f>
        <v>0</v>
      </c>
      <c r="BM154" s="64">
        <f t="shared" ref="BM154:BM162" si="30">IFERROR(X154*I154/H154,"0")</f>
        <v>0</v>
      </c>
      <c r="BN154" s="64">
        <f t="shared" ref="BN154:BN162" si="31">IFERROR(1/J154*(W154/H154),"0")</f>
        <v>0</v>
      </c>
      <c r="BO154" s="64">
        <f t="shared" ref="BO154:BO162" si="32">IFERROR(1/J154*(X154/H154),"0")</f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4301031204</v>
      </c>
      <c r="D155" s="408">
        <v>4680115881761</v>
      </c>
      <c r="E155" s="409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09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08">
        <v>4680115881563</v>
      </c>
      <c r="E156" s="409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09"/>
      <c r="T156" s="34"/>
      <c r="U156" s="34"/>
      <c r="V156" s="35" t="s">
        <v>66</v>
      </c>
      <c r="W156" s="404">
        <v>0</v>
      </c>
      <c r="X156" s="405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08">
        <v>4680115880986</v>
      </c>
      <c r="E157" s="409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09"/>
      <c r="T157" s="34"/>
      <c r="U157" s="34"/>
      <c r="V157" s="35" t="s">
        <v>66</v>
      </c>
      <c r="W157" s="404">
        <v>0</v>
      </c>
      <c r="X157" s="405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4301031190</v>
      </c>
      <c r="D158" s="408">
        <v>4680115880207</v>
      </c>
      <c r="E158" s="409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09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4301031205</v>
      </c>
      <c r="D159" s="408">
        <v>4680115881785</v>
      </c>
      <c r="E159" s="409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09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08">
        <v>4680115881679</v>
      </c>
      <c r="E160" s="409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09"/>
      <c r="T160" s="34"/>
      <c r="U160" s="34"/>
      <c r="V160" s="35" t="s">
        <v>66</v>
      </c>
      <c r="W160" s="404">
        <v>0</v>
      </c>
      <c r="X160" s="405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4301031158</v>
      </c>
      <c r="D161" s="408">
        <v>4680115880191</v>
      </c>
      <c r="E161" s="409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09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customHeight="1" x14ac:dyDescent="0.25">
      <c r="A162" s="54" t="s">
        <v>269</v>
      </c>
      <c r="B162" s="54" t="s">
        <v>270</v>
      </c>
      <c r="C162" s="31">
        <v>4301031245</v>
      </c>
      <c r="D162" s="408">
        <v>4680115883963</v>
      </c>
      <c r="E162" s="409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09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5"/>
      <c r="B163" s="413"/>
      <c r="C163" s="413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6"/>
      <c r="O163" s="433" t="s">
        <v>70</v>
      </c>
      <c r="P163" s="434"/>
      <c r="Q163" s="434"/>
      <c r="R163" s="434"/>
      <c r="S163" s="434"/>
      <c r="T163" s="434"/>
      <c r="U163" s="435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0</v>
      </c>
      <c r="X163" s="406">
        <f>IFERROR(X154/H154,"0")+IFERROR(X155/H155,"0")+IFERROR(X156/H156,"0")+IFERROR(X157/H157,"0")+IFERROR(X158/H158,"0")+IFERROR(X159/H159,"0")+IFERROR(X160/H160,"0")+IFERROR(X161/H161,"0")+IFERROR(X162/H162,"0")</f>
        <v>0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407"/>
      <c r="AA163" s="407"/>
    </row>
    <row r="164" spans="1:67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6"/>
      <c r="O164" s="433" t="s">
        <v>70</v>
      </c>
      <c r="P164" s="434"/>
      <c r="Q164" s="434"/>
      <c r="R164" s="434"/>
      <c r="S164" s="434"/>
      <c r="T164" s="434"/>
      <c r="U164" s="435"/>
      <c r="V164" s="37" t="s">
        <v>66</v>
      </c>
      <c r="W164" s="406">
        <f>IFERROR(SUM(W154:W162),"0")</f>
        <v>0</v>
      </c>
      <c r="X164" s="406">
        <f>IFERROR(SUM(X154:X162),"0")</f>
        <v>0</v>
      </c>
      <c r="Y164" s="37"/>
      <c r="Z164" s="407"/>
      <c r="AA164" s="407"/>
    </row>
    <row r="165" spans="1:67" ht="16.5" customHeight="1" x14ac:dyDescent="0.25">
      <c r="A165" s="464" t="s">
        <v>271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399"/>
      <c r="AA165" s="399"/>
    </row>
    <row r="166" spans="1:67" ht="14.25" customHeight="1" x14ac:dyDescent="0.25">
      <c r="A166" s="423" t="s">
        <v>113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00"/>
      <c r="AA166" s="400"/>
    </row>
    <row r="167" spans="1:67" ht="16.5" customHeight="1" x14ac:dyDescent="0.25">
      <c r="A167" s="54" t="s">
        <v>272</v>
      </c>
      <c r="B167" s="54" t="s">
        <v>273</v>
      </c>
      <c r="C167" s="31">
        <v>4301011450</v>
      </c>
      <c r="D167" s="408">
        <v>4680115881402</v>
      </c>
      <c r="E167" s="409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09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274</v>
      </c>
      <c r="B168" s="54" t="s">
        <v>275</v>
      </c>
      <c r="C168" s="31">
        <v>4301011454</v>
      </c>
      <c r="D168" s="408">
        <v>4680115881396</v>
      </c>
      <c r="E168" s="409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09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5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6"/>
      <c r="O169" s="433" t="s">
        <v>70</v>
      </c>
      <c r="P169" s="434"/>
      <c r="Q169" s="434"/>
      <c r="R169" s="434"/>
      <c r="S169" s="434"/>
      <c r="T169" s="434"/>
      <c r="U169" s="435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6"/>
      <c r="O170" s="433" t="s">
        <v>70</v>
      </c>
      <c r="P170" s="434"/>
      <c r="Q170" s="434"/>
      <c r="R170" s="434"/>
      <c r="S170" s="434"/>
      <c r="T170" s="434"/>
      <c r="U170" s="435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customHeight="1" x14ac:dyDescent="0.25">
      <c r="A171" s="423" t="s">
        <v>105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00"/>
      <c r="AA171" s="400"/>
    </row>
    <row r="172" spans="1:67" ht="16.5" customHeight="1" x14ac:dyDescent="0.25">
      <c r="A172" s="54" t="s">
        <v>276</v>
      </c>
      <c r="B172" s="54" t="s">
        <v>277</v>
      </c>
      <c r="C172" s="31">
        <v>4301020262</v>
      </c>
      <c r="D172" s="408">
        <v>4680115882935</v>
      </c>
      <c r="E172" s="409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09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278</v>
      </c>
      <c r="B173" s="54" t="s">
        <v>279</v>
      </c>
      <c r="C173" s="31">
        <v>4301020220</v>
      </c>
      <c r="D173" s="408">
        <v>4680115880764</v>
      </c>
      <c r="E173" s="409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09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5"/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6"/>
      <c r="O174" s="433" t="s">
        <v>70</v>
      </c>
      <c r="P174" s="434"/>
      <c r="Q174" s="434"/>
      <c r="R174" s="434"/>
      <c r="S174" s="434"/>
      <c r="T174" s="434"/>
      <c r="U174" s="435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6"/>
      <c r="O175" s="433" t="s">
        <v>70</v>
      </c>
      <c r="P175" s="434"/>
      <c r="Q175" s="434"/>
      <c r="R175" s="434"/>
      <c r="S175" s="434"/>
      <c r="T175" s="434"/>
      <c r="U175" s="435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customHeight="1" x14ac:dyDescent="0.25">
      <c r="A176" s="423" t="s">
        <v>61</v>
      </c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3"/>
      <c r="O176" s="413"/>
      <c r="P176" s="413"/>
      <c r="Q176" s="413"/>
      <c r="R176" s="413"/>
      <c r="S176" s="413"/>
      <c r="T176" s="413"/>
      <c r="U176" s="413"/>
      <c r="V176" s="413"/>
      <c r="W176" s="413"/>
      <c r="X176" s="413"/>
      <c r="Y176" s="413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08">
        <v>4680115882683</v>
      </c>
      <c r="E177" s="409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09"/>
      <c r="T177" s="34"/>
      <c r="U177" s="34"/>
      <c r="V177" s="35" t="s">
        <v>66</v>
      </c>
      <c r="W177" s="404">
        <v>73</v>
      </c>
      <c r="X177" s="405">
        <f t="shared" ref="X177:X184" si="33">IFERROR(IF(W177="",0,CEILING((W177/$H177),1)*$H177),"")</f>
        <v>75.600000000000009</v>
      </c>
      <c r="Y177" s="36">
        <f>IFERROR(IF(X177=0,"",ROUNDUP(X177/H177,0)*0.00937),"")</f>
        <v>0.13117999999999999</v>
      </c>
      <c r="Z177" s="56"/>
      <c r="AA177" s="57"/>
      <c r="AE177" s="64"/>
      <c r="BB177" s="160" t="s">
        <v>1</v>
      </c>
      <c r="BL177" s="64">
        <f t="shared" ref="BL177:BL184" si="34">IFERROR(W177*I177/H177,"0")</f>
        <v>75.838888888888889</v>
      </c>
      <c r="BM177" s="64">
        <f t="shared" ref="BM177:BM184" si="35">IFERROR(X177*I177/H177,"0")</f>
        <v>78.540000000000006</v>
      </c>
      <c r="BN177" s="64">
        <f t="shared" ref="BN177:BN184" si="36">IFERROR(1/J177*(W177/H177),"0")</f>
        <v>0.11265432098765431</v>
      </c>
      <c r="BO177" s="64">
        <f t="shared" ref="BO177:BO184" si="37">IFERROR(1/J177*(X177/H177),"0")</f>
        <v>0.11666666666666667</v>
      </c>
    </row>
    <row r="178" spans="1:67" ht="27" customHeight="1" x14ac:dyDescent="0.25">
      <c r="A178" s="54" t="s">
        <v>282</v>
      </c>
      <c r="B178" s="54" t="s">
        <v>283</v>
      </c>
      <c r="C178" s="31">
        <v>4301031230</v>
      </c>
      <c r="D178" s="408">
        <v>4680115882690</v>
      </c>
      <c r="E178" s="409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09"/>
      <c r="T178" s="34"/>
      <c r="U178" s="34"/>
      <c r="V178" s="35" t="s">
        <v>66</v>
      </c>
      <c r="W178" s="404">
        <v>68</v>
      </c>
      <c r="X178" s="405">
        <f t="shared" si="33"/>
        <v>70.2</v>
      </c>
      <c r="Y178" s="36">
        <f>IFERROR(IF(X178=0,"",ROUNDUP(X178/H178,0)*0.00937),"")</f>
        <v>0.12181</v>
      </c>
      <c r="Z178" s="56"/>
      <c r="AA178" s="57"/>
      <c r="AE178" s="64"/>
      <c r="BB178" s="161" t="s">
        <v>1</v>
      </c>
      <c r="BL178" s="64">
        <f t="shared" si="34"/>
        <v>70.644444444444446</v>
      </c>
      <c r="BM178" s="64">
        <f t="shared" si="35"/>
        <v>72.930000000000007</v>
      </c>
      <c r="BN178" s="64">
        <f t="shared" si="36"/>
        <v>0.10493827160493827</v>
      </c>
      <c r="BO178" s="64">
        <f t="shared" si="37"/>
        <v>0.10833333333333334</v>
      </c>
    </row>
    <row r="179" spans="1:67" ht="27" customHeight="1" x14ac:dyDescent="0.25">
      <c r="A179" s="54" t="s">
        <v>284</v>
      </c>
      <c r="B179" s="54" t="s">
        <v>285</v>
      </c>
      <c r="C179" s="31">
        <v>4301031220</v>
      </c>
      <c r="D179" s="408">
        <v>4680115882669</v>
      </c>
      <c r="E179" s="409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09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4301031221</v>
      </c>
      <c r="D180" s="408">
        <v>4680115882676</v>
      </c>
      <c r="E180" s="409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09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4301031223</v>
      </c>
      <c r="D181" s="408">
        <v>4680115884014</v>
      </c>
      <c r="E181" s="409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09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4301031222</v>
      </c>
      <c r="D182" s="408">
        <v>4680115884007</v>
      </c>
      <c r="E182" s="409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09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4301031229</v>
      </c>
      <c r="D183" s="408">
        <v>4680115884038</v>
      </c>
      <c r="E183" s="409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09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4301031225</v>
      </c>
      <c r="D184" s="408">
        <v>4680115884021</v>
      </c>
      <c r="E184" s="409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09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5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6"/>
      <c r="O185" s="433" t="s">
        <v>70</v>
      </c>
      <c r="P185" s="434"/>
      <c r="Q185" s="434"/>
      <c r="R185" s="434"/>
      <c r="S185" s="434"/>
      <c r="T185" s="434"/>
      <c r="U185" s="435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26.111111111111107</v>
      </c>
      <c r="X185" s="406">
        <f>IFERROR(X177/H177,"0")+IFERROR(X178/H178,"0")+IFERROR(X179/H179,"0")+IFERROR(X180/H180,"0")+IFERROR(X181/H181,"0")+IFERROR(X182/H182,"0")+IFERROR(X183/H183,"0")+IFERROR(X184/H184,"0")</f>
        <v>27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0.25298999999999999</v>
      </c>
      <c r="Z185" s="407"/>
      <c r="AA185" s="407"/>
    </row>
    <row r="186" spans="1:67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6"/>
      <c r="O186" s="433" t="s">
        <v>70</v>
      </c>
      <c r="P186" s="434"/>
      <c r="Q186" s="434"/>
      <c r="R186" s="434"/>
      <c r="S186" s="434"/>
      <c r="T186" s="434"/>
      <c r="U186" s="435"/>
      <c r="V186" s="37" t="s">
        <v>66</v>
      </c>
      <c r="W186" s="406">
        <f>IFERROR(SUM(W177:W184),"0")</f>
        <v>141</v>
      </c>
      <c r="X186" s="406">
        <f>IFERROR(SUM(X177:X184),"0")</f>
        <v>145.80000000000001</v>
      </c>
      <c r="Y186" s="37"/>
      <c r="Z186" s="407"/>
      <c r="AA186" s="407"/>
    </row>
    <row r="187" spans="1:67" ht="14.25" customHeight="1" x14ac:dyDescent="0.25">
      <c r="A187" s="423" t="s">
        <v>72</v>
      </c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3"/>
      <c r="P187" s="413"/>
      <c r="Q187" s="413"/>
      <c r="R187" s="413"/>
      <c r="S187" s="413"/>
      <c r="T187" s="413"/>
      <c r="U187" s="413"/>
      <c r="V187" s="413"/>
      <c r="W187" s="413"/>
      <c r="X187" s="413"/>
      <c r="Y187" s="413"/>
      <c r="Z187" s="400"/>
      <c r="AA187" s="400"/>
    </row>
    <row r="188" spans="1:67" ht="27" customHeight="1" x14ac:dyDescent="0.25">
      <c r="A188" s="54" t="s">
        <v>296</v>
      </c>
      <c r="B188" s="54" t="s">
        <v>297</v>
      </c>
      <c r="C188" s="31">
        <v>4301051409</v>
      </c>
      <c r="D188" s="408">
        <v>4680115881556</v>
      </c>
      <c r="E188" s="409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09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customHeight="1" x14ac:dyDescent="0.25">
      <c r="A189" s="54" t="s">
        <v>298</v>
      </c>
      <c r="B189" s="54" t="s">
        <v>299</v>
      </c>
      <c r="C189" s="31">
        <v>4301051408</v>
      </c>
      <c r="D189" s="408">
        <v>4680115881594</v>
      </c>
      <c r="E189" s="409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09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4301051505</v>
      </c>
      <c r="D190" s="408">
        <v>4680115881587</v>
      </c>
      <c r="E190" s="409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09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08">
        <v>4680115880962</v>
      </c>
      <c r="E191" s="409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1"/>
      <c r="Q191" s="411"/>
      <c r="R191" s="411"/>
      <c r="S191" s="409"/>
      <c r="T191" s="34"/>
      <c r="U191" s="34"/>
      <c r="V191" s="35" t="s">
        <v>66</v>
      </c>
      <c r="W191" s="404">
        <v>59</v>
      </c>
      <c r="X191" s="405">
        <f t="shared" si="38"/>
        <v>62.4</v>
      </c>
      <c r="Y191" s="36">
        <f>IFERROR(IF(X191=0,"",ROUNDUP(X191/H191,0)*0.02175),"")</f>
        <v>0.17399999999999999</v>
      </c>
      <c r="Z191" s="56"/>
      <c r="AA191" s="57"/>
      <c r="AE191" s="64"/>
      <c r="BB191" s="171" t="s">
        <v>1</v>
      </c>
      <c r="BL191" s="64">
        <f t="shared" si="39"/>
        <v>63.266153846153856</v>
      </c>
      <c r="BM191" s="64">
        <f t="shared" si="40"/>
        <v>66.912000000000006</v>
      </c>
      <c r="BN191" s="64">
        <f t="shared" si="41"/>
        <v>0.13507326007326007</v>
      </c>
      <c r="BO191" s="64">
        <f t="shared" si="42"/>
        <v>0.14285714285714285</v>
      </c>
    </row>
    <row r="192" spans="1:67" ht="27" customHeight="1" x14ac:dyDescent="0.25">
      <c r="A192" s="54" t="s">
        <v>305</v>
      </c>
      <c r="B192" s="54" t="s">
        <v>306</v>
      </c>
      <c r="C192" s="31">
        <v>4301051411</v>
      </c>
      <c r="D192" s="408">
        <v>4680115881617</v>
      </c>
      <c r="E192" s="409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09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customHeight="1" x14ac:dyDescent="0.25">
      <c r="A193" s="54" t="s">
        <v>307</v>
      </c>
      <c r="B193" s="54" t="s">
        <v>308</v>
      </c>
      <c r="C193" s="31">
        <v>4301051632</v>
      </c>
      <c r="D193" s="408">
        <v>4680115880573</v>
      </c>
      <c r="E193" s="409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0" t="s">
        <v>309</v>
      </c>
      <c r="P193" s="411"/>
      <c r="Q193" s="411"/>
      <c r="R193" s="411"/>
      <c r="S193" s="409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08">
        <v>4680115881228</v>
      </c>
      <c r="E194" s="409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09"/>
      <c r="T194" s="34"/>
      <c r="U194" s="34"/>
      <c r="V194" s="35" t="s">
        <v>66</v>
      </c>
      <c r="W194" s="404">
        <v>27</v>
      </c>
      <c r="X194" s="405">
        <f t="shared" si="38"/>
        <v>28.799999999999997</v>
      </c>
      <c r="Y194" s="36">
        <f>IFERROR(IF(X194=0,"",ROUNDUP(X194/H194,0)*0.00753),"")</f>
        <v>9.0359999999999996E-2</v>
      </c>
      <c r="Z194" s="56"/>
      <c r="AA194" s="57"/>
      <c r="AE194" s="64"/>
      <c r="BB194" s="174" t="s">
        <v>1</v>
      </c>
      <c r="BL194" s="64">
        <f t="shared" si="39"/>
        <v>30.060000000000002</v>
      </c>
      <c r="BM194" s="64">
        <f t="shared" si="40"/>
        <v>32.064</v>
      </c>
      <c r="BN194" s="64">
        <f t="shared" si="41"/>
        <v>7.2115384615384609E-2</v>
      </c>
      <c r="BO194" s="64">
        <f t="shared" si="42"/>
        <v>7.6923076923076927E-2</v>
      </c>
    </row>
    <row r="195" spans="1:67" ht="27" customHeight="1" x14ac:dyDescent="0.25">
      <c r="A195" s="54" t="s">
        <v>312</v>
      </c>
      <c r="B195" s="54" t="s">
        <v>313</v>
      </c>
      <c r="C195" s="31">
        <v>4301051506</v>
      </c>
      <c r="D195" s="408">
        <v>4680115881037</v>
      </c>
      <c r="E195" s="409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09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08">
        <v>4680115881211</v>
      </c>
      <c r="E196" s="409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09"/>
      <c r="T196" s="34"/>
      <c r="U196" s="34"/>
      <c r="V196" s="35" t="s">
        <v>66</v>
      </c>
      <c r="W196" s="404">
        <v>154</v>
      </c>
      <c r="X196" s="405">
        <f t="shared" si="38"/>
        <v>156</v>
      </c>
      <c r="Y196" s="36">
        <f>IFERROR(IF(X196=0,"",ROUNDUP(X196/H196,0)*0.00753),"")</f>
        <v>0.48945</v>
      </c>
      <c r="Z196" s="56"/>
      <c r="AA196" s="57"/>
      <c r="AE196" s="64"/>
      <c r="BB196" s="176" t="s">
        <v>1</v>
      </c>
      <c r="BL196" s="64">
        <f t="shared" si="39"/>
        <v>166.83333333333334</v>
      </c>
      <c r="BM196" s="64">
        <f t="shared" si="40"/>
        <v>169.00000000000003</v>
      </c>
      <c r="BN196" s="64">
        <f t="shared" si="41"/>
        <v>0.41132478632478636</v>
      </c>
      <c r="BO196" s="64">
        <f t="shared" si="42"/>
        <v>0.41666666666666663</v>
      </c>
    </row>
    <row r="197" spans="1:67" ht="27" customHeight="1" x14ac:dyDescent="0.25">
      <c r="A197" s="54" t="s">
        <v>316</v>
      </c>
      <c r="B197" s="54" t="s">
        <v>317</v>
      </c>
      <c r="C197" s="31">
        <v>4301051378</v>
      </c>
      <c r="D197" s="408">
        <v>4680115881020</v>
      </c>
      <c r="E197" s="409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09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08">
        <v>4680115882195</v>
      </c>
      <c r="E198" s="409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09"/>
      <c r="T198" s="34"/>
      <c r="U198" s="34"/>
      <c r="V198" s="35" t="s">
        <v>66</v>
      </c>
      <c r="W198" s="404">
        <v>136</v>
      </c>
      <c r="X198" s="405">
        <f t="shared" si="38"/>
        <v>136.79999999999998</v>
      </c>
      <c r="Y198" s="36">
        <f t="shared" ref="Y198:Y204" si="43">IFERROR(IF(X198=0,"",ROUNDUP(X198/H198,0)*0.00753),"")</f>
        <v>0.42921000000000004</v>
      </c>
      <c r="Z198" s="56"/>
      <c r="AA198" s="57"/>
      <c r="AE198" s="64"/>
      <c r="BB198" s="178" t="s">
        <v>1</v>
      </c>
      <c r="BL198" s="64">
        <f t="shared" si="39"/>
        <v>152.43333333333334</v>
      </c>
      <c r="BM198" s="64">
        <f t="shared" si="40"/>
        <v>153.32999999999998</v>
      </c>
      <c r="BN198" s="64">
        <f t="shared" si="41"/>
        <v>0.36324786324786329</v>
      </c>
      <c r="BO198" s="64">
        <f t="shared" si="42"/>
        <v>0.36538461538461531</v>
      </c>
    </row>
    <row r="199" spans="1:67" ht="27" customHeight="1" x14ac:dyDescent="0.25">
      <c r="A199" s="54" t="s">
        <v>320</v>
      </c>
      <c r="B199" s="54" t="s">
        <v>321</v>
      </c>
      <c r="C199" s="31">
        <v>4301051752</v>
      </c>
      <c r="D199" s="408">
        <v>4680115882607</v>
      </c>
      <c r="E199" s="409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7" t="s">
        <v>322</v>
      </c>
      <c r="P199" s="411"/>
      <c r="Q199" s="411"/>
      <c r="R199" s="411"/>
      <c r="S199" s="409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08">
        <v>4680115880092</v>
      </c>
      <c r="E200" s="409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0" t="s">
        <v>325</v>
      </c>
      <c r="P200" s="411"/>
      <c r="Q200" s="411"/>
      <c r="R200" s="411"/>
      <c r="S200" s="409"/>
      <c r="T200" s="34"/>
      <c r="U200" s="34"/>
      <c r="V200" s="35" t="s">
        <v>66</v>
      </c>
      <c r="W200" s="404">
        <v>71</v>
      </c>
      <c r="X200" s="405">
        <f t="shared" si="38"/>
        <v>72</v>
      </c>
      <c r="Y200" s="36">
        <f t="shared" si="43"/>
        <v>0.22590000000000002</v>
      </c>
      <c r="Z200" s="56"/>
      <c r="AA200" s="57"/>
      <c r="AE200" s="64"/>
      <c r="BB200" s="180" t="s">
        <v>1</v>
      </c>
      <c r="BL200" s="64">
        <f t="shared" si="39"/>
        <v>79.046666666666681</v>
      </c>
      <c r="BM200" s="64">
        <f t="shared" si="40"/>
        <v>80.160000000000011</v>
      </c>
      <c r="BN200" s="64">
        <f t="shared" si="41"/>
        <v>0.18963675213675216</v>
      </c>
      <c r="BO200" s="64">
        <f t="shared" si="42"/>
        <v>0.19230769230769229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08">
        <v>4680115880221</v>
      </c>
      <c r="E201" s="409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4" t="s">
        <v>328</v>
      </c>
      <c r="P201" s="411"/>
      <c r="Q201" s="411"/>
      <c r="R201" s="411"/>
      <c r="S201" s="409"/>
      <c r="T201" s="34"/>
      <c r="U201" s="34"/>
      <c r="V201" s="35" t="s">
        <v>66</v>
      </c>
      <c r="W201" s="404">
        <v>103</v>
      </c>
      <c r="X201" s="405">
        <f t="shared" si="38"/>
        <v>103.2</v>
      </c>
      <c r="Y201" s="36">
        <f t="shared" si="43"/>
        <v>0.32379000000000002</v>
      </c>
      <c r="Z201" s="56"/>
      <c r="AA201" s="57"/>
      <c r="AE201" s="64"/>
      <c r="BB201" s="181" t="s">
        <v>1</v>
      </c>
      <c r="BL201" s="64">
        <f t="shared" si="39"/>
        <v>114.67333333333335</v>
      </c>
      <c r="BM201" s="64">
        <f t="shared" si="40"/>
        <v>114.89600000000002</v>
      </c>
      <c r="BN201" s="64">
        <f t="shared" si="41"/>
        <v>0.27510683760683763</v>
      </c>
      <c r="BO201" s="64">
        <f t="shared" si="42"/>
        <v>0.27564102564102561</v>
      </c>
    </row>
    <row r="202" spans="1:67" ht="16.5" customHeight="1" x14ac:dyDescent="0.25">
      <c r="A202" s="54" t="s">
        <v>329</v>
      </c>
      <c r="B202" s="54" t="s">
        <v>330</v>
      </c>
      <c r="C202" s="31">
        <v>4301051749</v>
      </c>
      <c r="D202" s="408">
        <v>4680115882942</v>
      </c>
      <c r="E202" s="409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4" t="s">
        <v>331</v>
      </c>
      <c r="P202" s="411"/>
      <c r="Q202" s="411"/>
      <c r="R202" s="411"/>
      <c r="S202" s="409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08">
        <v>4680115880504</v>
      </c>
      <c r="E203" s="409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3" t="s">
        <v>334</v>
      </c>
      <c r="P203" s="411"/>
      <c r="Q203" s="411"/>
      <c r="R203" s="411"/>
      <c r="S203" s="409"/>
      <c r="T203" s="34"/>
      <c r="U203" s="34"/>
      <c r="V203" s="35" t="s">
        <v>66</v>
      </c>
      <c r="W203" s="404">
        <v>148</v>
      </c>
      <c r="X203" s="405">
        <f t="shared" si="38"/>
        <v>148.79999999999998</v>
      </c>
      <c r="Y203" s="36">
        <f t="shared" si="43"/>
        <v>0.46686</v>
      </c>
      <c r="Z203" s="56"/>
      <c r="AA203" s="57"/>
      <c r="AE203" s="64"/>
      <c r="BB203" s="183" t="s">
        <v>1</v>
      </c>
      <c r="BL203" s="64">
        <f t="shared" si="39"/>
        <v>164.77333333333334</v>
      </c>
      <c r="BM203" s="64">
        <f t="shared" si="40"/>
        <v>165.66399999999999</v>
      </c>
      <c r="BN203" s="64">
        <f t="shared" si="41"/>
        <v>0.39529914529914534</v>
      </c>
      <c r="BO203" s="64">
        <f t="shared" si="42"/>
        <v>0.39743589743589736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08">
        <v>4680115882164</v>
      </c>
      <c r="E204" s="409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09"/>
      <c r="T204" s="34"/>
      <c r="U204" s="34"/>
      <c r="V204" s="35" t="s">
        <v>66</v>
      </c>
      <c r="W204" s="404">
        <v>152</v>
      </c>
      <c r="X204" s="405">
        <f t="shared" si="38"/>
        <v>153.6</v>
      </c>
      <c r="Y204" s="36">
        <f t="shared" si="43"/>
        <v>0.48192000000000002</v>
      </c>
      <c r="Z204" s="56"/>
      <c r="AA204" s="57"/>
      <c r="AE204" s="64"/>
      <c r="BB204" s="184" t="s">
        <v>1</v>
      </c>
      <c r="BL204" s="64">
        <f t="shared" si="39"/>
        <v>169.60666666666665</v>
      </c>
      <c r="BM204" s="64">
        <f t="shared" si="40"/>
        <v>171.392</v>
      </c>
      <c r="BN204" s="64">
        <f t="shared" si="41"/>
        <v>0.40598290598290598</v>
      </c>
      <c r="BO204" s="64">
        <f t="shared" si="42"/>
        <v>0.41025641025641024</v>
      </c>
    </row>
    <row r="205" spans="1:67" x14ac:dyDescent="0.2">
      <c r="A205" s="415"/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6"/>
      <c r="O205" s="433" t="s">
        <v>70</v>
      </c>
      <c r="P205" s="434"/>
      <c r="Q205" s="434"/>
      <c r="R205" s="434"/>
      <c r="S205" s="434"/>
      <c r="T205" s="434"/>
      <c r="U205" s="435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337.14743589743591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341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2.6814900000000002</v>
      </c>
      <c r="Z205" s="407"/>
      <c r="AA205" s="407"/>
    </row>
    <row r="206" spans="1:67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6"/>
      <c r="O206" s="433" t="s">
        <v>70</v>
      </c>
      <c r="P206" s="434"/>
      <c r="Q206" s="434"/>
      <c r="R206" s="434"/>
      <c r="S206" s="434"/>
      <c r="T206" s="434"/>
      <c r="U206" s="435"/>
      <c r="V206" s="37" t="s">
        <v>66</v>
      </c>
      <c r="W206" s="406">
        <f>IFERROR(SUM(W188:W204),"0")</f>
        <v>850</v>
      </c>
      <c r="X206" s="406">
        <f>IFERROR(SUM(X188:X204),"0")</f>
        <v>861.6</v>
      </c>
      <c r="Y206" s="37"/>
      <c r="Z206" s="407"/>
      <c r="AA206" s="407"/>
    </row>
    <row r="207" spans="1:67" ht="14.25" customHeight="1" x14ac:dyDescent="0.25">
      <c r="A207" s="423" t="s">
        <v>215</v>
      </c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413"/>
      <c r="T207" s="413"/>
      <c r="U207" s="413"/>
      <c r="V207" s="413"/>
      <c r="W207" s="413"/>
      <c r="X207" s="413"/>
      <c r="Y207" s="413"/>
      <c r="Z207" s="400"/>
      <c r="AA207" s="400"/>
    </row>
    <row r="208" spans="1:67" ht="16.5" customHeight="1" x14ac:dyDescent="0.25">
      <c r="A208" s="54" t="s">
        <v>337</v>
      </c>
      <c r="B208" s="54" t="s">
        <v>338</v>
      </c>
      <c r="C208" s="31">
        <v>4301060404</v>
      </c>
      <c r="D208" s="408">
        <v>4680115882874</v>
      </c>
      <c r="E208" s="409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84" t="s">
        <v>339</v>
      </c>
      <c r="P208" s="411"/>
      <c r="Q208" s="411"/>
      <c r="R208" s="411"/>
      <c r="S208" s="409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337</v>
      </c>
      <c r="B209" s="54" t="s">
        <v>340</v>
      </c>
      <c r="C209" s="31">
        <v>4301060360</v>
      </c>
      <c r="D209" s="408">
        <v>4680115882874</v>
      </c>
      <c r="E209" s="409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09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customHeight="1" x14ac:dyDescent="0.25">
      <c r="A210" s="54" t="s">
        <v>341</v>
      </c>
      <c r="B210" s="54" t="s">
        <v>342</v>
      </c>
      <c r="C210" s="31">
        <v>4301060359</v>
      </c>
      <c r="D210" s="408">
        <v>4680115884434</v>
      </c>
      <c r="E210" s="409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09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08">
        <v>4680115880818</v>
      </c>
      <c r="E211" s="409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08" t="s">
        <v>345</v>
      </c>
      <c r="P211" s="411"/>
      <c r="Q211" s="411"/>
      <c r="R211" s="411"/>
      <c r="S211" s="409"/>
      <c r="T211" s="34"/>
      <c r="U211" s="34"/>
      <c r="V211" s="35" t="s">
        <v>66</v>
      </c>
      <c r="W211" s="404">
        <v>41</v>
      </c>
      <c r="X211" s="405">
        <f>IFERROR(IF(W211="",0,CEILING((W211/$H211),1)*$H211),"")</f>
        <v>43.199999999999996</v>
      </c>
      <c r="Y211" s="36">
        <f>IFERROR(IF(X211=0,"",ROUNDUP(X211/H211,0)*0.00753),"")</f>
        <v>0.13553999999999999</v>
      </c>
      <c r="Z211" s="56"/>
      <c r="AA211" s="57"/>
      <c r="AE211" s="64"/>
      <c r="BB211" s="188" t="s">
        <v>1</v>
      </c>
      <c r="BL211" s="64">
        <f>IFERROR(W211*I211/H211,"0")</f>
        <v>45.646666666666668</v>
      </c>
      <c r="BM211" s="64">
        <f>IFERROR(X211*I211/H211,"0")</f>
        <v>48.095999999999997</v>
      </c>
      <c r="BN211" s="64">
        <f>IFERROR(1/J211*(W211/H211),"0")</f>
        <v>0.10950854700854702</v>
      </c>
      <c r="BO211" s="64">
        <f>IFERROR(1/J211*(X211/H211),"0")</f>
        <v>0.11538461538461538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08">
        <v>4680115880801</v>
      </c>
      <c r="E212" s="409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5" t="s">
        <v>348</v>
      </c>
      <c r="P212" s="411"/>
      <c r="Q212" s="411"/>
      <c r="R212" s="411"/>
      <c r="S212" s="409"/>
      <c r="T212" s="34"/>
      <c r="U212" s="34"/>
      <c r="V212" s="35" t="s">
        <v>66</v>
      </c>
      <c r="W212" s="404">
        <v>48</v>
      </c>
      <c r="X212" s="405">
        <f>IFERROR(IF(W212="",0,CEILING((W212/$H212),1)*$H212),"")</f>
        <v>48</v>
      </c>
      <c r="Y212" s="36">
        <f>IFERROR(IF(X212=0,"",ROUNDUP(X212/H212,0)*0.00753),"")</f>
        <v>0.15060000000000001</v>
      </c>
      <c r="Z212" s="56"/>
      <c r="AA212" s="57"/>
      <c r="AE212" s="64"/>
      <c r="BB212" s="189" t="s">
        <v>1</v>
      </c>
      <c r="BL212" s="64">
        <f>IFERROR(W212*I212/H212,"0")</f>
        <v>53.440000000000005</v>
      </c>
      <c r="BM212" s="64">
        <f>IFERROR(X212*I212/H212,"0")</f>
        <v>53.440000000000005</v>
      </c>
      <c r="BN212" s="64">
        <f>IFERROR(1/J212*(W212/H212),"0")</f>
        <v>0.12820512820512819</v>
      </c>
      <c r="BO212" s="64">
        <f>IFERROR(1/J212*(X212/H212),"0")</f>
        <v>0.12820512820512819</v>
      </c>
    </row>
    <row r="213" spans="1:67" x14ac:dyDescent="0.2">
      <c r="A213" s="415"/>
      <c r="B213" s="413"/>
      <c r="C213" s="413"/>
      <c r="D213" s="413"/>
      <c r="E213" s="413"/>
      <c r="F213" s="413"/>
      <c r="G213" s="413"/>
      <c r="H213" s="413"/>
      <c r="I213" s="413"/>
      <c r="J213" s="413"/>
      <c r="K213" s="413"/>
      <c r="L213" s="413"/>
      <c r="M213" s="413"/>
      <c r="N213" s="416"/>
      <c r="O213" s="433" t="s">
        <v>70</v>
      </c>
      <c r="P213" s="434"/>
      <c r="Q213" s="434"/>
      <c r="R213" s="434"/>
      <c r="S213" s="434"/>
      <c r="T213" s="434"/>
      <c r="U213" s="435"/>
      <c r="V213" s="37" t="s">
        <v>71</v>
      </c>
      <c r="W213" s="406">
        <f>IFERROR(W208/H208,"0")+IFERROR(W209/H209,"0")+IFERROR(W210/H210,"0")+IFERROR(W211/H211,"0")+IFERROR(W212/H212,"0")</f>
        <v>37.083333333333336</v>
      </c>
      <c r="X213" s="406">
        <f>IFERROR(X208/H208,"0")+IFERROR(X209/H209,"0")+IFERROR(X210/H210,"0")+IFERROR(X211/H211,"0")+IFERROR(X212/H212,"0")</f>
        <v>38</v>
      </c>
      <c r="Y213" s="406">
        <f>IFERROR(IF(Y208="",0,Y208),"0")+IFERROR(IF(Y209="",0,Y209),"0")+IFERROR(IF(Y210="",0,Y210),"0")+IFERROR(IF(Y211="",0,Y211),"0")+IFERROR(IF(Y212="",0,Y212),"0")</f>
        <v>0.28614000000000001</v>
      </c>
      <c r="Z213" s="407"/>
      <c r="AA213" s="407"/>
    </row>
    <row r="214" spans="1:67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6"/>
      <c r="O214" s="433" t="s">
        <v>70</v>
      </c>
      <c r="P214" s="434"/>
      <c r="Q214" s="434"/>
      <c r="R214" s="434"/>
      <c r="S214" s="434"/>
      <c r="T214" s="434"/>
      <c r="U214" s="435"/>
      <c r="V214" s="37" t="s">
        <v>66</v>
      </c>
      <c r="W214" s="406">
        <f>IFERROR(SUM(W208:W212),"0")</f>
        <v>89</v>
      </c>
      <c r="X214" s="406">
        <f>IFERROR(SUM(X208:X212),"0")</f>
        <v>91.199999999999989</v>
      </c>
      <c r="Y214" s="37"/>
      <c r="Z214" s="407"/>
      <c r="AA214" s="407"/>
    </row>
    <row r="215" spans="1:67" ht="16.5" customHeight="1" x14ac:dyDescent="0.25">
      <c r="A215" s="464" t="s">
        <v>349</v>
      </c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413"/>
      <c r="T215" s="413"/>
      <c r="U215" s="413"/>
      <c r="V215" s="413"/>
      <c r="W215" s="413"/>
      <c r="X215" s="413"/>
      <c r="Y215" s="413"/>
      <c r="Z215" s="399"/>
      <c r="AA215" s="399"/>
    </row>
    <row r="216" spans="1:67" ht="14.25" customHeight="1" x14ac:dyDescent="0.25">
      <c r="A216" s="423" t="s">
        <v>113</v>
      </c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413"/>
      <c r="T216" s="413"/>
      <c r="U216" s="413"/>
      <c r="V216" s="413"/>
      <c r="W216" s="413"/>
      <c r="X216" s="413"/>
      <c r="Y216" s="413"/>
      <c r="Z216" s="400"/>
      <c r="AA216" s="400"/>
    </row>
    <row r="217" spans="1:67" ht="27" customHeight="1" x14ac:dyDescent="0.25">
      <c r="A217" s="54" t="s">
        <v>350</v>
      </c>
      <c r="B217" s="54" t="s">
        <v>351</v>
      </c>
      <c r="C217" s="31">
        <v>4301011717</v>
      </c>
      <c r="D217" s="408">
        <v>4680115884274</v>
      </c>
      <c r="E217" s="409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09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4301011719</v>
      </c>
      <c r="D218" s="408">
        <v>4680115884298</v>
      </c>
      <c r="E218" s="409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09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08">
        <v>4680115884250</v>
      </c>
      <c r="E219" s="409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09"/>
      <c r="T219" s="34"/>
      <c r="U219" s="34"/>
      <c r="V219" s="35" t="s">
        <v>66</v>
      </c>
      <c r="W219" s="404">
        <v>21</v>
      </c>
      <c r="X219" s="405">
        <f t="shared" si="44"/>
        <v>23.2</v>
      </c>
      <c r="Y219" s="36">
        <f>IFERROR(IF(X219=0,"",ROUNDUP(X219/H219,0)*0.02175),"")</f>
        <v>4.3499999999999997E-2</v>
      </c>
      <c r="Z219" s="56"/>
      <c r="AA219" s="57"/>
      <c r="AE219" s="64"/>
      <c r="BB219" s="192" t="s">
        <v>1</v>
      </c>
      <c r="BL219" s="64">
        <f t="shared" si="45"/>
        <v>21.868965517241381</v>
      </c>
      <c r="BM219" s="64">
        <f t="shared" si="46"/>
        <v>24.159999999999997</v>
      </c>
      <c r="BN219" s="64">
        <f t="shared" si="47"/>
        <v>3.2327586206896547E-2</v>
      </c>
      <c r="BO219" s="64">
        <f t="shared" si="48"/>
        <v>3.5714285714285712E-2</v>
      </c>
    </row>
    <row r="220" spans="1:67" ht="27" customHeight="1" x14ac:dyDescent="0.25">
      <c r="A220" s="54" t="s">
        <v>356</v>
      </c>
      <c r="B220" s="54" t="s">
        <v>357</v>
      </c>
      <c r="C220" s="31">
        <v>4301011718</v>
      </c>
      <c r="D220" s="408">
        <v>4680115884281</v>
      </c>
      <c r="E220" s="409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09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4301011720</v>
      </c>
      <c r="D221" s="408">
        <v>4680115884199</v>
      </c>
      <c r="E221" s="409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09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4301011716</v>
      </c>
      <c r="D222" s="408">
        <v>4680115884267</v>
      </c>
      <c r="E222" s="409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09"/>
      <c r="T222" s="34"/>
      <c r="U222" s="34"/>
      <c r="V222" s="35" t="s">
        <v>66</v>
      </c>
      <c r="W222" s="404">
        <v>4</v>
      </c>
      <c r="X222" s="405">
        <f t="shared" si="44"/>
        <v>4</v>
      </c>
      <c r="Y222" s="36">
        <f>IFERROR(IF(X222=0,"",ROUNDUP(X222/H222,0)*0.00937),"")</f>
        <v>9.3699999999999999E-3</v>
      </c>
      <c r="Z222" s="56"/>
      <c r="AA222" s="57"/>
      <c r="AE222" s="64"/>
      <c r="BB222" s="195" t="s">
        <v>1</v>
      </c>
      <c r="BL222" s="64">
        <f t="shared" si="45"/>
        <v>4.24</v>
      </c>
      <c r="BM222" s="64">
        <f t="shared" si="46"/>
        <v>4.24</v>
      </c>
      <c r="BN222" s="64">
        <f t="shared" si="47"/>
        <v>8.3333333333333332E-3</v>
      </c>
      <c r="BO222" s="64">
        <f t="shared" si="48"/>
        <v>8.3333333333333332E-3</v>
      </c>
    </row>
    <row r="223" spans="1:67" ht="27" customHeight="1" x14ac:dyDescent="0.25">
      <c r="A223" s="54" t="s">
        <v>362</v>
      </c>
      <c r="B223" s="54" t="s">
        <v>363</v>
      </c>
      <c r="C223" s="31">
        <v>4301011593</v>
      </c>
      <c r="D223" s="408">
        <v>4680115882973</v>
      </c>
      <c r="E223" s="409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50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09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5"/>
      <c r="B224" s="413"/>
      <c r="C224" s="413"/>
      <c r="D224" s="413"/>
      <c r="E224" s="413"/>
      <c r="F224" s="413"/>
      <c r="G224" s="413"/>
      <c r="H224" s="413"/>
      <c r="I224" s="413"/>
      <c r="J224" s="413"/>
      <c r="K224" s="413"/>
      <c r="L224" s="413"/>
      <c r="M224" s="413"/>
      <c r="N224" s="416"/>
      <c r="O224" s="433" t="s">
        <v>70</v>
      </c>
      <c r="P224" s="434"/>
      <c r="Q224" s="434"/>
      <c r="R224" s="434"/>
      <c r="S224" s="434"/>
      <c r="T224" s="434"/>
      <c r="U224" s="435"/>
      <c r="V224" s="37" t="s">
        <v>71</v>
      </c>
      <c r="W224" s="406">
        <f>IFERROR(W217/H217,"0")+IFERROR(W218/H218,"0")+IFERROR(W219/H219,"0")+IFERROR(W220/H220,"0")+IFERROR(W221/H221,"0")+IFERROR(W222/H222,"0")+IFERROR(W223/H223,"0")</f>
        <v>2.8103448275862069</v>
      </c>
      <c r="X224" s="406">
        <f>IFERROR(X217/H217,"0")+IFERROR(X218/H218,"0")+IFERROR(X219/H219,"0")+IFERROR(X220/H220,"0")+IFERROR(X221/H221,"0")+IFERROR(X222/H222,"0")+IFERROR(X223/H223,"0")</f>
        <v>3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5.287E-2</v>
      </c>
      <c r="Z224" s="407"/>
      <c r="AA224" s="407"/>
    </row>
    <row r="225" spans="1:67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6"/>
      <c r="O225" s="433" t="s">
        <v>70</v>
      </c>
      <c r="P225" s="434"/>
      <c r="Q225" s="434"/>
      <c r="R225" s="434"/>
      <c r="S225" s="434"/>
      <c r="T225" s="434"/>
      <c r="U225" s="435"/>
      <c r="V225" s="37" t="s">
        <v>66</v>
      </c>
      <c r="W225" s="406">
        <f>IFERROR(SUM(W217:W223),"0")</f>
        <v>25</v>
      </c>
      <c r="X225" s="406">
        <f>IFERROR(SUM(X217:X223),"0")</f>
        <v>27.2</v>
      </c>
      <c r="Y225" s="37"/>
      <c r="Z225" s="407"/>
      <c r="AA225" s="407"/>
    </row>
    <row r="226" spans="1:67" ht="14.25" customHeight="1" x14ac:dyDescent="0.25">
      <c r="A226" s="423" t="s">
        <v>61</v>
      </c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413"/>
      <c r="T226" s="413"/>
      <c r="U226" s="413"/>
      <c r="V226" s="413"/>
      <c r="W226" s="413"/>
      <c r="X226" s="413"/>
      <c r="Y226" s="413"/>
      <c r="Z226" s="400"/>
      <c r="AA226" s="400"/>
    </row>
    <row r="227" spans="1:67" ht="27" customHeight="1" x14ac:dyDescent="0.25">
      <c r="A227" s="54" t="s">
        <v>364</v>
      </c>
      <c r="B227" s="54" t="s">
        <v>365</v>
      </c>
      <c r="C227" s="31">
        <v>4301031305</v>
      </c>
      <c r="D227" s="408">
        <v>4607091389845</v>
      </c>
      <c r="E227" s="409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09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customHeight="1" x14ac:dyDescent="0.25">
      <c r="A228" s="54" t="s">
        <v>366</v>
      </c>
      <c r="B228" s="54" t="s">
        <v>367</v>
      </c>
      <c r="C228" s="31">
        <v>4301031306</v>
      </c>
      <c r="D228" s="408">
        <v>4680115882881</v>
      </c>
      <c r="E228" s="409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09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x14ac:dyDescent="0.2">
      <c r="A229" s="415"/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6"/>
      <c r="O229" s="433" t="s">
        <v>70</v>
      </c>
      <c r="P229" s="434"/>
      <c r="Q229" s="434"/>
      <c r="R229" s="434"/>
      <c r="S229" s="434"/>
      <c r="T229" s="434"/>
      <c r="U229" s="435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6"/>
      <c r="O230" s="433" t="s">
        <v>70</v>
      </c>
      <c r="P230" s="434"/>
      <c r="Q230" s="434"/>
      <c r="R230" s="434"/>
      <c r="S230" s="434"/>
      <c r="T230" s="434"/>
      <c r="U230" s="435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customHeight="1" x14ac:dyDescent="0.25">
      <c r="A231" s="464" t="s">
        <v>368</v>
      </c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413"/>
      <c r="T231" s="413"/>
      <c r="U231" s="413"/>
      <c r="V231" s="413"/>
      <c r="W231" s="413"/>
      <c r="X231" s="413"/>
      <c r="Y231" s="413"/>
      <c r="Z231" s="399"/>
      <c r="AA231" s="399"/>
    </row>
    <row r="232" spans="1:67" ht="14.25" customHeight="1" x14ac:dyDescent="0.25">
      <c r="A232" s="423" t="s">
        <v>113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413"/>
      <c r="T232" s="413"/>
      <c r="U232" s="413"/>
      <c r="V232" s="413"/>
      <c r="W232" s="413"/>
      <c r="X232" s="413"/>
      <c r="Y232" s="413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08">
        <v>4680115884137</v>
      </c>
      <c r="E233" s="409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09"/>
      <c r="T233" s="34"/>
      <c r="U233" s="34"/>
      <c r="V233" s="35" t="s">
        <v>66</v>
      </c>
      <c r="W233" s="404">
        <v>22</v>
      </c>
      <c r="X233" s="405">
        <f t="shared" ref="X233:X238" si="49">IFERROR(IF(W233="",0,CEILING((W233/$H233),1)*$H233),"")</f>
        <v>23.2</v>
      </c>
      <c r="Y233" s="36">
        <f>IFERROR(IF(X233=0,"",ROUNDUP(X233/H233,0)*0.02175),"")</f>
        <v>4.3499999999999997E-2</v>
      </c>
      <c r="Z233" s="56"/>
      <c r="AA233" s="57"/>
      <c r="AE233" s="64"/>
      <c r="BB233" s="199" t="s">
        <v>1</v>
      </c>
      <c r="BL233" s="64">
        <f t="shared" ref="BL233:BL238" si="50">IFERROR(W233*I233/H233,"0")</f>
        <v>22.910344827586208</v>
      </c>
      <c r="BM233" s="64">
        <f t="shared" ref="BM233:BM238" si="51">IFERROR(X233*I233/H233,"0")</f>
        <v>24.159999999999997</v>
      </c>
      <c r="BN233" s="64">
        <f t="shared" ref="BN233:BN238" si="52">IFERROR(1/J233*(W233/H233),"0")</f>
        <v>3.3866995073891626E-2</v>
      </c>
      <c r="BO233" s="64">
        <f t="shared" ref="BO233:BO238" si="53">IFERROR(1/J233*(X233/H233),"0")</f>
        <v>3.5714285714285712E-2</v>
      </c>
    </row>
    <row r="234" spans="1:67" ht="27" customHeight="1" x14ac:dyDescent="0.25">
      <c r="A234" s="54" t="s">
        <v>371</v>
      </c>
      <c r="B234" s="54" t="s">
        <v>372</v>
      </c>
      <c r="C234" s="31">
        <v>4301011724</v>
      </c>
      <c r="D234" s="408">
        <v>4680115884236</v>
      </c>
      <c r="E234" s="409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09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4301011721</v>
      </c>
      <c r="D235" s="408">
        <v>4680115884175</v>
      </c>
      <c r="E235" s="409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09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4301011824</v>
      </c>
      <c r="D236" s="408">
        <v>4680115884144</v>
      </c>
      <c r="E236" s="409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09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4301011726</v>
      </c>
      <c r="D237" s="408">
        <v>4680115884182</v>
      </c>
      <c r="E237" s="409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09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4301011722</v>
      </c>
      <c r="D238" s="408">
        <v>4680115884205</v>
      </c>
      <c r="E238" s="409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09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5"/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6"/>
      <c r="O239" s="433" t="s">
        <v>70</v>
      </c>
      <c r="P239" s="434"/>
      <c r="Q239" s="434"/>
      <c r="R239" s="434"/>
      <c r="S239" s="434"/>
      <c r="T239" s="434"/>
      <c r="U239" s="435"/>
      <c r="V239" s="37" t="s">
        <v>71</v>
      </c>
      <c r="W239" s="406">
        <f>IFERROR(W233/H233,"0")+IFERROR(W234/H234,"0")+IFERROR(W235/H235,"0")+IFERROR(W236/H236,"0")+IFERROR(W237/H237,"0")+IFERROR(W238/H238,"0")</f>
        <v>1.896551724137931</v>
      </c>
      <c r="X239" s="406">
        <f>IFERROR(X233/H233,"0")+IFERROR(X234/H234,"0")+IFERROR(X235/H235,"0")+IFERROR(X236/H236,"0")+IFERROR(X237/H237,"0")+IFERROR(X238/H238,"0")</f>
        <v>2</v>
      </c>
      <c r="Y239" s="406">
        <f>IFERROR(IF(Y233="",0,Y233),"0")+IFERROR(IF(Y234="",0,Y234),"0")+IFERROR(IF(Y235="",0,Y235),"0")+IFERROR(IF(Y236="",0,Y236),"0")+IFERROR(IF(Y237="",0,Y237),"0")+IFERROR(IF(Y238="",0,Y238),"0")</f>
        <v>4.3499999999999997E-2</v>
      </c>
      <c r="Z239" s="407"/>
      <c r="AA239" s="407"/>
    </row>
    <row r="240" spans="1:67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6"/>
      <c r="O240" s="433" t="s">
        <v>70</v>
      </c>
      <c r="P240" s="434"/>
      <c r="Q240" s="434"/>
      <c r="R240" s="434"/>
      <c r="S240" s="434"/>
      <c r="T240" s="434"/>
      <c r="U240" s="435"/>
      <c r="V240" s="37" t="s">
        <v>66</v>
      </c>
      <c r="W240" s="406">
        <f>IFERROR(SUM(W233:W238),"0")</f>
        <v>22</v>
      </c>
      <c r="X240" s="406">
        <f>IFERROR(SUM(X233:X238),"0")</f>
        <v>23.2</v>
      </c>
      <c r="Y240" s="37"/>
      <c r="Z240" s="407"/>
      <c r="AA240" s="407"/>
    </row>
    <row r="241" spans="1:67" ht="16.5" customHeight="1" x14ac:dyDescent="0.25">
      <c r="A241" s="464" t="s">
        <v>381</v>
      </c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413"/>
      <c r="T241" s="413"/>
      <c r="U241" s="413"/>
      <c r="V241" s="413"/>
      <c r="W241" s="413"/>
      <c r="X241" s="413"/>
      <c r="Y241" s="413"/>
      <c r="Z241" s="399"/>
      <c r="AA241" s="399"/>
    </row>
    <row r="242" spans="1:67" ht="14.25" customHeight="1" x14ac:dyDescent="0.25">
      <c r="A242" s="423" t="s">
        <v>113</v>
      </c>
      <c r="B242" s="413"/>
      <c r="C242" s="413"/>
      <c r="D242" s="413"/>
      <c r="E242" s="413"/>
      <c r="F242" s="413"/>
      <c r="G242" s="413"/>
      <c r="H242" s="413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V242" s="413"/>
      <c r="W242" s="413"/>
      <c r="X242" s="413"/>
      <c r="Y242" s="413"/>
      <c r="Z242" s="400"/>
      <c r="AA242" s="400"/>
    </row>
    <row r="243" spans="1:67" ht="27" customHeight="1" x14ac:dyDescent="0.25">
      <c r="A243" s="54" t="s">
        <v>382</v>
      </c>
      <c r="B243" s="54" t="s">
        <v>383</v>
      </c>
      <c r="C243" s="31">
        <v>4301012016</v>
      </c>
      <c r="D243" s="408">
        <v>4680115885554</v>
      </c>
      <c r="E243" s="409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1" t="s">
        <v>384</v>
      </c>
      <c r="P243" s="411"/>
      <c r="Q243" s="411"/>
      <c r="R243" s="411"/>
      <c r="S243" s="409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customHeight="1" x14ac:dyDescent="0.25">
      <c r="A244" s="54" t="s">
        <v>385</v>
      </c>
      <c r="B244" s="54" t="s">
        <v>386</v>
      </c>
      <c r="C244" s="31">
        <v>4301011347</v>
      </c>
      <c r="D244" s="408">
        <v>4607091386073</v>
      </c>
      <c r="E244" s="409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09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4301012024</v>
      </c>
      <c r="D245" s="408">
        <v>4680115885615</v>
      </c>
      <c r="E245" s="409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6" t="s">
        <v>389</v>
      </c>
      <c r="P245" s="411"/>
      <c r="Q245" s="411"/>
      <c r="R245" s="411"/>
      <c r="S245" s="409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390</v>
      </c>
      <c r="B246" s="54" t="s">
        <v>391</v>
      </c>
      <c r="C246" s="31">
        <v>4301011858</v>
      </c>
      <c r="D246" s="408">
        <v>4680115885646</v>
      </c>
      <c r="E246" s="409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38" t="s">
        <v>392</v>
      </c>
      <c r="P246" s="411"/>
      <c r="Q246" s="411"/>
      <c r="R246" s="411"/>
      <c r="S246" s="409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393</v>
      </c>
      <c r="B247" s="54" t="s">
        <v>394</v>
      </c>
      <c r="C247" s="31">
        <v>4301011328</v>
      </c>
      <c r="D247" s="408">
        <v>4607091386011</v>
      </c>
      <c r="E247" s="409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09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4301011329</v>
      </c>
      <c r="D248" s="408">
        <v>4607091387308</v>
      </c>
      <c r="E248" s="409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09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4301011049</v>
      </c>
      <c r="D249" s="408">
        <v>4607091387339</v>
      </c>
      <c r="E249" s="409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09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4301011573</v>
      </c>
      <c r="D250" s="408">
        <v>4680115881938</v>
      </c>
      <c r="E250" s="409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09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4301010944</v>
      </c>
      <c r="D251" s="408">
        <v>4607091387346</v>
      </c>
      <c r="E251" s="409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09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4301011353</v>
      </c>
      <c r="D252" s="408">
        <v>4607091389807</v>
      </c>
      <c r="E252" s="409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09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x14ac:dyDescent="0.2">
      <c r="A253" s="415"/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6"/>
      <c r="O253" s="433" t="s">
        <v>70</v>
      </c>
      <c r="P253" s="434"/>
      <c r="Q253" s="434"/>
      <c r="R253" s="434"/>
      <c r="S253" s="434"/>
      <c r="T253" s="434"/>
      <c r="U253" s="435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6"/>
      <c r="O254" s="433" t="s">
        <v>70</v>
      </c>
      <c r="P254" s="434"/>
      <c r="Q254" s="434"/>
      <c r="R254" s="434"/>
      <c r="S254" s="434"/>
      <c r="T254" s="434"/>
      <c r="U254" s="435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customHeight="1" x14ac:dyDescent="0.25">
      <c r="A255" s="423" t="s">
        <v>61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08">
        <v>4607091387193</v>
      </c>
      <c r="E256" s="409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09"/>
      <c r="T256" s="34"/>
      <c r="U256" s="34"/>
      <c r="V256" s="35" t="s">
        <v>66</v>
      </c>
      <c r="W256" s="404">
        <v>0</v>
      </c>
      <c r="X256" s="405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407</v>
      </c>
      <c r="B257" s="54" t="s">
        <v>408</v>
      </c>
      <c r="C257" s="31">
        <v>4301031153</v>
      </c>
      <c r="D257" s="408">
        <v>4607091387230</v>
      </c>
      <c r="E257" s="409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09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4301031152</v>
      </c>
      <c r="D258" s="408">
        <v>4607091387285</v>
      </c>
      <c r="E258" s="409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09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4301031164</v>
      </c>
      <c r="D259" s="408">
        <v>4680115880481</v>
      </c>
      <c r="E259" s="409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09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5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6"/>
      <c r="O260" s="433" t="s">
        <v>70</v>
      </c>
      <c r="P260" s="434"/>
      <c r="Q260" s="434"/>
      <c r="R260" s="434"/>
      <c r="S260" s="434"/>
      <c r="T260" s="434"/>
      <c r="U260" s="435"/>
      <c r="V260" s="37" t="s">
        <v>71</v>
      </c>
      <c r="W260" s="406">
        <f>IFERROR(W256/H256,"0")+IFERROR(W257/H257,"0")+IFERROR(W258/H258,"0")+IFERROR(W259/H259,"0")</f>
        <v>0</v>
      </c>
      <c r="X260" s="406">
        <f>IFERROR(X256/H256,"0")+IFERROR(X257/H257,"0")+IFERROR(X258/H258,"0")+IFERROR(X259/H259,"0")</f>
        <v>0</v>
      </c>
      <c r="Y260" s="406">
        <f>IFERROR(IF(Y256="",0,Y256),"0")+IFERROR(IF(Y257="",0,Y257),"0")+IFERROR(IF(Y258="",0,Y258),"0")+IFERROR(IF(Y259="",0,Y259),"0")</f>
        <v>0</v>
      </c>
      <c r="Z260" s="407"/>
      <c r="AA260" s="407"/>
    </row>
    <row r="261" spans="1:67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6"/>
      <c r="O261" s="433" t="s">
        <v>70</v>
      </c>
      <c r="P261" s="434"/>
      <c r="Q261" s="434"/>
      <c r="R261" s="434"/>
      <c r="S261" s="434"/>
      <c r="T261" s="434"/>
      <c r="U261" s="435"/>
      <c r="V261" s="37" t="s">
        <v>66</v>
      </c>
      <c r="W261" s="406">
        <f>IFERROR(SUM(W256:W259),"0")</f>
        <v>0</v>
      </c>
      <c r="X261" s="406">
        <f>IFERROR(SUM(X256:X259),"0")</f>
        <v>0</v>
      </c>
      <c r="Y261" s="37"/>
      <c r="Z261" s="407"/>
      <c r="AA261" s="407"/>
    </row>
    <row r="262" spans="1:67" ht="14.25" customHeight="1" x14ac:dyDescent="0.25">
      <c r="A262" s="423" t="s">
        <v>72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400"/>
      <c r="AA262" s="400"/>
    </row>
    <row r="263" spans="1:67" ht="16.5" customHeight="1" x14ac:dyDescent="0.25">
      <c r="A263" s="54" t="s">
        <v>413</v>
      </c>
      <c r="B263" s="54" t="s">
        <v>414</v>
      </c>
      <c r="C263" s="31">
        <v>4301051100</v>
      </c>
      <c r="D263" s="408">
        <v>4607091387766</v>
      </c>
      <c r="E263" s="409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09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customHeight="1" x14ac:dyDescent="0.25">
      <c r="A264" s="54" t="s">
        <v>415</v>
      </c>
      <c r="B264" s="54" t="s">
        <v>416</v>
      </c>
      <c r="C264" s="31">
        <v>4301051116</v>
      </c>
      <c r="D264" s="408">
        <v>4607091387957</v>
      </c>
      <c r="E264" s="409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09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4301051115</v>
      </c>
      <c r="D265" s="408">
        <v>4607091387964</v>
      </c>
      <c r="E265" s="409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09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customHeight="1" x14ac:dyDescent="0.25">
      <c r="A266" s="54" t="s">
        <v>419</v>
      </c>
      <c r="B266" s="54" t="s">
        <v>420</v>
      </c>
      <c r="C266" s="31">
        <v>4301051731</v>
      </c>
      <c r="D266" s="408">
        <v>4680115884618</v>
      </c>
      <c r="E266" s="409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09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421</v>
      </c>
      <c r="B267" s="54" t="s">
        <v>422</v>
      </c>
      <c r="C267" s="31">
        <v>4301051134</v>
      </c>
      <c r="D267" s="408">
        <v>4607091381672</v>
      </c>
      <c r="E267" s="409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09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8">
        <v>4680115884588</v>
      </c>
      <c r="E268" s="409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09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4301051130</v>
      </c>
      <c r="D269" s="408">
        <v>4607091387537</v>
      </c>
      <c r="E269" s="409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09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4301051132</v>
      </c>
      <c r="D270" s="408">
        <v>4607091387513</v>
      </c>
      <c r="E270" s="409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09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4301051277</v>
      </c>
      <c r="D271" s="408">
        <v>4680115880511</v>
      </c>
      <c r="E271" s="409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09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4301051344</v>
      </c>
      <c r="D272" s="408">
        <v>4680115880412</v>
      </c>
      <c r="E272" s="409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09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x14ac:dyDescent="0.2">
      <c r="A273" s="415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6"/>
      <c r="O273" s="433" t="s">
        <v>70</v>
      </c>
      <c r="P273" s="434"/>
      <c r="Q273" s="434"/>
      <c r="R273" s="434"/>
      <c r="S273" s="434"/>
      <c r="T273" s="434"/>
      <c r="U273" s="435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6"/>
      <c r="O274" s="433" t="s">
        <v>70</v>
      </c>
      <c r="P274" s="434"/>
      <c r="Q274" s="434"/>
      <c r="R274" s="434"/>
      <c r="S274" s="434"/>
      <c r="T274" s="434"/>
      <c r="U274" s="435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customHeight="1" x14ac:dyDescent="0.25">
      <c r="A275" s="423" t="s">
        <v>215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08">
        <v>4607091380880</v>
      </c>
      <c r="E276" s="409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7" t="s">
        <v>435</v>
      </c>
      <c r="P276" s="411"/>
      <c r="Q276" s="411"/>
      <c r="R276" s="411"/>
      <c r="S276" s="409"/>
      <c r="T276" s="34"/>
      <c r="U276" s="34"/>
      <c r="V276" s="35" t="s">
        <v>66</v>
      </c>
      <c r="W276" s="404">
        <v>80</v>
      </c>
      <c r="X276" s="405">
        <f>IFERROR(IF(W276="",0,CEILING((W276/$H276),1)*$H276),"")</f>
        <v>84</v>
      </c>
      <c r="Y276" s="36">
        <f>IFERROR(IF(X276=0,"",ROUNDUP(X276/H276,0)*0.02175),"")</f>
        <v>0.21749999999999997</v>
      </c>
      <c r="Z276" s="56"/>
      <c r="AA276" s="57"/>
      <c r="AE276" s="64"/>
      <c r="BB276" s="229" t="s">
        <v>1</v>
      </c>
      <c r="BL276" s="64">
        <f>IFERROR(W276*I276/H276,"0")</f>
        <v>85.371428571428567</v>
      </c>
      <c r="BM276" s="64">
        <f>IFERROR(X276*I276/H276,"0")</f>
        <v>89.64</v>
      </c>
      <c r="BN276" s="64">
        <f>IFERROR(1/J276*(W276/H276),"0")</f>
        <v>0.17006802721088435</v>
      </c>
      <c r="BO276" s="64">
        <f>IFERROR(1/J276*(X276/H276),"0")</f>
        <v>0.17857142857142855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08">
        <v>4607091384482</v>
      </c>
      <c r="E277" s="409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09"/>
      <c r="T277" s="34"/>
      <c r="U277" s="34"/>
      <c r="V277" s="35" t="s">
        <v>66</v>
      </c>
      <c r="W277" s="404">
        <v>102</v>
      </c>
      <c r="X277" s="405">
        <f>IFERROR(IF(W277="",0,CEILING((W277/$H277),1)*$H277),"")</f>
        <v>109.2</v>
      </c>
      <c r="Y277" s="36">
        <f>IFERROR(IF(X277=0,"",ROUNDUP(X277/H277,0)*0.02175),"")</f>
        <v>0.30449999999999999</v>
      </c>
      <c r="Z277" s="56"/>
      <c r="AA277" s="57"/>
      <c r="AE277" s="64"/>
      <c r="BB277" s="230" t="s">
        <v>1</v>
      </c>
      <c r="BL277" s="64">
        <f>IFERROR(W277*I277/H277,"0")</f>
        <v>109.37538461538462</v>
      </c>
      <c r="BM277" s="64">
        <f>IFERROR(X277*I277/H277,"0")</f>
        <v>117.09600000000002</v>
      </c>
      <c r="BN277" s="64">
        <f>IFERROR(1/J277*(W277/H277),"0")</f>
        <v>0.23351648351648349</v>
      </c>
      <c r="BO277" s="64">
        <f>IFERROR(1/J277*(X277/H277),"0")</f>
        <v>0.25</v>
      </c>
    </row>
    <row r="278" spans="1:67" ht="16.5" customHeight="1" x14ac:dyDescent="0.25">
      <c r="A278" s="54" t="s">
        <v>438</v>
      </c>
      <c r="B278" s="54" t="s">
        <v>439</v>
      </c>
      <c r="C278" s="31">
        <v>4301060325</v>
      </c>
      <c r="D278" s="408">
        <v>4607091380897</v>
      </c>
      <c r="E278" s="409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09"/>
      <c r="T278" s="34"/>
      <c r="U278" s="34"/>
      <c r="V278" s="35" t="s">
        <v>66</v>
      </c>
      <c r="W278" s="404">
        <v>17</v>
      </c>
      <c r="X278" s="405">
        <f>IFERROR(IF(W278="",0,CEILING((W278/$H278),1)*$H278),"")</f>
        <v>25.200000000000003</v>
      </c>
      <c r="Y278" s="36">
        <f>IFERROR(IF(X278=0,"",ROUNDUP(X278/H278,0)*0.02175),"")</f>
        <v>6.5250000000000002E-2</v>
      </c>
      <c r="Z278" s="56"/>
      <c r="AA278" s="57"/>
      <c r="AE278" s="64"/>
      <c r="BB278" s="231" t="s">
        <v>1</v>
      </c>
      <c r="BL278" s="64">
        <f>IFERROR(W278*I278/H278,"0")</f>
        <v>18.14142857142857</v>
      </c>
      <c r="BM278" s="64">
        <f>IFERROR(X278*I278/H278,"0")</f>
        <v>26.892000000000003</v>
      </c>
      <c r="BN278" s="64">
        <f>IFERROR(1/J278*(W278/H278),"0")</f>
        <v>3.6139455782312924E-2</v>
      </c>
      <c r="BO278" s="64">
        <f>IFERROR(1/J278*(X278/H278),"0")</f>
        <v>5.3571428571428568E-2</v>
      </c>
    </row>
    <row r="279" spans="1:67" x14ac:dyDescent="0.2">
      <c r="A279" s="415"/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6"/>
      <c r="O279" s="433" t="s">
        <v>70</v>
      </c>
      <c r="P279" s="434"/>
      <c r="Q279" s="434"/>
      <c r="R279" s="434"/>
      <c r="S279" s="434"/>
      <c r="T279" s="434"/>
      <c r="U279" s="435"/>
      <c r="V279" s="37" t="s">
        <v>71</v>
      </c>
      <c r="W279" s="406">
        <f>IFERROR(W276/H276,"0")+IFERROR(W277/H277,"0")+IFERROR(W278/H278,"0")</f>
        <v>24.624542124542124</v>
      </c>
      <c r="X279" s="406">
        <f>IFERROR(X276/H276,"0")+IFERROR(X277/H277,"0")+IFERROR(X278/H278,"0")</f>
        <v>27</v>
      </c>
      <c r="Y279" s="406">
        <f>IFERROR(IF(Y276="",0,Y276),"0")+IFERROR(IF(Y277="",0,Y277),"0")+IFERROR(IF(Y278="",0,Y278),"0")</f>
        <v>0.58725000000000005</v>
      </c>
      <c r="Z279" s="407"/>
      <c r="AA279" s="407"/>
    </row>
    <row r="280" spans="1:67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6"/>
      <c r="O280" s="433" t="s">
        <v>70</v>
      </c>
      <c r="P280" s="434"/>
      <c r="Q280" s="434"/>
      <c r="R280" s="434"/>
      <c r="S280" s="434"/>
      <c r="T280" s="434"/>
      <c r="U280" s="435"/>
      <c r="V280" s="37" t="s">
        <v>66</v>
      </c>
      <c r="W280" s="406">
        <f>IFERROR(SUM(W276:W278),"0")</f>
        <v>199</v>
      </c>
      <c r="X280" s="406">
        <f>IFERROR(SUM(X276:X278),"0")</f>
        <v>218.39999999999998</v>
      </c>
      <c r="Y280" s="37"/>
      <c r="Z280" s="407"/>
      <c r="AA280" s="407"/>
    </row>
    <row r="281" spans="1:67" ht="14.25" customHeight="1" x14ac:dyDescent="0.25">
      <c r="A281" s="423" t="s">
        <v>91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00"/>
      <c r="AA281" s="400"/>
    </row>
    <row r="282" spans="1:67" ht="16.5" customHeight="1" x14ac:dyDescent="0.25">
      <c r="A282" s="54" t="s">
        <v>440</v>
      </c>
      <c r="B282" s="54" t="s">
        <v>441</v>
      </c>
      <c r="C282" s="31">
        <v>4301030232</v>
      </c>
      <c r="D282" s="408">
        <v>4607091388374</v>
      </c>
      <c r="E282" s="409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3" t="s">
        <v>442</v>
      </c>
      <c r="P282" s="411"/>
      <c r="Q282" s="411"/>
      <c r="R282" s="411"/>
      <c r="S282" s="409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443</v>
      </c>
      <c r="B283" s="54" t="s">
        <v>444</v>
      </c>
      <c r="C283" s="31">
        <v>4301030235</v>
      </c>
      <c r="D283" s="408">
        <v>4607091388381</v>
      </c>
      <c r="E283" s="409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4" t="s">
        <v>445</v>
      </c>
      <c r="P283" s="411"/>
      <c r="Q283" s="411"/>
      <c r="R283" s="411"/>
      <c r="S283" s="409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446</v>
      </c>
      <c r="B284" s="54" t="s">
        <v>447</v>
      </c>
      <c r="C284" s="31">
        <v>4301030233</v>
      </c>
      <c r="D284" s="408">
        <v>4607091388404</v>
      </c>
      <c r="E284" s="409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09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5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6"/>
      <c r="O285" s="433" t="s">
        <v>70</v>
      </c>
      <c r="P285" s="434"/>
      <c r="Q285" s="434"/>
      <c r="R285" s="434"/>
      <c r="S285" s="434"/>
      <c r="T285" s="434"/>
      <c r="U285" s="435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6"/>
      <c r="O286" s="433" t="s">
        <v>70</v>
      </c>
      <c r="P286" s="434"/>
      <c r="Q286" s="434"/>
      <c r="R286" s="434"/>
      <c r="S286" s="434"/>
      <c r="T286" s="434"/>
      <c r="U286" s="435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customHeight="1" x14ac:dyDescent="0.25">
      <c r="A287" s="423" t="s">
        <v>448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400"/>
      <c r="AA287" s="400"/>
    </row>
    <row r="288" spans="1:67" ht="16.5" customHeight="1" x14ac:dyDescent="0.25">
      <c r="A288" s="54" t="s">
        <v>449</v>
      </c>
      <c r="B288" s="54" t="s">
        <v>450</v>
      </c>
      <c r="C288" s="31">
        <v>4301180007</v>
      </c>
      <c r="D288" s="408">
        <v>4680115881808</v>
      </c>
      <c r="E288" s="409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09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453</v>
      </c>
      <c r="B289" s="54" t="s">
        <v>454</v>
      </c>
      <c r="C289" s="31">
        <v>4301180006</v>
      </c>
      <c r="D289" s="408">
        <v>4680115881822</v>
      </c>
      <c r="E289" s="409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09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4301180001</v>
      </c>
      <c r="D290" s="408">
        <v>4680115880016</v>
      </c>
      <c r="E290" s="409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09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5"/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6"/>
      <c r="O291" s="433" t="s">
        <v>70</v>
      </c>
      <c r="P291" s="434"/>
      <c r="Q291" s="434"/>
      <c r="R291" s="434"/>
      <c r="S291" s="434"/>
      <c r="T291" s="434"/>
      <c r="U291" s="435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6"/>
      <c r="O292" s="433" t="s">
        <v>70</v>
      </c>
      <c r="P292" s="434"/>
      <c r="Q292" s="434"/>
      <c r="R292" s="434"/>
      <c r="S292" s="434"/>
      <c r="T292" s="434"/>
      <c r="U292" s="435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customHeight="1" x14ac:dyDescent="0.25">
      <c r="A293" s="464" t="s">
        <v>457</v>
      </c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413"/>
      <c r="T293" s="413"/>
      <c r="U293" s="413"/>
      <c r="V293" s="413"/>
      <c r="W293" s="413"/>
      <c r="X293" s="413"/>
      <c r="Y293" s="413"/>
      <c r="Z293" s="399"/>
      <c r="AA293" s="399"/>
    </row>
    <row r="294" spans="1:67" ht="14.25" customHeight="1" x14ac:dyDescent="0.25">
      <c r="A294" s="423" t="s">
        <v>113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400"/>
      <c r="AA294" s="400"/>
    </row>
    <row r="295" spans="1:67" ht="27" customHeight="1" x14ac:dyDescent="0.25">
      <c r="A295" s="54" t="s">
        <v>458</v>
      </c>
      <c r="B295" s="54" t="s">
        <v>459</v>
      </c>
      <c r="C295" s="31">
        <v>4301011315</v>
      </c>
      <c r="D295" s="408">
        <v>4607091387421</v>
      </c>
      <c r="E295" s="409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09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customHeight="1" x14ac:dyDescent="0.25">
      <c r="A296" s="54" t="s">
        <v>458</v>
      </c>
      <c r="B296" s="54" t="s">
        <v>460</v>
      </c>
      <c r="C296" s="31">
        <v>4301011121</v>
      </c>
      <c r="D296" s="408">
        <v>4607091387421</v>
      </c>
      <c r="E296" s="409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09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461</v>
      </c>
      <c r="B297" s="54" t="s">
        <v>462</v>
      </c>
      <c r="C297" s="31">
        <v>4301011322</v>
      </c>
      <c r="D297" s="408">
        <v>4607091387452</v>
      </c>
      <c r="E297" s="409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09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461</v>
      </c>
      <c r="B298" s="54" t="s">
        <v>463</v>
      </c>
      <c r="C298" s="31">
        <v>4301011619</v>
      </c>
      <c r="D298" s="408">
        <v>4607091387452</v>
      </c>
      <c r="E298" s="409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09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464</v>
      </c>
      <c r="B299" s="54" t="s">
        <v>465</v>
      </c>
      <c r="C299" s="31">
        <v>4301011313</v>
      </c>
      <c r="D299" s="408">
        <v>4607091385984</v>
      </c>
      <c r="E299" s="409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09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4301011316</v>
      </c>
      <c r="D300" s="408">
        <v>4607091387438</v>
      </c>
      <c r="E300" s="409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09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4301011319</v>
      </c>
      <c r="D301" s="408">
        <v>4607091387469</v>
      </c>
      <c r="E301" s="409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09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x14ac:dyDescent="0.2">
      <c r="A302" s="415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6"/>
      <c r="O302" s="433" t="s">
        <v>70</v>
      </c>
      <c r="P302" s="434"/>
      <c r="Q302" s="434"/>
      <c r="R302" s="434"/>
      <c r="S302" s="434"/>
      <c r="T302" s="434"/>
      <c r="U302" s="435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6"/>
      <c r="O303" s="433" t="s">
        <v>70</v>
      </c>
      <c r="P303" s="434"/>
      <c r="Q303" s="434"/>
      <c r="R303" s="434"/>
      <c r="S303" s="434"/>
      <c r="T303" s="434"/>
      <c r="U303" s="435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customHeight="1" x14ac:dyDescent="0.25">
      <c r="A304" s="423" t="s">
        <v>61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400"/>
      <c r="AA304" s="400"/>
    </row>
    <row r="305" spans="1:67" ht="27" customHeight="1" x14ac:dyDescent="0.25">
      <c r="A305" s="54" t="s">
        <v>470</v>
      </c>
      <c r="B305" s="54" t="s">
        <v>471</v>
      </c>
      <c r="C305" s="31">
        <v>4301031154</v>
      </c>
      <c r="D305" s="408">
        <v>4607091387292</v>
      </c>
      <c r="E305" s="409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09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472</v>
      </c>
      <c r="B306" s="54" t="s">
        <v>473</v>
      </c>
      <c r="C306" s="31">
        <v>4301031155</v>
      </c>
      <c r="D306" s="408">
        <v>4607091387315</v>
      </c>
      <c r="E306" s="409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09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5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6"/>
      <c r="O307" s="433" t="s">
        <v>70</v>
      </c>
      <c r="P307" s="434"/>
      <c r="Q307" s="434"/>
      <c r="R307" s="434"/>
      <c r="S307" s="434"/>
      <c r="T307" s="434"/>
      <c r="U307" s="435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6"/>
      <c r="O308" s="433" t="s">
        <v>70</v>
      </c>
      <c r="P308" s="434"/>
      <c r="Q308" s="434"/>
      <c r="R308" s="434"/>
      <c r="S308" s="434"/>
      <c r="T308" s="434"/>
      <c r="U308" s="435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customHeight="1" x14ac:dyDescent="0.25">
      <c r="A309" s="464" t="s">
        <v>474</v>
      </c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413"/>
      <c r="T309" s="413"/>
      <c r="U309" s="413"/>
      <c r="V309" s="413"/>
      <c r="W309" s="413"/>
      <c r="X309" s="413"/>
      <c r="Y309" s="413"/>
      <c r="Z309" s="399"/>
      <c r="AA309" s="399"/>
    </row>
    <row r="310" spans="1:67" ht="14.25" customHeight="1" x14ac:dyDescent="0.25">
      <c r="A310" s="423" t="s">
        <v>61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08">
        <v>4607091383836</v>
      </c>
      <c r="E311" s="409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09"/>
      <c r="T311" s="34"/>
      <c r="U311" s="34"/>
      <c r="V311" s="35" t="s">
        <v>66</v>
      </c>
      <c r="W311" s="404">
        <v>0</v>
      </c>
      <c r="X311" s="405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15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6"/>
      <c r="O312" s="433" t="s">
        <v>70</v>
      </c>
      <c r="P312" s="434"/>
      <c r="Q312" s="434"/>
      <c r="R312" s="434"/>
      <c r="S312" s="434"/>
      <c r="T312" s="434"/>
      <c r="U312" s="435"/>
      <c r="V312" s="37" t="s">
        <v>71</v>
      </c>
      <c r="W312" s="406">
        <f>IFERROR(W311/H311,"0")</f>
        <v>0</v>
      </c>
      <c r="X312" s="406">
        <f>IFERROR(X311/H311,"0")</f>
        <v>0</v>
      </c>
      <c r="Y312" s="406">
        <f>IFERROR(IF(Y311="",0,Y311),"0")</f>
        <v>0</v>
      </c>
      <c r="Z312" s="407"/>
      <c r="AA312" s="407"/>
    </row>
    <row r="313" spans="1:67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6"/>
      <c r="O313" s="433" t="s">
        <v>70</v>
      </c>
      <c r="P313" s="434"/>
      <c r="Q313" s="434"/>
      <c r="R313" s="434"/>
      <c r="S313" s="434"/>
      <c r="T313" s="434"/>
      <c r="U313" s="435"/>
      <c r="V313" s="37" t="s">
        <v>66</v>
      </c>
      <c r="W313" s="406">
        <f>IFERROR(SUM(W311:W311),"0")</f>
        <v>0</v>
      </c>
      <c r="X313" s="406">
        <f>IFERROR(SUM(X311:X311),"0")</f>
        <v>0</v>
      </c>
      <c r="Y313" s="37"/>
      <c r="Z313" s="407"/>
      <c r="AA313" s="407"/>
    </row>
    <row r="314" spans="1:67" ht="14.25" customHeight="1" x14ac:dyDescent="0.25">
      <c r="A314" s="423" t="s">
        <v>72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400"/>
      <c r="AA314" s="400"/>
    </row>
    <row r="315" spans="1:67" ht="27" customHeight="1" x14ac:dyDescent="0.25">
      <c r="A315" s="54" t="s">
        <v>477</v>
      </c>
      <c r="B315" s="54" t="s">
        <v>478</v>
      </c>
      <c r="C315" s="31">
        <v>4301051142</v>
      </c>
      <c r="D315" s="408">
        <v>4607091387919</v>
      </c>
      <c r="E315" s="409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09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479</v>
      </c>
      <c r="B316" s="54" t="s">
        <v>480</v>
      </c>
      <c r="C316" s="31">
        <v>4301051461</v>
      </c>
      <c r="D316" s="408">
        <v>4680115883604</v>
      </c>
      <c r="E316" s="409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09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4301051485</v>
      </c>
      <c r="D317" s="408">
        <v>4680115883567</v>
      </c>
      <c r="E317" s="409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09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5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6"/>
      <c r="O318" s="433" t="s">
        <v>70</v>
      </c>
      <c r="P318" s="434"/>
      <c r="Q318" s="434"/>
      <c r="R318" s="434"/>
      <c r="S318" s="434"/>
      <c r="T318" s="434"/>
      <c r="U318" s="435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6"/>
      <c r="O319" s="433" t="s">
        <v>70</v>
      </c>
      <c r="P319" s="434"/>
      <c r="Q319" s="434"/>
      <c r="R319" s="434"/>
      <c r="S319" s="434"/>
      <c r="T319" s="434"/>
      <c r="U319" s="435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customHeight="1" x14ac:dyDescent="0.25">
      <c r="A320" s="423" t="s">
        <v>215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400"/>
      <c r="AA320" s="400"/>
    </row>
    <row r="321" spans="1:67" ht="27" customHeight="1" x14ac:dyDescent="0.25">
      <c r="A321" s="54" t="s">
        <v>483</v>
      </c>
      <c r="B321" s="54" t="s">
        <v>484</v>
      </c>
      <c r="C321" s="31">
        <v>4301060324</v>
      </c>
      <c r="D321" s="408">
        <v>4607091388831</v>
      </c>
      <c r="E321" s="409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09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5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6"/>
      <c r="O322" s="433" t="s">
        <v>70</v>
      </c>
      <c r="P322" s="434"/>
      <c r="Q322" s="434"/>
      <c r="R322" s="434"/>
      <c r="S322" s="434"/>
      <c r="T322" s="434"/>
      <c r="U322" s="435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6"/>
      <c r="O323" s="433" t="s">
        <v>70</v>
      </c>
      <c r="P323" s="434"/>
      <c r="Q323" s="434"/>
      <c r="R323" s="434"/>
      <c r="S323" s="434"/>
      <c r="T323" s="434"/>
      <c r="U323" s="435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customHeight="1" x14ac:dyDescent="0.25">
      <c r="A324" s="423" t="s">
        <v>91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400"/>
      <c r="AA324" s="400"/>
    </row>
    <row r="325" spans="1:67" ht="27" customHeight="1" x14ac:dyDescent="0.25">
      <c r="A325" s="54" t="s">
        <v>485</v>
      </c>
      <c r="B325" s="54" t="s">
        <v>486</v>
      </c>
      <c r="C325" s="31">
        <v>4301032015</v>
      </c>
      <c r="D325" s="408">
        <v>4607091383102</v>
      </c>
      <c r="E325" s="409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09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15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6"/>
      <c r="O326" s="433" t="s">
        <v>70</v>
      </c>
      <c r="P326" s="434"/>
      <c r="Q326" s="434"/>
      <c r="R326" s="434"/>
      <c r="S326" s="434"/>
      <c r="T326" s="434"/>
      <c r="U326" s="435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6"/>
      <c r="O327" s="433" t="s">
        <v>70</v>
      </c>
      <c r="P327" s="434"/>
      <c r="Q327" s="434"/>
      <c r="R327" s="434"/>
      <c r="S327" s="434"/>
      <c r="T327" s="434"/>
      <c r="U327" s="435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customHeight="1" x14ac:dyDescent="0.2">
      <c r="A328" s="419" t="s">
        <v>487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8"/>
      <c r="AA328" s="48"/>
    </row>
    <row r="329" spans="1:67" ht="16.5" customHeight="1" x14ac:dyDescent="0.25">
      <c r="A329" s="464" t="s">
        <v>488</v>
      </c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413"/>
      <c r="T329" s="413"/>
      <c r="U329" s="413"/>
      <c r="V329" s="413"/>
      <c r="W329" s="413"/>
      <c r="X329" s="413"/>
      <c r="Y329" s="413"/>
      <c r="Z329" s="399"/>
      <c r="AA329" s="399"/>
    </row>
    <row r="330" spans="1:67" ht="14.25" customHeight="1" x14ac:dyDescent="0.25">
      <c r="A330" s="423" t="s">
        <v>113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400"/>
      <c r="AA330" s="400"/>
    </row>
    <row r="331" spans="1:67" ht="37.5" customHeight="1" x14ac:dyDescent="0.25">
      <c r="A331" s="54" t="s">
        <v>489</v>
      </c>
      <c r="B331" s="54" t="s">
        <v>490</v>
      </c>
      <c r="C331" s="31">
        <v>4301011875</v>
      </c>
      <c r="D331" s="408">
        <v>4680115884885</v>
      </c>
      <c r="E331" s="409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09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customHeight="1" x14ac:dyDescent="0.25">
      <c r="A332" s="54" t="s">
        <v>492</v>
      </c>
      <c r="B332" s="54" t="s">
        <v>493</v>
      </c>
      <c r="C332" s="31">
        <v>4301011874</v>
      </c>
      <c r="D332" s="408">
        <v>4680115884892</v>
      </c>
      <c r="E332" s="409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09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08">
        <v>4680115884830</v>
      </c>
      <c r="E333" s="409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09"/>
      <c r="T333" s="34"/>
      <c r="U333" s="34"/>
      <c r="V333" s="35" t="s">
        <v>66</v>
      </c>
      <c r="W333" s="404">
        <v>0</v>
      </c>
      <c r="X333" s="405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494</v>
      </c>
      <c r="B334" s="54" t="s">
        <v>496</v>
      </c>
      <c r="C334" s="31">
        <v>4301011943</v>
      </c>
      <c r="D334" s="408">
        <v>4680115884830</v>
      </c>
      <c r="E334" s="409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09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08">
        <v>4680115884847</v>
      </c>
      <c r="E335" s="409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09"/>
      <c r="T335" s="34"/>
      <c r="U335" s="34"/>
      <c r="V335" s="35" t="s">
        <v>66</v>
      </c>
      <c r="W335" s="404">
        <v>1200</v>
      </c>
      <c r="X335" s="405">
        <f t="shared" si="70"/>
        <v>1200</v>
      </c>
      <c r="Y335" s="36">
        <f>IFERROR(IF(X335=0,"",ROUNDUP(X335/H335,0)*0.02175),"")</f>
        <v>1.7399999999999998</v>
      </c>
      <c r="Z335" s="56"/>
      <c r="AA335" s="57"/>
      <c r="AE335" s="64"/>
      <c r="BB335" s="257" t="s">
        <v>1</v>
      </c>
      <c r="BL335" s="64">
        <f t="shared" si="71"/>
        <v>1238.4000000000001</v>
      </c>
      <c r="BM335" s="64">
        <f t="shared" si="72"/>
        <v>1238.4000000000001</v>
      </c>
      <c r="BN335" s="64">
        <f t="shared" si="73"/>
        <v>1.6666666666666665</v>
      </c>
      <c r="BO335" s="64">
        <f t="shared" si="74"/>
        <v>1.6666666666666665</v>
      </c>
    </row>
    <row r="336" spans="1:67" ht="27" customHeight="1" x14ac:dyDescent="0.25">
      <c r="A336" s="54" t="s">
        <v>497</v>
      </c>
      <c r="B336" s="54" t="s">
        <v>499</v>
      </c>
      <c r="C336" s="31">
        <v>4301011946</v>
      </c>
      <c r="D336" s="408">
        <v>4680115884847</v>
      </c>
      <c r="E336" s="409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09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08">
        <v>4680115884854</v>
      </c>
      <c r="E337" s="409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09"/>
      <c r="T337" s="34"/>
      <c r="U337" s="34"/>
      <c r="V337" s="35" t="s">
        <v>66</v>
      </c>
      <c r="W337" s="404">
        <v>250</v>
      </c>
      <c r="X337" s="405">
        <f t="shared" si="70"/>
        <v>255</v>
      </c>
      <c r="Y337" s="36">
        <f>IFERROR(IF(X337=0,"",ROUNDUP(X337/H337,0)*0.02175),"")</f>
        <v>0.36974999999999997</v>
      </c>
      <c r="Z337" s="56"/>
      <c r="AA337" s="57"/>
      <c r="AE337" s="64"/>
      <c r="BB337" s="259" t="s">
        <v>1</v>
      </c>
      <c r="BL337" s="64">
        <f t="shared" si="71"/>
        <v>258</v>
      </c>
      <c r="BM337" s="64">
        <f t="shared" si="72"/>
        <v>263.16000000000003</v>
      </c>
      <c r="BN337" s="64">
        <f t="shared" si="73"/>
        <v>0.34722222222222221</v>
      </c>
      <c r="BO337" s="64">
        <f t="shared" si="74"/>
        <v>0.35416666666666663</v>
      </c>
    </row>
    <row r="338" spans="1:67" ht="27" customHeight="1" x14ac:dyDescent="0.25">
      <c r="A338" s="54" t="s">
        <v>500</v>
      </c>
      <c r="B338" s="54" t="s">
        <v>502</v>
      </c>
      <c r="C338" s="31">
        <v>4301011947</v>
      </c>
      <c r="D338" s="408">
        <v>4680115884854</v>
      </c>
      <c r="E338" s="409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09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customHeight="1" x14ac:dyDescent="0.25">
      <c r="A339" s="54" t="s">
        <v>503</v>
      </c>
      <c r="B339" s="54" t="s">
        <v>504</v>
      </c>
      <c r="C339" s="31">
        <v>4301011871</v>
      </c>
      <c r="D339" s="408">
        <v>4680115884908</v>
      </c>
      <c r="E339" s="409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09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505</v>
      </c>
      <c r="B340" s="54" t="s">
        <v>506</v>
      </c>
      <c r="C340" s="31">
        <v>4301011866</v>
      </c>
      <c r="D340" s="408">
        <v>4680115884878</v>
      </c>
      <c r="E340" s="409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09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4301011868</v>
      </c>
      <c r="D341" s="408">
        <v>4680115884861</v>
      </c>
      <c r="E341" s="409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09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510</v>
      </c>
      <c r="B342" s="54" t="s">
        <v>511</v>
      </c>
      <c r="C342" s="31">
        <v>4301011952</v>
      </c>
      <c r="D342" s="408">
        <v>4680115884922</v>
      </c>
      <c r="E342" s="409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09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4301011433</v>
      </c>
      <c r="D343" s="408">
        <v>4680115882638</v>
      </c>
      <c r="E343" s="409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09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5"/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6"/>
      <c r="O344" s="433" t="s">
        <v>70</v>
      </c>
      <c r="P344" s="434"/>
      <c r="Q344" s="434"/>
      <c r="R344" s="434"/>
      <c r="S344" s="434"/>
      <c r="T344" s="434"/>
      <c r="U344" s="435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96.666666666666671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97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2.1097499999999996</v>
      </c>
      <c r="Z344" s="407"/>
      <c r="AA344" s="407"/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6"/>
      <c r="O345" s="433" t="s">
        <v>70</v>
      </c>
      <c r="P345" s="434"/>
      <c r="Q345" s="434"/>
      <c r="R345" s="434"/>
      <c r="S345" s="434"/>
      <c r="T345" s="434"/>
      <c r="U345" s="435"/>
      <c r="V345" s="37" t="s">
        <v>66</v>
      </c>
      <c r="W345" s="406">
        <f>IFERROR(SUM(W331:W343),"0")</f>
        <v>1450</v>
      </c>
      <c r="X345" s="406">
        <f>IFERROR(SUM(X331:X343),"0")</f>
        <v>1455</v>
      </c>
      <c r="Y345" s="37"/>
      <c r="Z345" s="407"/>
      <c r="AA345" s="407"/>
    </row>
    <row r="346" spans="1:67" ht="14.25" customHeight="1" x14ac:dyDescent="0.25">
      <c r="A346" s="423" t="s">
        <v>105</v>
      </c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413"/>
      <c r="T346" s="413"/>
      <c r="U346" s="413"/>
      <c r="V346" s="413"/>
      <c r="W346" s="413"/>
      <c r="X346" s="413"/>
      <c r="Y346" s="413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08">
        <v>4607091383980</v>
      </c>
      <c r="E347" s="409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09"/>
      <c r="T347" s="34"/>
      <c r="U347" s="34"/>
      <c r="V347" s="35" t="s">
        <v>66</v>
      </c>
      <c r="W347" s="404">
        <v>800</v>
      </c>
      <c r="X347" s="405">
        <f>IFERROR(IF(W347="",0,CEILING((W347/$H347),1)*$H347),"")</f>
        <v>810</v>
      </c>
      <c r="Y347" s="36">
        <f>IFERROR(IF(X347=0,"",ROUNDUP(X347/H347,0)*0.02175),"")</f>
        <v>1.1744999999999999</v>
      </c>
      <c r="Z347" s="56"/>
      <c r="AA347" s="57"/>
      <c r="AE347" s="64"/>
      <c r="BB347" s="266" t="s">
        <v>1</v>
      </c>
      <c r="BL347" s="64">
        <f>IFERROR(W347*I347/H347,"0")</f>
        <v>825.6</v>
      </c>
      <c r="BM347" s="64">
        <f>IFERROR(X347*I347/H347,"0")</f>
        <v>835.92000000000007</v>
      </c>
      <c r="BN347" s="64">
        <f>IFERROR(1/J347*(W347/H347),"0")</f>
        <v>1.1111111111111112</v>
      </c>
      <c r="BO347" s="64">
        <f>IFERROR(1/J347*(X347/H347),"0")</f>
        <v>1.125</v>
      </c>
    </row>
    <row r="348" spans="1:67" ht="16.5" customHeight="1" x14ac:dyDescent="0.25">
      <c r="A348" s="54" t="s">
        <v>516</v>
      </c>
      <c r="B348" s="54" t="s">
        <v>517</v>
      </c>
      <c r="C348" s="31">
        <v>4301020270</v>
      </c>
      <c r="D348" s="408">
        <v>4680115883314</v>
      </c>
      <c r="E348" s="409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09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518</v>
      </c>
      <c r="B349" s="54" t="s">
        <v>519</v>
      </c>
      <c r="C349" s="31">
        <v>4301020179</v>
      </c>
      <c r="D349" s="408">
        <v>4607091384178</v>
      </c>
      <c r="E349" s="409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09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4301020254</v>
      </c>
      <c r="D350" s="408">
        <v>4680115881914</v>
      </c>
      <c r="E350" s="409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09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5"/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6"/>
      <c r="O351" s="433" t="s">
        <v>70</v>
      </c>
      <c r="P351" s="434"/>
      <c r="Q351" s="434"/>
      <c r="R351" s="434"/>
      <c r="S351" s="434"/>
      <c r="T351" s="434"/>
      <c r="U351" s="435"/>
      <c r="V351" s="37" t="s">
        <v>71</v>
      </c>
      <c r="W351" s="406">
        <f>IFERROR(W347/H347,"0")+IFERROR(W348/H348,"0")+IFERROR(W349/H349,"0")+IFERROR(W350/H350,"0")</f>
        <v>53.333333333333336</v>
      </c>
      <c r="X351" s="406">
        <f>IFERROR(X347/H347,"0")+IFERROR(X348/H348,"0")+IFERROR(X349/H349,"0")+IFERROR(X350/H350,"0")</f>
        <v>54</v>
      </c>
      <c r="Y351" s="406">
        <f>IFERROR(IF(Y347="",0,Y347),"0")+IFERROR(IF(Y348="",0,Y348),"0")+IFERROR(IF(Y349="",0,Y349),"0")+IFERROR(IF(Y350="",0,Y350),"0")</f>
        <v>1.1744999999999999</v>
      </c>
      <c r="Z351" s="407"/>
      <c r="AA351" s="407"/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6"/>
      <c r="O352" s="433" t="s">
        <v>70</v>
      </c>
      <c r="P352" s="434"/>
      <c r="Q352" s="434"/>
      <c r="R352" s="434"/>
      <c r="S352" s="434"/>
      <c r="T352" s="434"/>
      <c r="U352" s="435"/>
      <c r="V352" s="37" t="s">
        <v>66</v>
      </c>
      <c r="W352" s="406">
        <f>IFERROR(SUM(W347:W350),"0")</f>
        <v>800</v>
      </c>
      <c r="X352" s="406">
        <f>IFERROR(SUM(X347:X350),"0")</f>
        <v>810</v>
      </c>
      <c r="Y352" s="37"/>
      <c r="Z352" s="407"/>
      <c r="AA352" s="407"/>
    </row>
    <row r="353" spans="1:67" ht="14.25" customHeight="1" x14ac:dyDescent="0.25">
      <c r="A353" s="423" t="s">
        <v>72</v>
      </c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413"/>
      <c r="T353" s="413"/>
      <c r="U353" s="413"/>
      <c r="V353" s="413"/>
      <c r="W353" s="413"/>
      <c r="X353" s="413"/>
      <c r="Y353" s="413"/>
      <c r="Z353" s="400"/>
      <c r="AA353" s="400"/>
    </row>
    <row r="354" spans="1:67" ht="27" customHeight="1" x14ac:dyDescent="0.25">
      <c r="A354" s="54" t="s">
        <v>522</v>
      </c>
      <c r="B354" s="54" t="s">
        <v>523</v>
      </c>
      <c r="C354" s="31">
        <v>4301051639</v>
      </c>
      <c r="D354" s="408">
        <v>4607091383928</v>
      </c>
      <c r="E354" s="409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09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522</v>
      </c>
      <c r="B355" s="54" t="s">
        <v>524</v>
      </c>
      <c r="C355" s="31">
        <v>4301051560</v>
      </c>
      <c r="D355" s="408">
        <v>4607091383928</v>
      </c>
      <c r="E355" s="409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09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08">
        <v>4607091384260</v>
      </c>
      <c r="E356" s="409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09"/>
      <c r="T356" s="34"/>
      <c r="U356" s="34"/>
      <c r="V356" s="35" t="s">
        <v>66</v>
      </c>
      <c r="W356" s="404">
        <v>54</v>
      </c>
      <c r="X356" s="405">
        <f>IFERROR(IF(W356="",0,CEILING((W356/$H356),1)*$H356),"")</f>
        <v>54.6</v>
      </c>
      <c r="Y356" s="36">
        <f>IFERROR(IF(X356=0,"",ROUNDUP(X356/H356,0)*0.02175),"")</f>
        <v>0.15225</v>
      </c>
      <c r="Z356" s="56"/>
      <c r="AA356" s="57"/>
      <c r="AE356" s="64"/>
      <c r="BB356" s="272" t="s">
        <v>1</v>
      </c>
      <c r="BL356" s="64">
        <f>IFERROR(W356*I356/H356,"0")</f>
        <v>57.904615384615397</v>
      </c>
      <c r="BM356" s="64">
        <f>IFERROR(X356*I356/H356,"0")</f>
        <v>58.548000000000009</v>
      </c>
      <c r="BN356" s="64">
        <f>IFERROR(1/J356*(W356/H356),"0")</f>
        <v>0.12362637362637363</v>
      </c>
      <c r="BO356" s="64">
        <f>IFERROR(1/J356*(X356/H356),"0")</f>
        <v>0.125</v>
      </c>
    </row>
    <row r="357" spans="1:67" x14ac:dyDescent="0.2">
      <c r="A357" s="415"/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6"/>
      <c r="O357" s="433" t="s">
        <v>70</v>
      </c>
      <c r="P357" s="434"/>
      <c r="Q357" s="434"/>
      <c r="R357" s="434"/>
      <c r="S357" s="434"/>
      <c r="T357" s="434"/>
      <c r="U357" s="435"/>
      <c r="V357" s="37" t="s">
        <v>71</v>
      </c>
      <c r="W357" s="406">
        <f>IFERROR(W354/H354,"0")+IFERROR(W355/H355,"0")+IFERROR(W356/H356,"0")</f>
        <v>6.9230769230769234</v>
      </c>
      <c r="X357" s="406">
        <f>IFERROR(X354/H354,"0")+IFERROR(X355/H355,"0")+IFERROR(X356/H356,"0")</f>
        <v>7</v>
      </c>
      <c r="Y357" s="406">
        <f>IFERROR(IF(Y354="",0,Y354),"0")+IFERROR(IF(Y355="",0,Y355),"0")+IFERROR(IF(Y356="",0,Y356),"0")</f>
        <v>0.15225</v>
      </c>
      <c r="Z357" s="407"/>
      <c r="AA357" s="407"/>
    </row>
    <row r="358" spans="1:67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6"/>
      <c r="O358" s="433" t="s">
        <v>70</v>
      </c>
      <c r="P358" s="434"/>
      <c r="Q358" s="434"/>
      <c r="R358" s="434"/>
      <c r="S358" s="434"/>
      <c r="T358" s="434"/>
      <c r="U358" s="435"/>
      <c r="V358" s="37" t="s">
        <v>66</v>
      </c>
      <c r="W358" s="406">
        <f>IFERROR(SUM(W354:W356),"0")</f>
        <v>54</v>
      </c>
      <c r="X358" s="406">
        <f>IFERROR(SUM(X354:X356),"0")</f>
        <v>54.6</v>
      </c>
      <c r="Y358" s="37"/>
      <c r="Z358" s="407"/>
      <c r="AA358" s="407"/>
    </row>
    <row r="359" spans="1:67" ht="14.25" customHeight="1" x14ac:dyDescent="0.25">
      <c r="A359" s="423" t="s">
        <v>215</v>
      </c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413"/>
      <c r="T359" s="413"/>
      <c r="U359" s="413"/>
      <c r="V359" s="413"/>
      <c r="W359" s="413"/>
      <c r="X359" s="413"/>
      <c r="Y359" s="413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08">
        <v>4607091384673</v>
      </c>
      <c r="E360" s="409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09"/>
      <c r="T360" s="34"/>
      <c r="U360" s="34"/>
      <c r="V360" s="35" t="s">
        <v>66</v>
      </c>
      <c r="W360" s="404">
        <v>0</v>
      </c>
      <c r="X360" s="405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3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16.5" customHeight="1" x14ac:dyDescent="0.25">
      <c r="A361" s="54" t="s">
        <v>527</v>
      </c>
      <c r="B361" s="54" t="s">
        <v>529</v>
      </c>
      <c r="C361" s="31">
        <v>4301060345</v>
      </c>
      <c r="D361" s="408">
        <v>4607091384673</v>
      </c>
      <c r="E361" s="409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09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15"/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6"/>
      <c r="O362" s="433" t="s">
        <v>70</v>
      </c>
      <c r="P362" s="434"/>
      <c r="Q362" s="434"/>
      <c r="R362" s="434"/>
      <c r="S362" s="434"/>
      <c r="T362" s="434"/>
      <c r="U362" s="435"/>
      <c r="V362" s="37" t="s">
        <v>71</v>
      </c>
      <c r="W362" s="406">
        <f>IFERROR(W360/H360,"0")+IFERROR(W361/H361,"0")</f>
        <v>0</v>
      </c>
      <c r="X362" s="406">
        <f>IFERROR(X360/H360,"0")+IFERROR(X361/H361,"0")</f>
        <v>0</v>
      </c>
      <c r="Y362" s="406">
        <f>IFERROR(IF(Y360="",0,Y360),"0")+IFERROR(IF(Y361="",0,Y361),"0")</f>
        <v>0</v>
      </c>
      <c r="Z362" s="407"/>
      <c r="AA362" s="407"/>
    </row>
    <row r="363" spans="1:67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6"/>
      <c r="O363" s="433" t="s">
        <v>70</v>
      </c>
      <c r="P363" s="434"/>
      <c r="Q363" s="434"/>
      <c r="R363" s="434"/>
      <c r="S363" s="434"/>
      <c r="T363" s="434"/>
      <c r="U363" s="435"/>
      <c r="V363" s="37" t="s">
        <v>66</v>
      </c>
      <c r="W363" s="406">
        <f>IFERROR(SUM(W360:W361),"0")</f>
        <v>0</v>
      </c>
      <c r="X363" s="406">
        <f>IFERROR(SUM(X360:X361),"0")</f>
        <v>0</v>
      </c>
      <c r="Y363" s="37"/>
      <c r="Z363" s="407"/>
      <c r="AA363" s="407"/>
    </row>
    <row r="364" spans="1:67" ht="16.5" customHeight="1" x14ac:dyDescent="0.25">
      <c r="A364" s="464" t="s">
        <v>530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399"/>
      <c r="AA364" s="399"/>
    </row>
    <row r="365" spans="1:67" ht="14.25" customHeight="1" x14ac:dyDescent="0.25">
      <c r="A365" s="423" t="s">
        <v>113</v>
      </c>
      <c r="B365" s="413"/>
      <c r="C365" s="413"/>
      <c r="D365" s="413"/>
      <c r="E365" s="413"/>
      <c r="F365" s="413"/>
      <c r="G365" s="413"/>
      <c r="H365" s="413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413"/>
      <c r="T365" s="413"/>
      <c r="U365" s="413"/>
      <c r="V365" s="413"/>
      <c r="W365" s="413"/>
      <c r="X365" s="413"/>
      <c r="Y365" s="413"/>
      <c r="Z365" s="400"/>
      <c r="AA365" s="400"/>
    </row>
    <row r="366" spans="1:67" ht="37.5" customHeight="1" x14ac:dyDescent="0.25">
      <c r="A366" s="54" t="s">
        <v>531</v>
      </c>
      <c r="B366" s="54" t="s">
        <v>532</v>
      </c>
      <c r="C366" s="31">
        <v>4301011324</v>
      </c>
      <c r="D366" s="408">
        <v>4607091384185</v>
      </c>
      <c r="E366" s="409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09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533</v>
      </c>
      <c r="B367" s="54" t="s">
        <v>534</v>
      </c>
      <c r="C367" s="31">
        <v>4301011312</v>
      </c>
      <c r="D367" s="408">
        <v>4607091384192</v>
      </c>
      <c r="E367" s="409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09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535</v>
      </c>
      <c r="B368" s="54" t="s">
        <v>536</v>
      </c>
      <c r="C368" s="31">
        <v>4301011483</v>
      </c>
      <c r="D368" s="408">
        <v>4680115881907</v>
      </c>
      <c r="E368" s="409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09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4301011655</v>
      </c>
      <c r="D369" s="408">
        <v>4680115883925</v>
      </c>
      <c r="E369" s="409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09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5"/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6"/>
      <c r="O370" s="433" t="s">
        <v>70</v>
      </c>
      <c r="P370" s="434"/>
      <c r="Q370" s="434"/>
      <c r="R370" s="434"/>
      <c r="S370" s="434"/>
      <c r="T370" s="434"/>
      <c r="U370" s="435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6"/>
      <c r="O371" s="433" t="s">
        <v>70</v>
      </c>
      <c r="P371" s="434"/>
      <c r="Q371" s="434"/>
      <c r="R371" s="434"/>
      <c r="S371" s="434"/>
      <c r="T371" s="434"/>
      <c r="U371" s="435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customHeight="1" x14ac:dyDescent="0.25">
      <c r="A372" s="423" t="s">
        <v>61</v>
      </c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413"/>
      <c r="T372" s="413"/>
      <c r="U372" s="413"/>
      <c r="V372" s="413"/>
      <c r="W372" s="413"/>
      <c r="X372" s="413"/>
      <c r="Y372" s="413"/>
      <c r="Z372" s="400"/>
      <c r="AA372" s="400"/>
    </row>
    <row r="373" spans="1:67" ht="27" customHeight="1" x14ac:dyDescent="0.25">
      <c r="A373" s="54" t="s">
        <v>539</v>
      </c>
      <c r="B373" s="54" t="s">
        <v>540</v>
      </c>
      <c r="C373" s="31">
        <v>4301031139</v>
      </c>
      <c r="D373" s="408">
        <v>4607091384802</v>
      </c>
      <c r="E373" s="409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09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541</v>
      </c>
      <c r="C374" s="31">
        <v>4301031303</v>
      </c>
      <c r="D374" s="408">
        <v>4607091384802</v>
      </c>
      <c r="E374" s="409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09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542</v>
      </c>
      <c r="B375" s="54" t="s">
        <v>543</v>
      </c>
      <c r="C375" s="31">
        <v>4301031304</v>
      </c>
      <c r="D375" s="408">
        <v>4607091384826</v>
      </c>
      <c r="E375" s="409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09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5"/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6"/>
      <c r="O376" s="433" t="s">
        <v>70</v>
      </c>
      <c r="P376" s="434"/>
      <c r="Q376" s="434"/>
      <c r="R376" s="434"/>
      <c r="S376" s="434"/>
      <c r="T376" s="434"/>
      <c r="U376" s="435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6"/>
      <c r="O377" s="433" t="s">
        <v>70</v>
      </c>
      <c r="P377" s="434"/>
      <c r="Q377" s="434"/>
      <c r="R377" s="434"/>
      <c r="S377" s="434"/>
      <c r="T377" s="434"/>
      <c r="U377" s="435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customHeight="1" x14ac:dyDescent="0.25">
      <c r="A378" s="423" t="s">
        <v>72</v>
      </c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413"/>
      <c r="T378" s="413"/>
      <c r="U378" s="413"/>
      <c r="V378" s="413"/>
      <c r="W378" s="413"/>
      <c r="X378" s="413"/>
      <c r="Y378" s="413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08">
        <v>4607091384246</v>
      </c>
      <c r="E379" s="409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8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09"/>
      <c r="T379" s="34"/>
      <c r="U379" s="34"/>
      <c r="V379" s="35" t="s">
        <v>66</v>
      </c>
      <c r="W379" s="404">
        <v>198</v>
      </c>
      <c r="X379" s="405">
        <f>IFERROR(IF(W379="",0,CEILING((W379/$H379),1)*$H379),"")</f>
        <v>202.79999999999998</v>
      </c>
      <c r="Y379" s="36">
        <f>IFERROR(IF(X379=0,"",ROUNDUP(X379/H379,0)*0.02175),"")</f>
        <v>0.5655</v>
      </c>
      <c r="Z379" s="56"/>
      <c r="AA379" s="57"/>
      <c r="AE379" s="64"/>
      <c r="BB379" s="282" t="s">
        <v>1</v>
      </c>
      <c r="BL379" s="64">
        <f>IFERROR(W379*I379/H379,"0")</f>
        <v>212.3169230769231</v>
      </c>
      <c r="BM379" s="64">
        <f>IFERROR(X379*I379/H379,"0")</f>
        <v>217.464</v>
      </c>
      <c r="BN379" s="64">
        <f>IFERROR(1/J379*(W379/H379),"0")</f>
        <v>0.4532967032967033</v>
      </c>
      <c r="BO379" s="64">
        <f>IFERROR(1/J379*(X379/H379),"0")</f>
        <v>0.46428571428571425</v>
      </c>
    </row>
    <row r="380" spans="1:67" ht="27" customHeight="1" x14ac:dyDescent="0.25">
      <c r="A380" s="54" t="s">
        <v>546</v>
      </c>
      <c r="B380" s="54" t="s">
        <v>547</v>
      </c>
      <c r="C380" s="31">
        <v>4301051445</v>
      </c>
      <c r="D380" s="408">
        <v>4680115881976</v>
      </c>
      <c r="E380" s="409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09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4301051297</v>
      </c>
      <c r="D381" s="408">
        <v>4607091384253</v>
      </c>
      <c r="E381" s="409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09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548</v>
      </c>
      <c r="B382" s="54" t="s">
        <v>550</v>
      </c>
      <c r="C382" s="31">
        <v>4301051634</v>
      </c>
      <c r="D382" s="408">
        <v>4607091384253</v>
      </c>
      <c r="E382" s="409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09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551</v>
      </c>
      <c r="B383" s="54" t="s">
        <v>552</v>
      </c>
      <c r="C383" s="31">
        <v>4301051444</v>
      </c>
      <c r="D383" s="408">
        <v>4680115881969</v>
      </c>
      <c r="E383" s="409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09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5"/>
      <c r="B384" s="413"/>
      <c r="C384" s="413"/>
      <c r="D384" s="413"/>
      <c r="E384" s="413"/>
      <c r="F384" s="413"/>
      <c r="G384" s="413"/>
      <c r="H384" s="413"/>
      <c r="I384" s="413"/>
      <c r="J384" s="413"/>
      <c r="K384" s="413"/>
      <c r="L384" s="413"/>
      <c r="M384" s="413"/>
      <c r="N384" s="416"/>
      <c r="O384" s="433" t="s">
        <v>70</v>
      </c>
      <c r="P384" s="434"/>
      <c r="Q384" s="434"/>
      <c r="R384" s="434"/>
      <c r="S384" s="434"/>
      <c r="T384" s="434"/>
      <c r="U384" s="435"/>
      <c r="V384" s="37" t="s">
        <v>71</v>
      </c>
      <c r="W384" s="406">
        <f>IFERROR(W379/H379,"0")+IFERROR(W380/H380,"0")+IFERROR(W381/H381,"0")+IFERROR(W382/H382,"0")+IFERROR(W383/H383,"0")</f>
        <v>25.384615384615387</v>
      </c>
      <c r="X384" s="406">
        <f>IFERROR(X379/H379,"0")+IFERROR(X380/H380,"0")+IFERROR(X381/H381,"0")+IFERROR(X382/H382,"0")+IFERROR(X383/H383,"0")</f>
        <v>26</v>
      </c>
      <c r="Y384" s="406">
        <f>IFERROR(IF(Y379="",0,Y379),"0")+IFERROR(IF(Y380="",0,Y380),"0")+IFERROR(IF(Y381="",0,Y381),"0")+IFERROR(IF(Y382="",0,Y382),"0")+IFERROR(IF(Y383="",0,Y383),"0")</f>
        <v>0.5655</v>
      </c>
      <c r="Z384" s="407"/>
      <c r="AA384" s="407"/>
    </row>
    <row r="385" spans="1:67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6"/>
      <c r="O385" s="433" t="s">
        <v>70</v>
      </c>
      <c r="P385" s="434"/>
      <c r="Q385" s="434"/>
      <c r="R385" s="434"/>
      <c r="S385" s="434"/>
      <c r="T385" s="434"/>
      <c r="U385" s="435"/>
      <c r="V385" s="37" t="s">
        <v>66</v>
      </c>
      <c r="W385" s="406">
        <f>IFERROR(SUM(W379:W383),"0")</f>
        <v>198</v>
      </c>
      <c r="X385" s="406">
        <f>IFERROR(SUM(X379:X383),"0")</f>
        <v>202.79999999999998</v>
      </c>
      <c r="Y385" s="37"/>
      <c r="Z385" s="407"/>
      <c r="AA385" s="407"/>
    </row>
    <row r="386" spans="1:67" ht="14.25" customHeight="1" x14ac:dyDescent="0.25">
      <c r="A386" s="423" t="s">
        <v>215</v>
      </c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413"/>
      <c r="T386" s="413"/>
      <c r="U386" s="413"/>
      <c r="V386" s="413"/>
      <c r="W386" s="413"/>
      <c r="X386" s="413"/>
      <c r="Y386" s="413"/>
      <c r="Z386" s="400"/>
      <c r="AA386" s="400"/>
    </row>
    <row r="387" spans="1:67" ht="27" customHeight="1" x14ac:dyDescent="0.25">
      <c r="A387" s="54" t="s">
        <v>553</v>
      </c>
      <c r="B387" s="54" t="s">
        <v>554</v>
      </c>
      <c r="C387" s="31">
        <v>4301060377</v>
      </c>
      <c r="D387" s="408">
        <v>4607091389357</v>
      </c>
      <c r="E387" s="409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09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customHeight="1" x14ac:dyDescent="0.25">
      <c r="A388" s="54" t="s">
        <v>553</v>
      </c>
      <c r="B388" s="54" t="s">
        <v>555</v>
      </c>
      <c r="C388" s="31">
        <v>4301060322</v>
      </c>
      <c r="D388" s="408">
        <v>4607091389357</v>
      </c>
      <c r="E388" s="409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09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x14ac:dyDescent="0.2">
      <c r="A389" s="415"/>
      <c r="B389" s="413"/>
      <c r="C389" s="413"/>
      <c r="D389" s="413"/>
      <c r="E389" s="413"/>
      <c r="F389" s="413"/>
      <c r="G389" s="413"/>
      <c r="H389" s="413"/>
      <c r="I389" s="413"/>
      <c r="J389" s="413"/>
      <c r="K389" s="413"/>
      <c r="L389" s="413"/>
      <c r="M389" s="413"/>
      <c r="N389" s="416"/>
      <c r="O389" s="433" t="s">
        <v>70</v>
      </c>
      <c r="P389" s="434"/>
      <c r="Q389" s="434"/>
      <c r="R389" s="434"/>
      <c r="S389" s="434"/>
      <c r="T389" s="434"/>
      <c r="U389" s="435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6"/>
      <c r="O390" s="433" t="s">
        <v>70</v>
      </c>
      <c r="P390" s="434"/>
      <c r="Q390" s="434"/>
      <c r="R390" s="434"/>
      <c r="S390" s="434"/>
      <c r="T390" s="434"/>
      <c r="U390" s="435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customHeight="1" x14ac:dyDescent="0.2">
      <c r="A391" s="419" t="s">
        <v>556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48"/>
      <c r="AA391" s="48"/>
    </row>
    <row r="392" spans="1:67" ht="16.5" customHeight="1" x14ac:dyDescent="0.25">
      <c r="A392" s="464" t="s">
        <v>557</v>
      </c>
      <c r="B392" s="413"/>
      <c r="C392" s="413"/>
      <c r="D392" s="413"/>
      <c r="E392" s="413"/>
      <c r="F392" s="413"/>
      <c r="G392" s="413"/>
      <c r="H392" s="413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413"/>
      <c r="T392" s="413"/>
      <c r="U392" s="413"/>
      <c r="V392" s="413"/>
      <c r="W392" s="413"/>
      <c r="X392" s="413"/>
      <c r="Y392" s="413"/>
      <c r="Z392" s="399"/>
      <c r="AA392" s="399"/>
    </row>
    <row r="393" spans="1:67" ht="14.25" customHeight="1" x14ac:dyDescent="0.25">
      <c r="A393" s="423" t="s">
        <v>113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00"/>
      <c r="AA393" s="400"/>
    </row>
    <row r="394" spans="1:67" ht="27" customHeight="1" x14ac:dyDescent="0.25">
      <c r="A394" s="54" t="s">
        <v>558</v>
      </c>
      <c r="B394" s="54" t="s">
        <v>559</v>
      </c>
      <c r="C394" s="31">
        <v>4301011428</v>
      </c>
      <c r="D394" s="408">
        <v>4607091389708</v>
      </c>
      <c r="E394" s="409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09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customHeight="1" x14ac:dyDescent="0.25">
      <c r="A395" s="54" t="s">
        <v>560</v>
      </c>
      <c r="B395" s="54" t="s">
        <v>561</v>
      </c>
      <c r="C395" s="31">
        <v>4301011427</v>
      </c>
      <c r="D395" s="408">
        <v>4607091389692</v>
      </c>
      <c r="E395" s="409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09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x14ac:dyDescent="0.2">
      <c r="A396" s="415"/>
      <c r="B396" s="413"/>
      <c r="C396" s="413"/>
      <c r="D396" s="413"/>
      <c r="E396" s="413"/>
      <c r="F396" s="413"/>
      <c r="G396" s="413"/>
      <c r="H396" s="413"/>
      <c r="I396" s="413"/>
      <c r="J396" s="413"/>
      <c r="K396" s="413"/>
      <c r="L396" s="413"/>
      <c r="M396" s="413"/>
      <c r="N396" s="416"/>
      <c r="O396" s="433" t="s">
        <v>70</v>
      </c>
      <c r="P396" s="434"/>
      <c r="Q396" s="434"/>
      <c r="R396" s="434"/>
      <c r="S396" s="434"/>
      <c r="T396" s="434"/>
      <c r="U396" s="435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6"/>
      <c r="O397" s="433" t="s">
        <v>70</v>
      </c>
      <c r="P397" s="434"/>
      <c r="Q397" s="434"/>
      <c r="R397" s="434"/>
      <c r="S397" s="434"/>
      <c r="T397" s="434"/>
      <c r="U397" s="435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customHeight="1" x14ac:dyDescent="0.25">
      <c r="A398" s="423" t="s">
        <v>61</v>
      </c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413"/>
      <c r="T398" s="413"/>
      <c r="U398" s="413"/>
      <c r="V398" s="413"/>
      <c r="W398" s="413"/>
      <c r="X398" s="413"/>
      <c r="Y398" s="413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08">
        <v>4607091389753</v>
      </c>
      <c r="E399" s="409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09"/>
      <c r="T399" s="34"/>
      <c r="U399" s="34"/>
      <c r="V399" s="35" t="s">
        <v>66</v>
      </c>
      <c r="W399" s="404">
        <v>91</v>
      </c>
      <c r="X399" s="405">
        <f t="shared" ref="X399:X423" si="75">IFERROR(IF(W399="",0,CEILING((W399/$H399),1)*$H399),"")</f>
        <v>92.4</v>
      </c>
      <c r="Y399" s="36">
        <f t="shared" ref="Y399:Y405" si="76">IFERROR(IF(X399=0,"",ROUNDUP(X399/H399,0)*0.00753),"")</f>
        <v>0.16566</v>
      </c>
      <c r="Z399" s="56"/>
      <c r="AA399" s="57"/>
      <c r="AE399" s="64"/>
      <c r="BB399" s="291" t="s">
        <v>1</v>
      </c>
      <c r="BL399" s="64">
        <f t="shared" ref="BL399:BL423" si="77">IFERROR(W399*I399/H399,"0")</f>
        <v>95.983333333333334</v>
      </c>
      <c r="BM399" s="64">
        <f t="shared" ref="BM399:BM423" si="78">IFERROR(X399*I399/H399,"0")</f>
        <v>97.46</v>
      </c>
      <c r="BN399" s="64">
        <f t="shared" ref="BN399:BN423" si="79">IFERROR(1/J399*(W399/H399),"0")</f>
        <v>0.13888888888888887</v>
      </c>
      <c r="BO399" s="64">
        <f t="shared" ref="BO399:BO423" si="80">IFERROR(1/J399*(X399/H399),"0")</f>
        <v>0.14102564102564102</v>
      </c>
    </row>
    <row r="400" spans="1:67" ht="27" customHeight="1" x14ac:dyDescent="0.25">
      <c r="A400" s="54" t="s">
        <v>562</v>
      </c>
      <c r="B400" s="54" t="s">
        <v>564</v>
      </c>
      <c r="C400" s="31">
        <v>4301031322</v>
      </c>
      <c r="D400" s="408">
        <v>4607091389753</v>
      </c>
      <c r="E400" s="409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1"/>
      <c r="Q400" s="411"/>
      <c r="R400" s="411"/>
      <c r="S400" s="409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566</v>
      </c>
      <c r="B401" s="54" t="s">
        <v>567</v>
      </c>
      <c r="C401" s="31">
        <v>4301031174</v>
      </c>
      <c r="D401" s="408">
        <v>4607091389760</v>
      </c>
      <c r="E401" s="409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09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568</v>
      </c>
      <c r="C402" s="31">
        <v>4301031323</v>
      </c>
      <c r="D402" s="408">
        <v>4607091389760</v>
      </c>
      <c r="E402" s="409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1" t="s">
        <v>569</v>
      </c>
      <c r="P402" s="411"/>
      <c r="Q402" s="411"/>
      <c r="R402" s="411"/>
      <c r="S402" s="409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08">
        <v>4607091389746</v>
      </c>
      <c r="E403" s="409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3" t="s">
        <v>572</v>
      </c>
      <c r="P403" s="411"/>
      <c r="Q403" s="411"/>
      <c r="R403" s="411"/>
      <c r="S403" s="409"/>
      <c r="T403" s="34"/>
      <c r="U403" s="34"/>
      <c r="V403" s="35" t="s">
        <v>66</v>
      </c>
      <c r="W403" s="404">
        <v>188</v>
      </c>
      <c r="X403" s="405">
        <f t="shared" si="75"/>
        <v>189</v>
      </c>
      <c r="Y403" s="36">
        <f t="shared" si="76"/>
        <v>0.33884999999999998</v>
      </c>
      <c r="Z403" s="56"/>
      <c r="AA403" s="57"/>
      <c r="AE403" s="64"/>
      <c r="BB403" s="295" t="s">
        <v>1</v>
      </c>
      <c r="BL403" s="64">
        <f t="shared" si="77"/>
        <v>198.29523809523806</v>
      </c>
      <c r="BM403" s="64">
        <f t="shared" si="78"/>
        <v>199.35</v>
      </c>
      <c r="BN403" s="64">
        <f t="shared" si="79"/>
        <v>0.28693528693528692</v>
      </c>
      <c r="BO403" s="64">
        <f t="shared" si="80"/>
        <v>0.28846153846153844</v>
      </c>
    </row>
    <row r="404" spans="1:67" ht="27" customHeight="1" x14ac:dyDescent="0.25">
      <c r="A404" s="54" t="s">
        <v>570</v>
      </c>
      <c r="B404" s="54" t="s">
        <v>573</v>
      </c>
      <c r="C404" s="31">
        <v>4301031356</v>
      </c>
      <c r="D404" s="408">
        <v>4607091389746</v>
      </c>
      <c r="E404" s="409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1"/>
      <c r="Q404" s="411"/>
      <c r="R404" s="411"/>
      <c r="S404" s="409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customHeight="1" x14ac:dyDescent="0.25">
      <c r="A405" s="54" t="s">
        <v>574</v>
      </c>
      <c r="B405" s="54" t="s">
        <v>575</v>
      </c>
      <c r="C405" s="31">
        <v>4301031236</v>
      </c>
      <c r="D405" s="408">
        <v>4680115882928</v>
      </c>
      <c r="E405" s="409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09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576</v>
      </c>
      <c r="B406" s="54" t="s">
        <v>577</v>
      </c>
      <c r="C406" s="31">
        <v>4301031335</v>
      </c>
      <c r="D406" s="408">
        <v>4680115883147</v>
      </c>
      <c r="E406" s="409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578</v>
      </c>
      <c r="P406" s="411"/>
      <c r="Q406" s="411"/>
      <c r="R406" s="411"/>
      <c r="S406" s="409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576</v>
      </c>
      <c r="B407" s="54" t="s">
        <v>579</v>
      </c>
      <c r="C407" s="31">
        <v>4301031257</v>
      </c>
      <c r="D407" s="408">
        <v>4680115883147</v>
      </c>
      <c r="E407" s="409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09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580</v>
      </c>
      <c r="B408" s="54" t="s">
        <v>581</v>
      </c>
      <c r="C408" s="31">
        <v>4301031178</v>
      </c>
      <c r="D408" s="408">
        <v>4607091384338</v>
      </c>
      <c r="E408" s="409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09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580</v>
      </c>
      <c r="B409" s="54" t="s">
        <v>582</v>
      </c>
      <c r="C409" s="31">
        <v>4301031330</v>
      </c>
      <c r="D409" s="408">
        <v>4607091384338</v>
      </c>
      <c r="E409" s="409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3" t="s">
        <v>583</v>
      </c>
      <c r="P409" s="411"/>
      <c r="Q409" s="411"/>
      <c r="R409" s="411"/>
      <c r="S409" s="409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584</v>
      </c>
      <c r="B410" s="54" t="s">
        <v>585</v>
      </c>
      <c r="C410" s="31">
        <v>4301031336</v>
      </c>
      <c r="D410" s="408">
        <v>4680115883154</v>
      </c>
      <c r="E410" s="409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1"/>
      <c r="Q410" s="411"/>
      <c r="R410" s="411"/>
      <c r="S410" s="409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584</v>
      </c>
      <c r="B411" s="54" t="s">
        <v>587</v>
      </c>
      <c r="C411" s="31">
        <v>4301031254</v>
      </c>
      <c r="D411" s="408">
        <v>4680115883154</v>
      </c>
      <c r="E411" s="409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09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08">
        <v>4607091389524</v>
      </c>
      <c r="E412" s="409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09"/>
      <c r="T412" s="34"/>
      <c r="U412" s="34"/>
      <c r="V412" s="35" t="s">
        <v>66</v>
      </c>
      <c r="W412" s="404">
        <v>0</v>
      </c>
      <c r="X412" s="405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588</v>
      </c>
      <c r="B413" s="54" t="s">
        <v>590</v>
      </c>
      <c r="C413" s="31">
        <v>4301031331</v>
      </c>
      <c r="D413" s="408">
        <v>4607091389524</v>
      </c>
      <c r="E413" s="409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1"/>
      <c r="Q413" s="411"/>
      <c r="R413" s="411"/>
      <c r="S413" s="409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592</v>
      </c>
      <c r="B414" s="54" t="s">
        <v>593</v>
      </c>
      <c r="C414" s="31">
        <v>4301031337</v>
      </c>
      <c r="D414" s="408">
        <v>4680115883161</v>
      </c>
      <c r="E414" s="409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0" t="s">
        <v>594</v>
      </c>
      <c r="P414" s="411"/>
      <c r="Q414" s="411"/>
      <c r="R414" s="411"/>
      <c r="S414" s="409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592</v>
      </c>
      <c r="B415" s="54" t="s">
        <v>595</v>
      </c>
      <c r="C415" s="31">
        <v>4301031258</v>
      </c>
      <c r="D415" s="408">
        <v>4680115883161</v>
      </c>
      <c r="E415" s="409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09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596</v>
      </c>
      <c r="B416" s="54" t="s">
        <v>597</v>
      </c>
      <c r="C416" s="31">
        <v>4301031170</v>
      </c>
      <c r="D416" s="408">
        <v>4607091384345</v>
      </c>
      <c r="E416" s="409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09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596</v>
      </c>
      <c r="B417" s="54" t="s">
        <v>598</v>
      </c>
      <c r="C417" s="31">
        <v>4301031332</v>
      </c>
      <c r="D417" s="408">
        <v>4607091384345</v>
      </c>
      <c r="E417" s="409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4" t="s">
        <v>599</v>
      </c>
      <c r="P417" s="411"/>
      <c r="Q417" s="411"/>
      <c r="R417" s="411"/>
      <c r="S417" s="409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600</v>
      </c>
      <c r="B418" s="54" t="s">
        <v>601</v>
      </c>
      <c r="C418" s="31">
        <v>4301031328</v>
      </c>
      <c r="D418" s="408">
        <v>4680115883178</v>
      </c>
      <c r="E418" s="409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602</v>
      </c>
      <c r="P418" s="411"/>
      <c r="Q418" s="411"/>
      <c r="R418" s="411"/>
      <c r="S418" s="409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600</v>
      </c>
      <c r="B419" s="54" t="s">
        <v>603</v>
      </c>
      <c r="C419" s="31">
        <v>4301031256</v>
      </c>
      <c r="D419" s="408">
        <v>4680115883178</v>
      </c>
      <c r="E419" s="409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09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08">
        <v>4607091389531</v>
      </c>
      <c r="E420" s="409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09"/>
      <c r="T420" s="34"/>
      <c r="U420" s="34"/>
      <c r="V420" s="35" t="s">
        <v>66</v>
      </c>
      <c r="W420" s="404">
        <v>19</v>
      </c>
      <c r="X420" s="405">
        <f t="shared" si="75"/>
        <v>21</v>
      </c>
      <c r="Y420" s="36">
        <f t="shared" si="81"/>
        <v>5.0200000000000002E-2</v>
      </c>
      <c r="Z420" s="56"/>
      <c r="AA420" s="57"/>
      <c r="AE420" s="64"/>
      <c r="BB420" s="312" t="s">
        <v>1</v>
      </c>
      <c r="BL420" s="64">
        <f t="shared" si="77"/>
        <v>20.176190476190474</v>
      </c>
      <c r="BM420" s="64">
        <f t="shared" si="78"/>
        <v>22.299999999999997</v>
      </c>
      <c r="BN420" s="64">
        <f t="shared" si="79"/>
        <v>3.8665038665038669E-2</v>
      </c>
      <c r="BO420" s="64">
        <f t="shared" si="80"/>
        <v>4.2735042735042736E-2</v>
      </c>
    </row>
    <row r="421" spans="1:67" ht="27" customHeight="1" x14ac:dyDescent="0.25">
      <c r="A421" s="54" t="s">
        <v>604</v>
      </c>
      <c r="B421" s="54" t="s">
        <v>606</v>
      </c>
      <c r="C421" s="31">
        <v>4301031333</v>
      </c>
      <c r="D421" s="408">
        <v>4607091389531</v>
      </c>
      <c r="E421" s="409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1"/>
      <c r="Q421" s="411"/>
      <c r="R421" s="411"/>
      <c r="S421" s="409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4301031338</v>
      </c>
      <c r="D422" s="408">
        <v>4680115883185</v>
      </c>
      <c r="E422" s="409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0" t="s">
        <v>610</v>
      </c>
      <c r="P422" s="411"/>
      <c r="Q422" s="411"/>
      <c r="R422" s="411"/>
      <c r="S422" s="409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608</v>
      </c>
      <c r="B423" s="54" t="s">
        <v>611</v>
      </c>
      <c r="C423" s="31">
        <v>4301031255</v>
      </c>
      <c r="D423" s="408">
        <v>4680115883185</v>
      </c>
      <c r="E423" s="409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09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5"/>
      <c r="B424" s="413"/>
      <c r="C424" s="413"/>
      <c r="D424" s="413"/>
      <c r="E424" s="413"/>
      <c r="F424" s="413"/>
      <c r="G424" s="413"/>
      <c r="H424" s="413"/>
      <c r="I424" s="413"/>
      <c r="J424" s="413"/>
      <c r="K424" s="413"/>
      <c r="L424" s="413"/>
      <c r="M424" s="413"/>
      <c r="N424" s="416"/>
      <c r="O424" s="433" t="s">
        <v>70</v>
      </c>
      <c r="P424" s="434"/>
      <c r="Q424" s="434"/>
      <c r="R424" s="434"/>
      <c r="S424" s="434"/>
      <c r="T424" s="434"/>
      <c r="U424" s="435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75.476190476190467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77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0.55471000000000004</v>
      </c>
      <c r="Z424" s="407"/>
      <c r="AA424" s="407"/>
    </row>
    <row r="425" spans="1:67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6"/>
      <c r="O425" s="433" t="s">
        <v>70</v>
      </c>
      <c r="P425" s="434"/>
      <c r="Q425" s="434"/>
      <c r="R425" s="434"/>
      <c r="S425" s="434"/>
      <c r="T425" s="434"/>
      <c r="U425" s="435"/>
      <c r="V425" s="37" t="s">
        <v>66</v>
      </c>
      <c r="W425" s="406">
        <f>IFERROR(SUM(W399:W423),"0")</f>
        <v>298</v>
      </c>
      <c r="X425" s="406">
        <f>IFERROR(SUM(X399:X423),"0")</f>
        <v>302.39999999999998</v>
      </c>
      <c r="Y425" s="37"/>
      <c r="Z425" s="407"/>
      <c r="AA425" s="407"/>
    </row>
    <row r="426" spans="1:67" ht="14.25" customHeight="1" x14ac:dyDescent="0.25">
      <c r="A426" s="423" t="s">
        <v>72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400"/>
      <c r="AA426" s="400"/>
    </row>
    <row r="427" spans="1:67" ht="27" customHeight="1" x14ac:dyDescent="0.25">
      <c r="A427" s="54" t="s">
        <v>612</v>
      </c>
      <c r="B427" s="54" t="s">
        <v>613</v>
      </c>
      <c r="C427" s="31">
        <v>4301051431</v>
      </c>
      <c r="D427" s="408">
        <v>4607091389654</v>
      </c>
      <c r="E427" s="409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09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614</v>
      </c>
      <c r="B428" s="54" t="s">
        <v>615</v>
      </c>
      <c r="C428" s="31">
        <v>4301051284</v>
      </c>
      <c r="D428" s="408">
        <v>4607091384352</v>
      </c>
      <c r="E428" s="409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09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5"/>
      <c r="B429" s="413"/>
      <c r="C429" s="413"/>
      <c r="D429" s="413"/>
      <c r="E429" s="413"/>
      <c r="F429" s="413"/>
      <c r="G429" s="413"/>
      <c r="H429" s="413"/>
      <c r="I429" s="413"/>
      <c r="J429" s="413"/>
      <c r="K429" s="413"/>
      <c r="L429" s="413"/>
      <c r="M429" s="413"/>
      <c r="N429" s="416"/>
      <c r="O429" s="433" t="s">
        <v>70</v>
      </c>
      <c r="P429" s="434"/>
      <c r="Q429" s="434"/>
      <c r="R429" s="434"/>
      <c r="S429" s="434"/>
      <c r="T429" s="434"/>
      <c r="U429" s="435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6"/>
      <c r="O430" s="433" t="s">
        <v>70</v>
      </c>
      <c r="P430" s="434"/>
      <c r="Q430" s="434"/>
      <c r="R430" s="434"/>
      <c r="S430" s="434"/>
      <c r="T430" s="434"/>
      <c r="U430" s="435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customHeight="1" x14ac:dyDescent="0.25">
      <c r="A431" s="423" t="s">
        <v>215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400"/>
      <c r="AA431" s="400"/>
    </row>
    <row r="432" spans="1:67" ht="27" customHeight="1" x14ac:dyDescent="0.25">
      <c r="A432" s="54" t="s">
        <v>616</v>
      </c>
      <c r="B432" s="54" t="s">
        <v>617</v>
      </c>
      <c r="C432" s="31">
        <v>4301060352</v>
      </c>
      <c r="D432" s="408">
        <v>4680115881648</v>
      </c>
      <c r="E432" s="409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09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x14ac:dyDescent="0.2">
      <c r="A433" s="415"/>
      <c r="B433" s="413"/>
      <c r="C433" s="413"/>
      <c r="D433" s="413"/>
      <c r="E433" s="413"/>
      <c r="F433" s="413"/>
      <c r="G433" s="413"/>
      <c r="H433" s="413"/>
      <c r="I433" s="413"/>
      <c r="J433" s="413"/>
      <c r="K433" s="413"/>
      <c r="L433" s="413"/>
      <c r="M433" s="413"/>
      <c r="N433" s="416"/>
      <c r="O433" s="433" t="s">
        <v>70</v>
      </c>
      <c r="P433" s="434"/>
      <c r="Q433" s="434"/>
      <c r="R433" s="434"/>
      <c r="S433" s="434"/>
      <c r="T433" s="434"/>
      <c r="U433" s="435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6"/>
      <c r="O434" s="433" t="s">
        <v>70</v>
      </c>
      <c r="P434" s="434"/>
      <c r="Q434" s="434"/>
      <c r="R434" s="434"/>
      <c r="S434" s="434"/>
      <c r="T434" s="434"/>
      <c r="U434" s="435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customHeight="1" x14ac:dyDescent="0.25">
      <c r="A435" s="423" t="s">
        <v>91</v>
      </c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413"/>
      <c r="T435" s="413"/>
      <c r="U435" s="413"/>
      <c r="V435" s="413"/>
      <c r="W435" s="413"/>
      <c r="X435" s="413"/>
      <c r="Y435" s="413"/>
      <c r="Z435" s="400"/>
      <c r="AA435" s="400"/>
    </row>
    <row r="436" spans="1:67" ht="27" customHeight="1" x14ac:dyDescent="0.25">
      <c r="A436" s="54" t="s">
        <v>618</v>
      </c>
      <c r="B436" s="54" t="s">
        <v>619</v>
      </c>
      <c r="C436" s="31">
        <v>4301032045</v>
      </c>
      <c r="D436" s="408">
        <v>4680115884335</v>
      </c>
      <c r="E436" s="409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09"/>
      <c r="T436" s="34"/>
      <c r="U436" s="34"/>
      <c r="V436" s="35" t="s">
        <v>66</v>
      </c>
      <c r="W436" s="404">
        <v>1</v>
      </c>
      <c r="X436" s="405">
        <f>IFERROR(IF(W436="",0,CEILING((W436/$H436),1)*$H436),"")</f>
        <v>1.2</v>
      </c>
      <c r="Y436" s="36">
        <f>IFERROR(IF(X436=0,"",ROUNDUP(X436/H436,0)*0.00627),"")</f>
        <v>6.2700000000000004E-3</v>
      </c>
      <c r="Z436" s="56"/>
      <c r="AA436" s="57"/>
      <c r="AE436" s="64"/>
      <c r="BB436" s="319" t="s">
        <v>1</v>
      </c>
      <c r="BL436" s="64">
        <f>IFERROR(W436*I436/H436,"0")</f>
        <v>1.5</v>
      </c>
      <c r="BM436" s="64">
        <f>IFERROR(X436*I436/H436,"0")</f>
        <v>1.8000000000000003</v>
      </c>
      <c r="BN436" s="64">
        <f>IFERROR(1/J436*(W436/H436),"0")</f>
        <v>4.1666666666666666E-3</v>
      </c>
      <c r="BO436" s="64">
        <f>IFERROR(1/J436*(X436/H436),"0")</f>
        <v>5.0000000000000001E-3</v>
      </c>
    </row>
    <row r="437" spans="1:67" ht="27" customHeight="1" x14ac:dyDescent="0.25">
      <c r="A437" s="54" t="s">
        <v>622</v>
      </c>
      <c r="B437" s="54" t="s">
        <v>623</v>
      </c>
      <c r="C437" s="31">
        <v>4301032047</v>
      </c>
      <c r="D437" s="408">
        <v>4680115884342</v>
      </c>
      <c r="E437" s="409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09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4301170011</v>
      </c>
      <c r="D438" s="408">
        <v>4680115884113</v>
      </c>
      <c r="E438" s="409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09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15"/>
      <c r="B439" s="413"/>
      <c r="C439" s="413"/>
      <c r="D439" s="413"/>
      <c r="E439" s="413"/>
      <c r="F439" s="413"/>
      <c r="G439" s="413"/>
      <c r="H439" s="413"/>
      <c r="I439" s="413"/>
      <c r="J439" s="413"/>
      <c r="K439" s="413"/>
      <c r="L439" s="413"/>
      <c r="M439" s="413"/>
      <c r="N439" s="416"/>
      <c r="O439" s="433" t="s">
        <v>70</v>
      </c>
      <c r="P439" s="434"/>
      <c r="Q439" s="434"/>
      <c r="R439" s="434"/>
      <c r="S439" s="434"/>
      <c r="T439" s="434"/>
      <c r="U439" s="435"/>
      <c r="V439" s="37" t="s">
        <v>71</v>
      </c>
      <c r="W439" s="406">
        <f>IFERROR(W436/H436,"0")+IFERROR(W437/H437,"0")+IFERROR(W438/H438,"0")</f>
        <v>0.83333333333333337</v>
      </c>
      <c r="X439" s="406">
        <f>IFERROR(X436/H436,"0")+IFERROR(X437/H437,"0")+IFERROR(X438/H438,"0")</f>
        <v>1</v>
      </c>
      <c r="Y439" s="406">
        <f>IFERROR(IF(Y436="",0,Y436),"0")+IFERROR(IF(Y437="",0,Y437),"0")+IFERROR(IF(Y438="",0,Y438),"0")</f>
        <v>6.2700000000000004E-3</v>
      </c>
      <c r="Z439" s="407"/>
      <c r="AA439" s="407"/>
    </row>
    <row r="440" spans="1:67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6"/>
      <c r="O440" s="433" t="s">
        <v>70</v>
      </c>
      <c r="P440" s="434"/>
      <c r="Q440" s="434"/>
      <c r="R440" s="434"/>
      <c r="S440" s="434"/>
      <c r="T440" s="434"/>
      <c r="U440" s="435"/>
      <c r="V440" s="37" t="s">
        <v>66</v>
      </c>
      <c r="W440" s="406">
        <f>IFERROR(SUM(W436:W438),"0")</f>
        <v>1</v>
      </c>
      <c r="X440" s="406">
        <f>IFERROR(SUM(X436:X438),"0")</f>
        <v>1.2</v>
      </c>
      <c r="Y440" s="37"/>
      <c r="Z440" s="407"/>
      <c r="AA440" s="407"/>
    </row>
    <row r="441" spans="1:67" ht="16.5" customHeight="1" x14ac:dyDescent="0.25">
      <c r="A441" s="464" t="s">
        <v>626</v>
      </c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413"/>
      <c r="T441" s="413"/>
      <c r="U441" s="413"/>
      <c r="V441" s="413"/>
      <c r="W441" s="413"/>
      <c r="X441" s="413"/>
      <c r="Y441" s="413"/>
      <c r="Z441" s="399"/>
      <c r="AA441" s="399"/>
    </row>
    <row r="442" spans="1:67" ht="14.25" customHeight="1" x14ac:dyDescent="0.25">
      <c r="A442" s="423" t="s">
        <v>105</v>
      </c>
      <c r="B442" s="413"/>
      <c r="C442" s="413"/>
      <c r="D442" s="413"/>
      <c r="E442" s="413"/>
      <c r="F442" s="413"/>
      <c r="G442" s="413"/>
      <c r="H442" s="413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413"/>
      <c r="T442" s="413"/>
      <c r="U442" s="413"/>
      <c r="V442" s="413"/>
      <c r="W442" s="413"/>
      <c r="X442" s="413"/>
      <c r="Y442" s="413"/>
      <c r="Z442" s="400"/>
      <c r="AA442" s="400"/>
    </row>
    <row r="443" spans="1:67" ht="27" customHeight="1" x14ac:dyDescent="0.25">
      <c r="A443" s="54" t="s">
        <v>627</v>
      </c>
      <c r="B443" s="54" t="s">
        <v>628</v>
      </c>
      <c r="C443" s="31">
        <v>4301020214</v>
      </c>
      <c r="D443" s="408">
        <v>4607091389388</v>
      </c>
      <c r="E443" s="409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09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629</v>
      </c>
      <c r="B444" s="54" t="s">
        <v>630</v>
      </c>
      <c r="C444" s="31">
        <v>4301020315</v>
      </c>
      <c r="D444" s="408">
        <v>4607091389364</v>
      </c>
      <c r="E444" s="409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5" t="s">
        <v>631</v>
      </c>
      <c r="P444" s="411"/>
      <c r="Q444" s="411"/>
      <c r="R444" s="411"/>
      <c r="S444" s="409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5"/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6"/>
      <c r="O445" s="433" t="s">
        <v>70</v>
      </c>
      <c r="P445" s="434"/>
      <c r="Q445" s="434"/>
      <c r="R445" s="434"/>
      <c r="S445" s="434"/>
      <c r="T445" s="434"/>
      <c r="U445" s="435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6"/>
      <c r="O446" s="433" t="s">
        <v>70</v>
      </c>
      <c r="P446" s="434"/>
      <c r="Q446" s="434"/>
      <c r="R446" s="434"/>
      <c r="S446" s="434"/>
      <c r="T446" s="434"/>
      <c r="U446" s="435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customHeight="1" x14ac:dyDescent="0.25">
      <c r="A447" s="423" t="s">
        <v>61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413"/>
      <c r="Z447" s="400"/>
      <c r="AA447" s="400"/>
    </row>
    <row r="448" spans="1:67" ht="27" customHeight="1" x14ac:dyDescent="0.25">
      <c r="A448" s="54" t="s">
        <v>632</v>
      </c>
      <c r="B448" s="54" t="s">
        <v>633</v>
      </c>
      <c r="C448" s="31">
        <v>4301031212</v>
      </c>
      <c r="D448" s="408">
        <v>4607091389739</v>
      </c>
      <c r="E448" s="409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09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08">
        <v>4607091389739</v>
      </c>
      <c r="E449" s="409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5" t="s">
        <v>635</v>
      </c>
      <c r="P449" s="411"/>
      <c r="Q449" s="411"/>
      <c r="R449" s="411"/>
      <c r="S449" s="409"/>
      <c r="T449" s="34"/>
      <c r="U449" s="34"/>
      <c r="V449" s="35" t="s">
        <v>66</v>
      </c>
      <c r="W449" s="404">
        <v>180</v>
      </c>
      <c r="X449" s="405">
        <f t="shared" si="82"/>
        <v>180.6</v>
      </c>
      <c r="Y449" s="36">
        <f>IFERROR(IF(X449=0,"",ROUNDUP(X449/H449,0)*0.00753),"")</f>
        <v>0.32379000000000002</v>
      </c>
      <c r="Z449" s="56"/>
      <c r="AA449" s="57"/>
      <c r="AE449" s="64"/>
      <c r="BB449" s="325" t="s">
        <v>1</v>
      </c>
      <c r="BL449" s="64">
        <f t="shared" si="83"/>
        <v>189.85714285714283</v>
      </c>
      <c r="BM449" s="64">
        <f t="shared" si="84"/>
        <v>190.48999999999995</v>
      </c>
      <c r="BN449" s="64">
        <f t="shared" si="85"/>
        <v>0.27472527472527469</v>
      </c>
      <c r="BO449" s="64">
        <f t="shared" si="86"/>
        <v>0.27564102564102561</v>
      </c>
    </row>
    <row r="450" spans="1:67" ht="27" customHeight="1" x14ac:dyDescent="0.25">
      <c r="A450" s="54" t="s">
        <v>636</v>
      </c>
      <c r="B450" s="54" t="s">
        <v>637</v>
      </c>
      <c r="C450" s="31">
        <v>4301031176</v>
      </c>
      <c r="D450" s="408">
        <v>4607091389425</v>
      </c>
      <c r="E450" s="409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09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4301031215</v>
      </c>
      <c r="D451" s="408">
        <v>4680115882911</v>
      </c>
      <c r="E451" s="409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09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4301031167</v>
      </c>
      <c r="D452" s="408">
        <v>4680115880771</v>
      </c>
      <c r="E452" s="409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09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640</v>
      </c>
      <c r="B453" s="54" t="s">
        <v>642</v>
      </c>
      <c r="C453" s="31">
        <v>4301031334</v>
      </c>
      <c r="D453" s="408">
        <v>4680115880771</v>
      </c>
      <c r="E453" s="409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1"/>
      <c r="Q453" s="411"/>
      <c r="R453" s="411"/>
      <c r="S453" s="409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644</v>
      </c>
      <c r="B454" s="54" t="s">
        <v>645</v>
      </c>
      <c r="C454" s="31">
        <v>4301031173</v>
      </c>
      <c r="D454" s="408">
        <v>4607091389500</v>
      </c>
      <c r="E454" s="409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09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644</v>
      </c>
      <c r="B455" s="54" t="s">
        <v>646</v>
      </c>
      <c r="C455" s="31">
        <v>4301031327</v>
      </c>
      <c r="D455" s="408">
        <v>4607091389500</v>
      </c>
      <c r="E455" s="409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0" t="s">
        <v>647</v>
      </c>
      <c r="P455" s="411"/>
      <c r="Q455" s="411"/>
      <c r="R455" s="411"/>
      <c r="S455" s="409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648</v>
      </c>
      <c r="B456" s="54" t="s">
        <v>649</v>
      </c>
      <c r="C456" s="31">
        <v>4301031103</v>
      </c>
      <c r="D456" s="408">
        <v>4680115881983</v>
      </c>
      <c r="E456" s="409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09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15"/>
      <c r="B457" s="413"/>
      <c r="C457" s="413"/>
      <c r="D457" s="413"/>
      <c r="E457" s="413"/>
      <c r="F457" s="413"/>
      <c r="G457" s="413"/>
      <c r="H457" s="413"/>
      <c r="I457" s="413"/>
      <c r="J457" s="413"/>
      <c r="K457" s="413"/>
      <c r="L457" s="413"/>
      <c r="M457" s="413"/>
      <c r="N457" s="416"/>
      <c r="O457" s="433" t="s">
        <v>70</v>
      </c>
      <c r="P457" s="434"/>
      <c r="Q457" s="434"/>
      <c r="R457" s="434"/>
      <c r="S457" s="434"/>
      <c r="T457" s="434"/>
      <c r="U457" s="435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42.857142857142854</v>
      </c>
      <c r="X457" s="406">
        <f>IFERROR(X448/H448,"0")+IFERROR(X449/H449,"0")+IFERROR(X450/H450,"0")+IFERROR(X451/H451,"0")+IFERROR(X452/H452,"0")+IFERROR(X453/H453,"0")+IFERROR(X454/H454,"0")+IFERROR(X455/H455,"0")+IFERROR(X456/H456,"0")</f>
        <v>43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0.32379000000000002</v>
      </c>
      <c r="Z457" s="407"/>
      <c r="AA457" s="407"/>
    </row>
    <row r="458" spans="1:67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6"/>
      <c r="O458" s="433" t="s">
        <v>70</v>
      </c>
      <c r="P458" s="434"/>
      <c r="Q458" s="434"/>
      <c r="R458" s="434"/>
      <c r="S458" s="434"/>
      <c r="T458" s="434"/>
      <c r="U458" s="435"/>
      <c r="V458" s="37" t="s">
        <v>66</v>
      </c>
      <c r="W458" s="406">
        <f>IFERROR(SUM(W448:W456),"0")</f>
        <v>180</v>
      </c>
      <c r="X458" s="406">
        <f>IFERROR(SUM(X448:X456),"0")</f>
        <v>180.6</v>
      </c>
      <c r="Y458" s="37"/>
      <c r="Z458" s="407"/>
      <c r="AA458" s="407"/>
    </row>
    <row r="459" spans="1:67" ht="14.25" customHeight="1" x14ac:dyDescent="0.25">
      <c r="A459" s="423" t="s">
        <v>91</v>
      </c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413"/>
      <c r="T459" s="413"/>
      <c r="U459" s="413"/>
      <c r="V459" s="413"/>
      <c r="W459" s="413"/>
      <c r="X459" s="413"/>
      <c r="Y459" s="413"/>
      <c r="Z459" s="400"/>
      <c r="AA459" s="400"/>
    </row>
    <row r="460" spans="1:67" ht="27" customHeight="1" x14ac:dyDescent="0.25">
      <c r="A460" s="54" t="s">
        <v>650</v>
      </c>
      <c r="B460" s="54" t="s">
        <v>651</v>
      </c>
      <c r="C460" s="31">
        <v>4301032046</v>
      </c>
      <c r="D460" s="408">
        <v>4680115884359</v>
      </c>
      <c r="E460" s="409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09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652</v>
      </c>
      <c r="B461" s="54" t="s">
        <v>653</v>
      </c>
      <c r="C461" s="31">
        <v>4301040358</v>
      </c>
      <c r="D461" s="408">
        <v>4680115884571</v>
      </c>
      <c r="E461" s="409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09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15"/>
      <c r="B462" s="413"/>
      <c r="C462" s="413"/>
      <c r="D462" s="413"/>
      <c r="E462" s="413"/>
      <c r="F462" s="413"/>
      <c r="G462" s="413"/>
      <c r="H462" s="413"/>
      <c r="I462" s="413"/>
      <c r="J462" s="413"/>
      <c r="K462" s="413"/>
      <c r="L462" s="413"/>
      <c r="M462" s="413"/>
      <c r="N462" s="416"/>
      <c r="O462" s="433" t="s">
        <v>70</v>
      </c>
      <c r="P462" s="434"/>
      <c r="Q462" s="434"/>
      <c r="R462" s="434"/>
      <c r="S462" s="434"/>
      <c r="T462" s="434"/>
      <c r="U462" s="435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6"/>
      <c r="O463" s="433" t="s">
        <v>70</v>
      </c>
      <c r="P463" s="434"/>
      <c r="Q463" s="434"/>
      <c r="R463" s="434"/>
      <c r="S463" s="434"/>
      <c r="T463" s="434"/>
      <c r="U463" s="435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customHeight="1" x14ac:dyDescent="0.25">
      <c r="A464" s="423" t="s">
        <v>100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00"/>
      <c r="AA464" s="400"/>
    </row>
    <row r="465" spans="1:67" ht="27" customHeight="1" x14ac:dyDescent="0.25">
      <c r="A465" s="54" t="s">
        <v>654</v>
      </c>
      <c r="B465" s="54" t="s">
        <v>655</v>
      </c>
      <c r="C465" s="31">
        <v>4301170010</v>
      </c>
      <c r="D465" s="408">
        <v>4680115884090</v>
      </c>
      <c r="E465" s="409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09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5"/>
      <c r="B466" s="413"/>
      <c r="C466" s="413"/>
      <c r="D466" s="413"/>
      <c r="E466" s="413"/>
      <c r="F466" s="413"/>
      <c r="G466" s="413"/>
      <c r="H466" s="413"/>
      <c r="I466" s="413"/>
      <c r="J466" s="413"/>
      <c r="K466" s="413"/>
      <c r="L466" s="413"/>
      <c r="M466" s="413"/>
      <c r="N466" s="416"/>
      <c r="O466" s="433" t="s">
        <v>70</v>
      </c>
      <c r="P466" s="434"/>
      <c r="Q466" s="434"/>
      <c r="R466" s="434"/>
      <c r="S466" s="434"/>
      <c r="T466" s="434"/>
      <c r="U466" s="435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6"/>
      <c r="O467" s="433" t="s">
        <v>70</v>
      </c>
      <c r="P467" s="434"/>
      <c r="Q467" s="434"/>
      <c r="R467" s="434"/>
      <c r="S467" s="434"/>
      <c r="T467" s="434"/>
      <c r="U467" s="435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customHeight="1" x14ac:dyDescent="0.25">
      <c r="A468" s="423" t="s">
        <v>656</v>
      </c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413"/>
      <c r="T468" s="413"/>
      <c r="U468" s="413"/>
      <c r="V468" s="413"/>
      <c r="W468" s="413"/>
      <c r="X468" s="413"/>
      <c r="Y468" s="413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08">
        <v>4680115884564</v>
      </c>
      <c r="E469" s="409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09"/>
      <c r="T469" s="34"/>
      <c r="U469" s="34"/>
      <c r="V469" s="35" t="s">
        <v>66</v>
      </c>
      <c r="W469" s="404">
        <v>8</v>
      </c>
      <c r="X469" s="405">
        <f>IFERROR(IF(W469="",0,CEILING((W469/$H469),1)*$H469),"")</f>
        <v>9</v>
      </c>
      <c r="Y469" s="36">
        <f>IFERROR(IF(X469=0,"",ROUNDUP(X469/H469,0)*0.00627),"")</f>
        <v>1.881E-2</v>
      </c>
      <c r="Z469" s="56"/>
      <c r="AA469" s="57"/>
      <c r="AE469" s="64"/>
      <c r="BB469" s="336" t="s">
        <v>1</v>
      </c>
      <c r="BL469" s="64">
        <f>IFERROR(W469*I469/H469,"0")</f>
        <v>9.6</v>
      </c>
      <c r="BM469" s="64">
        <f>IFERROR(X469*I469/H469,"0")</f>
        <v>10.799999999999999</v>
      </c>
      <c r="BN469" s="64">
        <f>IFERROR(1/J469*(W469/H469),"0")</f>
        <v>1.3333333333333332E-2</v>
      </c>
      <c r="BO469" s="64">
        <f>IFERROR(1/J469*(X469/H469),"0")</f>
        <v>1.4999999999999999E-2</v>
      </c>
    </row>
    <row r="470" spans="1:67" x14ac:dyDescent="0.2">
      <c r="A470" s="415"/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6"/>
      <c r="O470" s="433" t="s">
        <v>70</v>
      </c>
      <c r="P470" s="434"/>
      <c r="Q470" s="434"/>
      <c r="R470" s="434"/>
      <c r="S470" s="434"/>
      <c r="T470" s="434"/>
      <c r="U470" s="435"/>
      <c r="V470" s="37" t="s">
        <v>71</v>
      </c>
      <c r="W470" s="406">
        <f>IFERROR(W469/H469,"0")</f>
        <v>2.6666666666666665</v>
      </c>
      <c r="X470" s="406">
        <f>IFERROR(X469/H469,"0")</f>
        <v>3</v>
      </c>
      <c r="Y470" s="406">
        <f>IFERROR(IF(Y469="",0,Y469),"0")</f>
        <v>1.881E-2</v>
      </c>
      <c r="Z470" s="407"/>
      <c r="AA470" s="407"/>
    </row>
    <row r="471" spans="1:67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6"/>
      <c r="O471" s="433" t="s">
        <v>70</v>
      </c>
      <c r="P471" s="434"/>
      <c r="Q471" s="434"/>
      <c r="R471" s="434"/>
      <c r="S471" s="434"/>
      <c r="T471" s="434"/>
      <c r="U471" s="435"/>
      <c r="V471" s="37" t="s">
        <v>66</v>
      </c>
      <c r="W471" s="406">
        <f>IFERROR(SUM(W469:W469),"0")</f>
        <v>8</v>
      </c>
      <c r="X471" s="406">
        <f>IFERROR(SUM(X469:X469),"0")</f>
        <v>9</v>
      </c>
      <c r="Y471" s="37"/>
      <c r="Z471" s="407"/>
      <c r="AA471" s="407"/>
    </row>
    <row r="472" spans="1:67" ht="16.5" customHeight="1" x14ac:dyDescent="0.25">
      <c r="A472" s="464" t="s">
        <v>659</v>
      </c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413"/>
      <c r="T472" s="413"/>
      <c r="U472" s="413"/>
      <c r="V472" s="413"/>
      <c r="W472" s="413"/>
      <c r="X472" s="413"/>
      <c r="Y472" s="413"/>
      <c r="Z472" s="399"/>
      <c r="AA472" s="399"/>
    </row>
    <row r="473" spans="1:67" ht="14.25" customHeight="1" x14ac:dyDescent="0.25">
      <c r="A473" s="423" t="s">
        <v>61</v>
      </c>
      <c r="B473" s="413"/>
      <c r="C473" s="413"/>
      <c r="D473" s="413"/>
      <c r="E473" s="413"/>
      <c r="F473" s="413"/>
      <c r="G473" s="413"/>
      <c r="H473" s="413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413"/>
      <c r="T473" s="413"/>
      <c r="U473" s="413"/>
      <c r="V473" s="413"/>
      <c r="W473" s="413"/>
      <c r="X473" s="413"/>
      <c r="Y473" s="413"/>
      <c r="Z473" s="400"/>
      <c r="AA473" s="400"/>
    </row>
    <row r="474" spans="1:67" ht="27" customHeight="1" x14ac:dyDescent="0.25">
      <c r="A474" s="54" t="s">
        <v>660</v>
      </c>
      <c r="B474" s="54" t="s">
        <v>661</v>
      </c>
      <c r="C474" s="31">
        <v>4301031294</v>
      </c>
      <c r="D474" s="408">
        <v>4680115885189</v>
      </c>
      <c r="E474" s="409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09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662</v>
      </c>
      <c r="B475" s="54" t="s">
        <v>663</v>
      </c>
      <c r="C475" s="31">
        <v>4301031293</v>
      </c>
      <c r="D475" s="408">
        <v>4680115885172</v>
      </c>
      <c r="E475" s="409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09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4301031291</v>
      </c>
      <c r="D476" s="408">
        <v>4680115885110</v>
      </c>
      <c r="E476" s="409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09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15"/>
      <c r="B477" s="413"/>
      <c r="C477" s="413"/>
      <c r="D477" s="413"/>
      <c r="E477" s="413"/>
      <c r="F477" s="413"/>
      <c r="G477" s="413"/>
      <c r="H477" s="413"/>
      <c r="I477" s="413"/>
      <c r="J477" s="413"/>
      <c r="K477" s="413"/>
      <c r="L477" s="413"/>
      <c r="M477" s="413"/>
      <c r="N477" s="416"/>
      <c r="O477" s="433" t="s">
        <v>70</v>
      </c>
      <c r="P477" s="434"/>
      <c r="Q477" s="434"/>
      <c r="R477" s="434"/>
      <c r="S477" s="434"/>
      <c r="T477" s="434"/>
      <c r="U477" s="435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6"/>
      <c r="O478" s="433" t="s">
        <v>70</v>
      </c>
      <c r="P478" s="434"/>
      <c r="Q478" s="434"/>
      <c r="R478" s="434"/>
      <c r="S478" s="434"/>
      <c r="T478" s="434"/>
      <c r="U478" s="435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customHeight="1" x14ac:dyDescent="0.25">
      <c r="A479" s="464" t="s">
        <v>666</v>
      </c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413"/>
      <c r="T479" s="413"/>
      <c r="U479" s="413"/>
      <c r="V479" s="413"/>
      <c r="W479" s="413"/>
      <c r="X479" s="413"/>
      <c r="Y479" s="413"/>
      <c r="Z479" s="399"/>
      <c r="AA479" s="399"/>
    </row>
    <row r="480" spans="1:67" ht="14.25" customHeight="1" x14ac:dyDescent="0.25">
      <c r="A480" s="423" t="s">
        <v>61</v>
      </c>
      <c r="B480" s="413"/>
      <c r="C480" s="413"/>
      <c r="D480" s="413"/>
      <c r="E480" s="413"/>
      <c r="F480" s="413"/>
      <c r="G480" s="413"/>
      <c r="H480" s="413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413"/>
      <c r="T480" s="413"/>
      <c r="U480" s="413"/>
      <c r="V480" s="413"/>
      <c r="W480" s="413"/>
      <c r="X480" s="413"/>
      <c r="Y480" s="413"/>
      <c r="Z480" s="400"/>
      <c r="AA480" s="400"/>
    </row>
    <row r="481" spans="1:67" ht="27" customHeight="1" x14ac:dyDescent="0.25">
      <c r="A481" s="54" t="s">
        <v>667</v>
      </c>
      <c r="B481" s="54" t="s">
        <v>668</v>
      </c>
      <c r="C481" s="31">
        <v>4301031365</v>
      </c>
      <c r="D481" s="408">
        <v>4680115885738</v>
      </c>
      <c r="E481" s="409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1"/>
      <c r="Q481" s="411"/>
      <c r="R481" s="411"/>
      <c r="S481" s="409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customHeight="1" x14ac:dyDescent="0.25">
      <c r="A482" s="54" t="s">
        <v>671</v>
      </c>
      <c r="B482" s="54" t="s">
        <v>672</v>
      </c>
      <c r="C482" s="31">
        <v>4301031261</v>
      </c>
      <c r="D482" s="408">
        <v>4680115885103</v>
      </c>
      <c r="E482" s="409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09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x14ac:dyDescent="0.2">
      <c r="A483" s="415"/>
      <c r="B483" s="413"/>
      <c r="C483" s="413"/>
      <c r="D483" s="413"/>
      <c r="E483" s="413"/>
      <c r="F483" s="413"/>
      <c r="G483" s="413"/>
      <c r="H483" s="413"/>
      <c r="I483" s="413"/>
      <c r="J483" s="413"/>
      <c r="K483" s="413"/>
      <c r="L483" s="413"/>
      <c r="M483" s="413"/>
      <c r="N483" s="416"/>
      <c r="O483" s="433" t="s">
        <v>70</v>
      </c>
      <c r="P483" s="434"/>
      <c r="Q483" s="434"/>
      <c r="R483" s="434"/>
      <c r="S483" s="434"/>
      <c r="T483" s="434"/>
      <c r="U483" s="435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6"/>
      <c r="O484" s="433" t="s">
        <v>70</v>
      </c>
      <c r="P484" s="434"/>
      <c r="Q484" s="434"/>
      <c r="R484" s="434"/>
      <c r="S484" s="434"/>
      <c r="T484" s="434"/>
      <c r="U484" s="435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customHeight="1" x14ac:dyDescent="0.25">
      <c r="A485" s="423" t="s">
        <v>215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413"/>
      <c r="Z485" s="400"/>
      <c r="AA485" s="400"/>
    </row>
    <row r="486" spans="1:67" ht="27" customHeight="1" x14ac:dyDescent="0.25">
      <c r="A486" s="54" t="s">
        <v>673</v>
      </c>
      <c r="B486" s="54" t="s">
        <v>674</v>
      </c>
      <c r="C486" s="31">
        <v>4301060412</v>
      </c>
      <c r="D486" s="408">
        <v>4680115885509</v>
      </c>
      <c r="E486" s="409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1"/>
      <c r="Q486" s="411"/>
      <c r="R486" s="411"/>
      <c r="S486" s="409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5"/>
      <c r="B487" s="413"/>
      <c r="C487" s="413"/>
      <c r="D487" s="413"/>
      <c r="E487" s="413"/>
      <c r="F487" s="413"/>
      <c r="G487" s="413"/>
      <c r="H487" s="413"/>
      <c r="I487" s="413"/>
      <c r="J487" s="413"/>
      <c r="K487" s="413"/>
      <c r="L487" s="413"/>
      <c r="M487" s="413"/>
      <c r="N487" s="416"/>
      <c r="O487" s="433" t="s">
        <v>70</v>
      </c>
      <c r="P487" s="434"/>
      <c r="Q487" s="434"/>
      <c r="R487" s="434"/>
      <c r="S487" s="434"/>
      <c r="T487" s="434"/>
      <c r="U487" s="435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6"/>
      <c r="O488" s="433" t="s">
        <v>70</v>
      </c>
      <c r="P488" s="434"/>
      <c r="Q488" s="434"/>
      <c r="R488" s="434"/>
      <c r="S488" s="434"/>
      <c r="T488" s="434"/>
      <c r="U488" s="435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customHeight="1" x14ac:dyDescent="0.2">
      <c r="A489" s="419" t="s">
        <v>676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48"/>
      <c r="AA489" s="48"/>
    </row>
    <row r="490" spans="1:67" ht="16.5" customHeight="1" x14ac:dyDescent="0.25">
      <c r="A490" s="464" t="s">
        <v>676</v>
      </c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413"/>
      <c r="T490" s="413"/>
      <c r="U490" s="413"/>
      <c r="V490" s="413"/>
      <c r="W490" s="413"/>
      <c r="X490" s="413"/>
      <c r="Y490" s="413"/>
      <c r="Z490" s="399"/>
      <c r="AA490" s="399"/>
    </row>
    <row r="491" spans="1:67" ht="14.25" customHeight="1" x14ac:dyDescent="0.25">
      <c r="A491" s="423" t="s">
        <v>113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400"/>
      <c r="AA491" s="400"/>
    </row>
    <row r="492" spans="1:67" ht="27" customHeight="1" x14ac:dyDescent="0.25">
      <c r="A492" s="54" t="s">
        <v>677</v>
      </c>
      <c r="B492" s="54" t="s">
        <v>678</v>
      </c>
      <c r="C492" s="31">
        <v>4301011795</v>
      </c>
      <c r="D492" s="408">
        <v>4607091389067</v>
      </c>
      <c r="E492" s="409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09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08">
        <v>4607091383522</v>
      </c>
      <c r="E493" s="409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09"/>
      <c r="T493" s="34"/>
      <c r="U493" s="34"/>
      <c r="V493" s="35" t="s">
        <v>66</v>
      </c>
      <c r="W493" s="404">
        <v>250</v>
      </c>
      <c r="X493" s="405">
        <f t="shared" si="88"/>
        <v>253.44</v>
      </c>
      <c r="Y493" s="36">
        <f t="shared" si="89"/>
        <v>0.57408000000000003</v>
      </c>
      <c r="Z493" s="56"/>
      <c r="AA493" s="57"/>
      <c r="AE493" s="64"/>
      <c r="BB493" s="344" t="s">
        <v>1</v>
      </c>
      <c r="BL493" s="64">
        <f t="shared" si="90"/>
        <v>267.04545454545456</v>
      </c>
      <c r="BM493" s="64">
        <f t="shared" si="91"/>
        <v>270.71999999999997</v>
      </c>
      <c r="BN493" s="64">
        <f t="shared" si="92"/>
        <v>0.45527389277389274</v>
      </c>
      <c r="BO493" s="64">
        <f t="shared" si="93"/>
        <v>0.46153846153846156</v>
      </c>
    </row>
    <row r="494" spans="1:67" ht="27" customHeight="1" x14ac:dyDescent="0.25">
      <c r="A494" s="54" t="s">
        <v>681</v>
      </c>
      <c r="B494" s="54" t="s">
        <v>682</v>
      </c>
      <c r="C494" s="31">
        <v>4301011376</v>
      </c>
      <c r="D494" s="408">
        <v>4680115885226</v>
      </c>
      <c r="E494" s="409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09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4301011961</v>
      </c>
      <c r="D495" s="408">
        <v>4680115885271</v>
      </c>
      <c r="E495" s="409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8" t="s">
        <v>685</v>
      </c>
      <c r="P495" s="411"/>
      <c r="Q495" s="411"/>
      <c r="R495" s="411"/>
      <c r="S495" s="409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686</v>
      </c>
      <c r="B496" s="54" t="s">
        <v>687</v>
      </c>
      <c r="C496" s="31">
        <v>4301011774</v>
      </c>
      <c r="D496" s="408">
        <v>4680115884502</v>
      </c>
      <c r="E496" s="409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09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08">
        <v>4607091389104</v>
      </c>
      <c r="E497" s="409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09"/>
      <c r="T497" s="34"/>
      <c r="U497" s="34"/>
      <c r="V497" s="35" t="s">
        <v>66</v>
      </c>
      <c r="W497" s="404">
        <v>201</v>
      </c>
      <c r="X497" s="405">
        <f t="shared" si="88"/>
        <v>205.92000000000002</v>
      </c>
      <c r="Y497" s="36">
        <f t="shared" si="89"/>
        <v>0.46644000000000002</v>
      </c>
      <c r="Z497" s="56"/>
      <c r="AA497" s="57"/>
      <c r="AE497" s="64"/>
      <c r="BB497" s="348" t="s">
        <v>1</v>
      </c>
      <c r="BL497" s="64">
        <f t="shared" si="90"/>
        <v>214.70454545454541</v>
      </c>
      <c r="BM497" s="64">
        <f t="shared" si="91"/>
        <v>219.95999999999998</v>
      </c>
      <c r="BN497" s="64">
        <f t="shared" si="92"/>
        <v>0.36604020979020974</v>
      </c>
      <c r="BO497" s="64">
        <f t="shared" si="93"/>
        <v>0.375</v>
      </c>
    </row>
    <row r="498" spans="1:67" ht="16.5" customHeight="1" x14ac:dyDescent="0.25">
      <c r="A498" s="54" t="s">
        <v>690</v>
      </c>
      <c r="B498" s="54" t="s">
        <v>691</v>
      </c>
      <c r="C498" s="31">
        <v>4301011799</v>
      </c>
      <c r="D498" s="408">
        <v>4680115884519</v>
      </c>
      <c r="E498" s="409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09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692</v>
      </c>
      <c r="B499" s="54" t="s">
        <v>693</v>
      </c>
      <c r="C499" s="31">
        <v>4301011778</v>
      </c>
      <c r="D499" s="408">
        <v>4680115880603</v>
      </c>
      <c r="E499" s="409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09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4301011775</v>
      </c>
      <c r="D500" s="408">
        <v>4607091389999</v>
      </c>
      <c r="E500" s="409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09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4301011959</v>
      </c>
      <c r="D501" s="408">
        <v>4680115882782</v>
      </c>
      <c r="E501" s="409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6" t="s">
        <v>698</v>
      </c>
      <c r="P501" s="411"/>
      <c r="Q501" s="411"/>
      <c r="R501" s="411"/>
      <c r="S501" s="409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699</v>
      </c>
      <c r="B502" s="54" t="s">
        <v>700</v>
      </c>
      <c r="C502" s="31">
        <v>4301011190</v>
      </c>
      <c r="D502" s="408">
        <v>4607091389098</v>
      </c>
      <c r="E502" s="409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09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4301011784</v>
      </c>
      <c r="D503" s="408">
        <v>4607091389982</v>
      </c>
      <c r="E503" s="409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09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5"/>
      <c r="B504" s="413"/>
      <c r="C504" s="413"/>
      <c r="D504" s="413"/>
      <c r="E504" s="413"/>
      <c r="F504" s="413"/>
      <c r="G504" s="413"/>
      <c r="H504" s="413"/>
      <c r="I504" s="413"/>
      <c r="J504" s="413"/>
      <c r="K504" s="413"/>
      <c r="L504" s="413"/>
      <c r="M504" s="413"/>
      <c r="N504" s="416"/>
      <c r="O504" s="433" t="s">
        <v>70</v>
      </c>
      <c r="P504" s="434"/>
      <c r="Q504" s="434"/>
      <c r="R504" s="434"/>
      <c r="S504" s="434"/>
      <c r="T504" s="434"/>
      <c r="U504" s="435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85.416666666666657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87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1.0405200000000001</v>
      </c>
      <c r="Z504" s="407"/>
      <c r="AA504" s="407"/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6"/>
      <c r="O505" s="433" t="s">
        <v>70</v>
      </c>
      <c r="P505" s="434"/>
      <c r="Q505" s="434"/>
      <c r="R505" s="434"/>
      <c r="S505" s="434"/>
      <c r="T505" s="434"/>
      <c r="U505" s="435"/>
      <c r="V505" s="37" t="s">
        <v>66</v>
      </c>
      <c r="W505" s="406">
        <f>IFERROR(SUM(W492:W503),"0")</f>
        <v>451</v>
      </c>
      <c r="X505" s="406">
        <f>IFERROR(SUM(X492:X503),"0")</f>
        <v>459.36</v>
      </c>
      <c r="Y505" s="37"/>
      <c r="Z505" s="407"/>
      <c r="AA505" s="407"/>
    </row>
    <row r="506" spans="1:67" ht="14.25" customHeight="1" x14ac:dyDescent="0.25">
      <c r="A506" s="423" t="s">
        <v>105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08">
        <v>4607091388930</v>
      </c>
      <c r="E507" s="409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09"/>
      <c r="T507" s="34"/>
      <c r="U507" s="34"/>
      <c r="V507" s="35" t="s">
        <v>66</v>
      </c>
      <c r="W507" s="404">
        <v>116</v>
      </c>
      <c r="X507" s="405">
        <f>IFERROR(IF(W507="",0,CEILING((W507/$H507),1)*$H507),"")</f>
        <v>116.16000000000001</v>
      </c>
      <c r="Y507" s="36">
        <f>IFERROR(IF(X507=0,"",ROUNDUP(X507/H507,0)*0.01196),"")</f>
        <v>0.26312000000000002</v>
      </c>
      <c r="Z507" s="56"/>
      <c r="AA507" s="57"/>
      <c r="AE507" s="64"/>
      <c r="BB507" s="355" t="s">
        <v>1</v>
      </c>
      <c r="BL507" s="64">
        <f>IFERROR(W507*I507/H507,"0")</f>
        <v>123.90909090909091</v>
      </c>
      <c r="BM507" s="64">
        <f>IFERROR(X507*I507/H507,"0")</f>
        <v>124.08000000000001</v>
      </c>
      <c r="BN507" s="64">
        <f>IFERROR(1/J507*(W507/H507),"0")</f>
        <v>0.21124708624708624</v>
      </c>
      <c r="BO507" s="64">
        <f>IFERROR(1/J507*(X507/H507),"0")</f>
        <v>0.21153846153846156</v>
      </c>
    </row>
    <row r="508" spans="1:67" ht="16.5" customHeight="1" x14ac:dyDescent="0.25">
      <c r="A508" s="54" t="s">
        <v>705</v>
      </c>
      <c r="B508" s="54" t="s">
        <v>706</v>
      </c>
      <c r="C508" s="31">
        <v>4301020206</v>
      </c>
      <c r="D508" s="408">
        <v>4680115880054</v>
      </c>
      <c r="E508" s="409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09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5"/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6"/>
      <c r="O509" s="433" t="s">
        <v>70</v>
      </c>
      <c r="P509" s="434"/>
      <c r="Q509" s="434"/>
      <c r="R509" s="434"/>
      <c r="S509" s="434"/>
      <c r="T509" s="434"/>
      <c r="U509" s="435"/>
      <c r="V509" s="37" t="s">
        <v>71</v>
      </c>
      <c r="W509" s="406">
        <f>IFERROR(W507/H507,"0")+IFERROR(W508/H508,"0")</f>
        <v>21.969696969696969</v>
      </c>
      <c r="X509" s="406">
        <f>IFERROR(X507/H507,"0")+IFERROR(X508/H508,"0")</f>
        <v>22</v>
      </c>
      <c r="Y509" s="406">
        <f>IFERROR(IF(Y507="",0,Y507),"0")+IFERROR(IF(Y508="",0,Y508),"0")</f>
        <v>0.26312000000000002</v>
      </c>
      <c r="Z509" s="407"/>
      <c r="AA509" s="407"/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6"/>
      <c r="O510" s="433" t="s">
        <v>70</v>
      </c>
      <c r="P510" s="434"/>
      <c r="Q510" s="434"/>
      <c r="R510" s="434"/>
      <c r="S510" s="434"/>
      <c r="T510" s="434"/>
      <c r="U510" s="435"/>
      <c r="V510" s="37" t="s">
        <v>66</v>
      </c>
      <c r="W510" s="406">
        <f>IFERROR(SUM(W507:W508),"0")</f>
        <v>116</v>
      </c>
      <c r="X510" s="406">
        <f>IFERROR(SUM(X507:X508),"0")</f>
        <v>116.16000000000001</v>
      </c>
      <c r="Y510" s="37"/>
      <c r="Z510" s="407"/>
      <c r="AA510" s="407"/>
    </row>
    <row r="511" spans="1:67" ht="14.25" customHeight="1" x14ac:dyDescent="0.25">
      <c r="A511" s="423" t="s">
        <v>61</v>
      </c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413"/>
      <c r="T511" s="413"/>
      <c r="U511" s="413"/>
      <c r="V511" s="413"/>
      <c r="W511" s="413"/>
      <c r="X511" s="413"/>
      <c r="Y511" s="413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08">
        <v>4680115883116</v>
      </c>
      <c r="E512" s="409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6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09"/>
      <c r="T512" s="34"/>
      <c r="U512" s="34"/>
      <c r="V512" s="35" t="s">
        <v>66</v>
      </c>
      <c r="W512" s="404">
        <v>162</v>
      </c>
      <c r="X512" s="405">
        <f t="shared" ref="X512:X517" si="94">IFERROR(IF(W512="",0,CEILING((W512/$H512),1)*$H512),"")</f>
        <v>163.68</v>
      </c>
      <c r="Y512" s="36">
        <f>IFERROR(IF(X512=0,"",ROUNDUP(X512/H512,0)*0.01196),"")</f>
        <v>0.37075999999999998</v>
      </c>
      <c r="Z512" s="56"/>
      <c r="AA512" s="57"/>
      <c r="AE512" s="64"/>
      <c r="BB512" s="357" t="s">
        <v>1</v>
      </c>
      <c r="BL512" s="64">
        <f t="shared" ref="BL512:BL517" si="95">IFERROR(W512*I512/H512,"0")</f>
        <v>173.04545454545453</v>
      </c>
      <c r="BM512" s="64">
        <f t="shared" ref="BM512:BM517" si="96">IFERROR(X512*I512/H512,"0")</f>
        <v>174.84</v>
      </c>
      <c r="BN512" s="64">
        <f t="shared" ref="BN512:BN517" si="97">IFERROR(1/J512*(W512/H512),"0")</f>
        <v>0.2950174825174825</v>
      </c>
      <c r="BO512" s="64">
        <f t="shared" ref="BO512:BO517" si="98">IFERROR(1/J512*(X512/H512),"0")</f>
        <v>0.29807692307692307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08">
        <v>4680115883093</v>
      </c>
      <c r="E513" s="409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09"/>
      <c r="T513" s="34"/>
      <c r="U513" s="34"/>
      <c r="V513" s="35" t="s">
        <v>66</v>
      </c>
      <c r="W513" s="404">
        <v>42</v>
      </c>
      <c r="X513" s="405">
        <f t="shared" si="94"/>
        <v>42.24</v>
      </c>
      <c r="Y513" s="36">
        <f>IFERROR(IF(X513=0,"",ROUNDUP(X513/H513,0)*0.01196),"")</f>
        <v>9.5680000000000001E-2</v>
      </c>
      <c r="Z513" s="56"/>
      <c r="AA513" s="57"/>
      <c r="AE513" s="64"/>
      <c r="BB513" s="358" t="s">
        <v>1</v>
      </c>
      <c r="BL513" s="64">
        <f t="shared" si="95"/>
        <v>44.86363636363636</v>
      </c>
      <c r="BM513" s="64">
        <f t="shared" si="96"/>
        <v>45.12</v>
      </c>
      <c r="BN513" s="64">
        <f t="shared" si="97"/>
        <v>7.6486013986013984E-2</v>
      </c>
      <c r="BO513" s="64">
        <f t="shared" si="98"/>
        <v>7.6923076923076927E-2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08">
        <v>4680115883109</v>
      </c>
      <c r="E514" s="409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09"/>
      <c r="T514" s="34"/>
      <c r="U514" s="34"/>
      <c r="V514" s="35" t="s">
        <v>66</v>
      </c>
      <c r="W514" s="404">
        <v>124</v>
      </c>
      <c r="X514" s="405">
        <f t="shared" si="94"/>
        <v>126.72</v>
      </c>
      <c r="Y514" s="36">
        <f>IFERROR(IF(X514=0,"",ROUNDUP(X514/H514,0)*0.01196),"")</f>
        <v>0.28704000000000002</v>
      </c>
      <c r="Z514" s="56"/>
      <c r="AA514" s="57"/>
      <c r="AE514" s="64"/>
      <c r="BB514" s="359" t="s">
        <v>1</v>
      </c>
      <c r="BL514" s="64">
        <f t="shared" si="95"/>
        <v>132.45454545454544</v>
      </c>
      <c r="BM514" s="64">
        <f t="shared" si="96"/>
        <v>135.35999999999999</v>
      </c>
      <c r="BN514" s="64">
        <f t="shared" si="97"/>
        <v>0.22581585081585082</v>
      </c>
      <c r="BO514" s="64">
        <f t="shared" si="98"/>
        <v>0.23076923076923078</v>
      </c>
    </row>
    <row r="515" spans="1:67" ht="27" customHeight="1" x14ac:dyDescent="0.25">
      <c r="A515" s="54" t="s">
        <v>713</v>
      </c>
      <c r="B515" s="54" t="s">
        <v>714</v>
      </c>
      <c r="C515" s="31">
        <v>4301031249</v>
      </c>
      <c r="D515" s="408">
        <v>4680115882072</v>
      </c>
      <c r="E515" s="409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09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4301031251</v>
      </c>
      <c r="D516" s="408">
        <v>4680115882102</v>
      </c>
      <c r="E516" s="409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09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4301031253</v>
      </c>
      <c r="D517" s="408">
        <v>4680115882096</v>
      </c>
      <c r="E517" s="409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09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5"/>
      <c r="B518" s="413"/>
      <c r="C518" s="413"/>
      <c r="D518" s="413"/>
      <c r="E518" s="413"/>
      <c r="F518" s="413"/>
      <c r="G518" s="413"/>
      <c r="H518" s="413"/>
      <c r="I518" s="413"/>
      <c r="J518" s="413"/>
      <c r="K518" s="413"/>
      <c r="L518" s="413"/>
      <c r="M518" s="413"/>
      <c r="N518" s="416"/>
      <c r="O518" s="433" t="s">
        <v>70</v>
      </c>
      <c r="P518" s="434"/>
      <c r="Q518" s="434"/>
      <c r="R518" s="434"/>
      <c r="S518" s="434"/>
      <c r="T518" s="434"/>
      <c r="U518" s="435"/>
      <c r="V518" s="37" t="s">
        <v>71</v>
      </c>
      <c r="W518" s="406">
        <f>IFERROR(W512/H512,"0")+IFERROR(W513/H513,"0")+IFERROR(W514/H514,"0")+IFERROR(W515/H515,"0")+IFERROR(W516/H516,"0")+IFERROR(W517/H517,"0")</f>
        <v>62.121212121212118</v>
      </c>
      <c r="X518" s="406">
        <f>IFERROR(X512/H512,"0")+IFERROR(X513/H513,"0")+IFERROR(X514/H514,"0")+IFERROR(X515/H515,"0")+IFERROR(X516/H516,"0")+IFERROR(X517/H517,"0")</f>
        <v>63</v>
      </c>
      <c r="Y518" s="406">
        <f>IFERROR(IF(Y512="",0,Y512),"0")+IFERROR(IF(Y513="",0,Y513),"0")+IFERROR(IF(Y514="",0,Y514),"0")+IFERROR(IF(Y515="",0,Y515),"0")+IFERROR(IF(Y516="",0,Y516),"0")+IFERROR(IF(Y517="",0,Y517),"0")</f>
        <v>0.75347999999999993</v>
      </c>
      <c r="Z518" s="407"/>
      <c r="AA518" s="407"/>
    </row>
    <row r="519" spans="1:67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6"/>
      <c r="O519" s="433" t="s">
        <v>70</v>
      </c>
      <c r="P519" s="434"/>
      <c r="Q519" s="434"/>
      <c r="R519" s="434"/>
      <c r="S519" s="434"/>
      <c r="T519" s="434"/>
      <c r="U519" s="435"/>
      <c r="V519" s="37" t="s">
        <v>66</v>
      </c>
      <c r="W519" s="406">
        <f>IFERROR(SUM(W512:W517),"0")</f>
        <v>328</v>
      </c>
      <c r="X519" s="406">
        <f>IFERROR(SUM(X512:X517),"0")</f>
        <v>332.64</v>
      </c>
      <c r="Y519" s="37"/>
      <c r="Z519" s="407"/>
      <c r="AA519" s="407"/>
    </row>
    <row r="520" spans="1:67" ht="14.25" customHeight="1" x14ac:dyDescent="0.25">
      <c r="A520" s="423" t="s">
        <v>72</v>
      </c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413"/>
      <c r="T520" s="413"/>
      <c r="U520" s="413"/>
      <c r="V520" s="413"/>
      <c r="W520" s="413"/>
      <c r="X520" s="413"/>
      <c r="Y520" s="413"/>
      <c r="Z520" s="400"/>
      <c r="AA520" s="400"/>
    </row>
    <row r="521" spans="1:67" ht="16.5" customHeight="1" x14ac:dyDescent="0.25">
      <c r="A521" s="54" t="s">
        <v>719</v>
      </c>
      <c r="B521" s="54" t="s">
        <v>720</v>
      </c>
      <c r="C521" s="31">
        <v>4301051230</v>
      </c>
      <c r="D521" s="408">
        <v>4607091383409</v>
      </c>
      <c r="E521" s="409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09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08">
        <v>4607091383416</v>
      </c>
      <c r="E522" s="409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09"/>
      <c r="T522" s="34"/>
      <c r="U522" s="34"/>
      <c r="V522" s="35" t="s">
        <v>66</v>
      </c>
      <c r="W522" s="404">
        <v>70</v>
      </c>
      <c r="X522" s="405">
        <f>IFERROR(IF(W522="",0,CEILING((W522/$H522),1)*$H522),"")</f>
        <v>70.2</v>
      </c>
      <c r="Y522" s="36">
        <f>IFERROR(IF(X522=0,"",ROUNDUP(X522/H522,0)*0.02175),"")</f>
        <v>0.19574999999999998</v>
      </c>
      <c r="Z522" s="56"/>
      <c r="AA522" s="57"/>
      <c r="AE522" s="64"/>
      <c r="BB522" s="364" t="s">
        <v>1</v>
      </c>
      <c r="BL522" s="64">
        <f>IFERROR(W522*I522/H522,"0")</f>
        <v>74.900000000000006</v>
      </c>
      <c r="BM522" s="64">
        <f>IFERROR(X522*I522/H522,"0")</f>
        <v>75.114000000000004</v>
      </c>
      <c r="BN522" s="64">
        <f>IFERROR(1/J522*(W522/H522),"0")</f>
        <v>0.16025641025641024</v>
      </c>
      <c r="BO522" s="64">
        <f>IFERROR(1/J522*(X522/H522),"0")</f>
        <v>0.1607142857142857</v>
      </c>
    </row>
    <row r="523" spans="1:67" ht="27" customHeight="1" x14ac:dyDescent="0.25">
      <c r="A523" s="54" t="s">
        <v>723</v>
      </c>
      <c r="B523" s="54" t="s">
        <v>724</v>
      </c>
      <c r="C523" s="31">
        <v>4301051058</v>
      </c>
      <c r="D523" s="408">
        <v>4680115883536</v>
      </c>
      <c r="E523" s="409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09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5"/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6"/>
      <c r="O524" s="433" t="s">
        <v>70</v>
      </c>
      <c r="P524" s="434"/>
      <c r="Q524" s="434"/>
      <c r="R524" s="434"/>
      <c r="S524" s="434"/>
      <c r="T524" s="434"/>
      <c r="U524" s="435"/>
      <c r="V524" s="37" t="s">
        <v>71</v>
      </c>
      <c r="W524" s="406">
        <f>IFERROR(W521/H521,"0")+IFERROR(W522/H522,"0")+IFERROR(W523/H523,"0")</f>
        <v>8.9743589743589745</v>
      </c>
      <c r="X524" s="406">
        <f>IFERROR(X521/H521,"0")+IFERROR(X522/H522,"0")+IFERROR(X523/H523,"0")</f>
        <v>9</v>
      </c>
      <c r="Y524" s="406">
        <f>IFERROR(IF(Y521="",0,Y521),"0")+IFERROR(IF(Y522="",0,Y522),"0")+IFERROR(IF(Y523="",0,Y523),"0")</f>
        <v>0.19574999999999998</v>
      </c>
      <c r="Z524" s="407"/>
      <c r="AA524" s="407"/>
    </row>
    <row r="525" spans="1:67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6"/>
      <c r="O525" s="433" t="s">
        <v>70</v>
      </c>
      <c r="P525" s="434"/>
      <c r="Q525" s="434"/>
      <c r="R525" s="434"/>
      <c r="S525" s="434"/>
      <c r="T525" s="434"/>
      <c r="U525" s="435"/>
      <c r="V525" s="37" t="s">
        <v>66</v>
      </c>
      <c r="W525" s="406">
        <f>IFERROR(SUM(W521:W523),"0")</f>
        <v>70</v>
      </c>
      <c r="X525" s="406">
        <f>IFERROR(SUM(X521:X523),"0")</f>
        <v>70.2</v>
      </c>
      <c r="Y525" s="37"/>
      <c r="Z525" s="407"/>
      <c r="AA525" s="407"/>
    </row>
    <row r="526" spans="1:67" ht="14.25" customHeight="1" x14ac:dyDescent="0.25">
      <c r="A526" s="423" t="s">
        <v>215</v>
      </c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413"/>
      <c r="T526" s="413"/>
      <c r="U526" s="413"/>
      <c r="V526" s="413"/>
      <c r="W526" s="413"/>
      <c r="X526" s="413"/>
      <c r="Y526" s="413"/>
      <c r="Z526" s="400"/>
      <c r="AA526" s="400"/>
    </row>
    <row r="527" spans="1:67" ht="16.5" customHeight="1" x14ac:dyDescent="0.25">
      <c r="A527" s="54" t="s">
        <v>725</v>
      </c>
      <c r="B527" s="54" t="s">
        <v>726</v>
      </c>
      <c r="C527" s="31">
        <v>4301060363</v>
      </c>
      <c r="D527" s="408">
        <v>4680115885035</v>
      </c>
      <c r="E527" s="409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09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5"/>
      <c r="B528" s="413"/>
      <c r="C528" s="413"/>
      <c r="D528" s="413"/>
      <c r="E528" s="413"/>
      <c r="F528" s="413"/>
      <c r="G528" s="413"/>
      <c r="H528" s="413"/>
      <c r="I528" s="413"/>
      <c r="J528" s="413"/>
      <c r="K528" s="413"/>
      <c r="L528" s="413"/>
      <c r="M528" s="413"/>
      <c r="N528" s="416"/>
      <c r="O528" s="433" t="s">
        <v>70</v>
      </c>
      <c r="P528" s="434"/>
      <c r="Q528" s="434"/>
      <c r="R528" s="434"/>
      <c r="S528" s="434"/>
      <c r="T528" s="434"/>
      <c r="U528" s="435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6"/>
      <c r="O529" s="433" t="s">
        <v>70</v>
      </c>
      <c r="P529" s="434"/>
      <c r="Q529" s="434"/>
      <c r="R529" s="434"/>
      <c r="S529" s="434"/>
      <c r="T529" s="434"/>
      <c r="U529" s="435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customHeight="1" x14ac:dyDescent="0.2">
      <c r="A530" s="419" t="s">
        <v>727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48"/>
      <c r="AA530" s="48"/>
    </row>
    <row r="531" spans="1:67" ht="16.5" customHeight="1" x14ac:dyDescent="0.25">
      <c r="A531" s="464" t="s">
        <v>727</v>
      </c>
      <c r="B531" s="413"/>
      <c r="C531" s="413"/>
      <c r="D531" s="413"/>
      <c r="E531" s="413"/>
      <c r="F531" s="413"/>
      <c r="G531" s="413"/>
      <c r="H531" s="413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413"/>
      <c r="T531" s="413"/>
      <c r="U531" s="413"/>
      <c r="V531" s="413"/>
      <c r="W531" s="413"/>
      <c r="X531" s="413"/>
      <c r="Y531" s="413"/>
      <c r="Z531" s="399"/>
      <c r="AA531" s="399"/>
    </row>
    <row r="532" spans="1:67" ht="14.25" customHeight="1" x14ac:dyDescent="0.25">
      <c r="A532" s="423" t="s">
        <v>113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400"/>
      <c r="AA532" s="400"/>
    </row>
    <row r="533" spans="1:67" ht="27" customHeight="1" x14ac:dyDescent="0.25">
      <c r="A533" s="54" t="s">
        <v>728</v>
      </c>
      <c r="B533" s="54" t="s">
        <v>729</v>
      </c>
      <c r="C533" s="31">
        <v>4301011763</v>
      </c>
      <c r="D533" s="408">
        <v>4640242181011</v>
      </c>
      <c r="E533" s="409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7" t="s">
        <v>730</v>
      </c>
      <c r="P533" s="411"/>
      <c r="Q533" s="411"/>
      <c r="R533" s="411"/>
      <c r="S533" s="409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customHeight="1" x14ac:dyDescent="0.25">
      <c r="A534" s="54" t="s">
        <v>731</v>
      </c>
      <c r="B534" s="54" t="s">
        <v>732</v>
      </c>
      <c r="C534" s="31">
        <v>4301011951</v>
      </c>
      <c r="D534" s="408">
        <v>4640242180045</v>
      </c>
      <c r="E534" s="409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3" t="s">
        <v>733</v>
      </c>
      <c r="P534" s="411"/>
      <c r="Q534" s="411"/>
      <c r="R534" s="411"/>
      <c r="S534" s="409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734</v>
      </c>
      <c r="B535" s="54" t="s">
        <v>735</v>
      </c>
      <c r="C535" s="31">
        <v>4301011585</v>
      </c>
      <c r="D535" s="408">
        <v>4640242180441</v>
      </c>
      <c r="E535" s="409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4" t="s">
        <v>736</v>
      </c>
      <c r="P535" s="411"/>
      <c r="Q535" s="411"/>
      <c r="R535" s="411"/>
      <c r="S535" s="409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737</v>
      </c>
      <c r="B536" s="54" t="s">
        <v>738</v>
      </c>
      <c r="C536" s="31">
        <v>4301011950</v>
      </c>
      <c r="D536" s="408">
        <v>4640242180601</v>
      </c>
      <c r="E536" s="409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88" t="s">
        <v>739</v>
      </c>
      <c r="P536" s="411"/>
      <c r="Q536" s="411"/>
      <c r="R536" s="411"/>
      <c r="S536" s="409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740</v>
      </c>
      <c r="B537" s="54" t="s">
        <v>741</v>
      </c>
      <c r="C537" s="31">
        <v>4301011584</v>
      </c>
      <c r="D537" s="408">
        <v>4640242180564</v>
      </c>
      <c r="E537" s="409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6" t="s">
        <v>742</v>
      </c>
      <c r="P537" s="411"/>
      <c r="Q537" s="411"/>
      <c r="R537" s="411"/>
      <c r="S537" s="409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743</v>
      </c>
      <c r="B538" s="54" t="s">
        <v>744</v>
      </c>
      <c r="C538" s="31">
        <v>4301011762</v>
      </c>
      <c r="D538" s="408">
        <v>4640242180922</v>
      </c>
      <c r="E538" s="409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12" t="s">
        <v>745</v>
      </c>
      <c r="P538" s="411"/>
      <c r="Q538" s="411"/>
      <c r="R538" s="411"/>
      <c r="S538" s="409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746</v>
      </c>
      <c r="B539" s="54" t="s">
        <v>747</v>
      </c>
      <c r="C539" s="31">
        <v>4301011764</v>
      </c>
      <c r="D539" s="408">
        <v>4640242181189</v>
      </c>
      <c r="E539" s="409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1"/>
      <c r="Q539" s="411"/>
      <c r="R539" s="411"/>
      <c r="S539" s="409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749</v>
      </c>
      <c r="B540" s="54" t="s">
        <v>750</v>
      </c>
      <c r="C540" s="31">
        <v>4301011551</v>
      </c>
      <c r="D540" s="408">
        <v>4640242180038</v>
      </c>
      <c r="E540" s="409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6" t="s">
        <v>751</v>
      </c>
      <c r="P540" s="411"/>
      <c r="Q540" s="411"/>
      <c r="R540" s="411"/>
      <c r="S540" s="409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752</v>
      </c>
      <c r="B541" s="54" t="s">
        <v>753</v>
      </c>
      <c r="C541" s="31">
        <v>4301011765</v>
      </c>
      <c r="D541" s="408">
        <v>4640242181172</v>
      </c>
      <c r="E541" s="409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49" t="s">
        <v>754</v>
      </c>
      <c r="P541" s="411"/>
      <c r="Q541" s="411"/>
      <c r="R541" s="411"/>
      <c r="S541" s="409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x14ac:dyDescent="0.2">
      <c r="A542" s="415"/>
      <c r="B542" s="413"/>
      <c r="C542" s="413"/>
      <c r="D542" s="413"/>
      <c r="E542" s="413"/>
      <c r="F542" s="413"/>
      <c r="G542" s="413"/>
      <c r="H542" s="413"/>
      <c r="I542" s="413"/>
      <c r="J542" s="413"/>
      <c r="K542" s="413"/>
      <c r="L542" s="413"/>
      <c r="M542" s="413"/>
      <c r="N542" s="416"/>
      <c r="O542" s="433" t="s">
        <v>70</v>
      </c>
      <c r="P542" s="434"/>
      <c r="Q542" s="434"/>
      <c r="R542" s="434"/>
      <c r="S542" s="434"/>
      <c r="T542" s="434"/>
      <c r="U542" s="435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6"/>
      <c r="O543" s="433" t="s">
        <v>70</v>
      </c>
      <c r="P543" s="434"/>
      <c r="Q543" s="434"/>
      <c r="R543" s="434"/>
      <c r="S543" s="434"/>
      <c r="T543" s="434"/>
      <c r="U543" s="435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customHeight="1" x14ac:dyDescent="0.25">
      <c r="A544" s="423" t="s">
        <v>105</v>
      </c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413"/>
      <c r="T544" s="413"/>
      <c r="U544" s="413"/>
      <c r="V544" s="413"/>
      <c r="W544" s="413"/>
      <c r="X544" s="413"/>
      <c r="Y544" s="413"/>
      <c r="Z544" s="400"/>
      <c r="AA544" s="400"/>
    </row>
    <row r="545" spans="1:67" ht="27" customHeight="1" x14ac:dyDescent="0.25">
      <c r="A545" s="54" t="s">
        <v>755</v>
      </c>
      <c r="B545" s="54" t="s">
        <v>756</v>
      </c>
      <c r="C545" s="31">
        <v>4301020260</v>
      </c>
      <c r="D545" s="408">
        <v>4640242180526</v>
      </c>
      <c r="E545" s="409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73" t="s">
        <v>757</v>
      </c>
      <c r="P545" s="411"/>
      <c r="Q545" s="411"/>
      <c r="R545" s="411"/>
      <c r="S545" s="409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customHeight="1" x14ac:dyDescent="0.25">
      <c r="A546" s="54" t="s">
        <v>758</v>
      </c>
      <c r="B546" s="54" t="s">
        <v>759</v>
      </c>
      <c r="C546" s="31">
        <v>4301020269</v>
      </c>
      <c r="D546" s="408">
        <v>4640242180519</v>
      </c>
      <c r="E546" s="409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59" t="s">
        <v>760</v>
      </c>
      <c r="P546" s="411"/>
      <c r="Q546" s="411"/>
      <c r="R546" s="411"/>
      <c r="S546" s="409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761</v>
      </c>
      <c r="B547" s="54" t="s">
        <v>762</v>
      </c>
      <c r="C547" s="31">
        <v>4301020309</v>
      </c>
      <c r="D547" s="408">
        <v>4640242180090</v>
      </c>
      <c r="E547" s="409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2" t="s">
        <v>763</v>
      </c>
      <c r="P547" s="411"/>
      <c r="Q547" s="411"/>
      <c r="R547" s="411"/>
      <c r="S547" s="409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764</v>
      </c>
      <c r="B548" s="54" t="s">
        <v>765</v>
      </c>
      <c r="C548" s="31">
        <v>4301020314</v>
      </c>
      <c r="D548" s="408">
        <v>4640242180090</v>
      </c>
      <c r="E548" s="409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4" t="s">
        <v>766</v>
      </c>
      <c r="P548" s="411"/>
      <c r="Q548" s="411"/>
      <c r="R548" s="411"/>
      <c r="S548" s="409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767</v>
      </c>
      <c r="B549" s="54" t="s">
        <v>768</v>
      </c>
      <c r="C549" s="31">
        <v>4301020295</v>
      </c>
      <c r="D549" s="408">
        <v>4640242181363</v>
      </c>
      <c r="E549" s="409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85" t="s">
        <v>769</v>
      </c>
      <c r="P549" s="411"/>
      <c r="Q549" s="411"/>
      <c r="R549" s="411"/>
      <c r="S549" s="409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x14ac:dyDescent="0.2">
      <c r="A550" s="415"/>
      <c r="B550" s="413"/>
      <c r="C550" s="413"/>
      <c r="D550" s="413"/>
      <c r="E550" s="413"/>
      <c r="F550" s="413"/>
      <c r="G550" s="413"/>
      <c r="H550" s="413"/>
      <c r="I550" s="413"/>
      <c r="J550" s="413"/>
      <c r="K550" s="413"/>
      <c r="L550" s="413"/>
      <c r="M550" s="413"/>
      <c r="N550" s="416"/>
      <c r="O550" s="433" t="s">
        <v>70</v>
      </c>
      <c r="P550" s="434"/>
      <c r="Q550" s="434"/>
      <c r="R550" s="434"/>
      <c r="S550" s="434"/>
      <c r="T550" s="434"/>
      <c r="U550" s="435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6"/>
      <c r="O551" s="433" t="s">
        <v>70</v>
      </c>
      <c r="P551" s="434"/>
      <c r="Q551" s="434"/>
      <c r="R551" s="434"/>
      <c r="S551" s="434"/>
      <c r="T551" s="434"/>
      <c r="U551" s="435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customHeight="1" x14ac:dyDescent="0.25">
      <c r="A552" s="423" t="s">
        <v>61</v>
      </c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413"/>
      <c r="T552" s="413"/>
      <c r="U552" s="413"/>
      <c r="V552" s="413"/>
      <c r="W552" s="413"/>
      <c r="X552" s="413"/>
      <c r="Y552" s="413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08">
        <v>4640242180816</v>
      </c>
      <c r="E553" s="409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2" t="s">
        <v>772</v>
      </c>
      <c r="P553" s="411"/>
      <c r="Q553" s="411"/>
      <c r="R553" s="411"/>
      <c r="S553" s="409"/>
      <c r="T553" s="34"/>
      <c r="U553" s="34"/>
      <c r="V553" s="35" t="s">
        <v>66</v>
      </c>
      <c r="W553" s="404">
        <v>28</v>
      </c>
      <c r="X553" s="405">
        <f>IFERROR(IF(W553="",0,CEILING((W553/$H553),1)*$H553),"")</f>
        <v>29.400000000000002</v>
      </c>
      <c r="Y553" s="36">
        <f>IFERROR(IF(X553=0,"",ROUNDUP(X553/H553,0)*0.00753),"")</f>
        <v>5.271E-2</v>
      </c>
      <c r="Z553" s="56"/>
      <c r="AA553" s="57"/>
      <c r="AE553" s="64"/>
      <c r="BB553" s="381" t="s">
        <v>1</v>
      </c>
      <c r="BL553" s="64">
        <f>IFERROR(W553*I553/H553,"0")</f>
        <v>29.733333333333331</v>
      </c>
      <c r="BM553" s="64">
        <f>IFERROR(X553*I553/H553,"0")</f>
        <v>31.22</v>
      </c>
      <c r="BN553" s="64">
        <f>IFERROR(1/J553*(W553/H553),"0")</f>
        <v>4.2735042735042729E-2</v>
      </c>
      <c r="BO553" s="64">
        <f>IFERROR(1/J553*(X553/H553),"0")</f>
        <v>4.4871794871794872E-2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08">
        <v>4640242180595</v>
      </c>
      <c r="E554" s="409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8" t="s">
        <v>775</v>
      </c>
      <c r="P554" s="411"/>
      <c r="Q554" s="411"/>
      <c r="R554" s="411"/>
      <c r="S554" s="409"/>
      <c r="T554" s="34"/>
      <c r="U554" s="34"/>
      <c r="V554" s="35" t="s">
        <v>66</v>
      </c>
      <c r="W554" s="404">
        <v>10</v>
      </c>
      <c r="X554" s="405">
        <f>IFERROR(IF(W554="",0,CEILING((W554/$H554),1)*$H554),"")</f>
        <v>12.600000000000001</v>
      </c>
      <c r="Y554" s="36">
        <f>IFERROR(IF(X554=0,"",ROUNDUP(X554/H554,0)*0.00753),"")</f>
        <v>2.2589999999999999E-2</v>
      </c>
      <c r="Z554" s="56"/>
      <c r="AA554" s="57"/>
      <c r="AE554" s="64"/>
      <c r="BB554" s="382" t="s">
        <v>1</v>
      </c>
      <c r="BL554" s="64">
        <f>IFERROR(W554*I554/H554,"0")</f>
        <v>10.619047619047619</v>
      </c>
      <c r="BM554" s="64">
        <f>IFERROR(X554*I554/H554,"0")</f>
        <v>13.38</v>
      </c>
      <c r="BN554" s="64">
        <f>IFERROR(1/J554*(W554/H554),"0")</f>
        <v>1.5262515262515262E-2</v>
      </c>
      <c r="BO554" s="64">
        <f>IFERROR(1/J554*(X554/H554),"0")</f>
        <v>1.9230769230769232E-2</v>
      </c>
    </row>
    <row r="555" spans="1:67" ht="27" customHeight="1" x14ac:dyDescent="0.25">
      <c r="A555" s="54" t="s">
        <v>776</v>
      </c>
      <c r="B555" s="54" t="s">
        <v>777</v>
      </c>
      <c r="C555" s="31">
        <v>4301031321</v>
      </c>
      <c r="D555" s="408">
        <v>4640242180076</v>
      </c>
      <c r="E555" s="409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2" t="s">
        <v>778</v>
      </c>
      <c r="P555" s="411"/>
      <c r="Q555" s="411"/>
      <c r="R555" s="411"/>
      <c r="S555" s="409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779</v>
      </c>
      <c r="B556" s="54" t="s">
        <v>780</v>
      </c>
      <c r="C556" s="31">
        <v>4301031203</v>
      </c>
      <c r="D556" s="408">
        <v>4640242180908</v>
      </c>
      <c r="E556" s="409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1"/>
      <c r="Q556" s="411"/>
      <c r="R556" s="411"/>
      <c r="S556" s="409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782</v>
      </c>
      <c r="B557" s="54" t="s">
        <v>783</v>
      </c>
      <c r="C557" s="31">
        <v>4301031200</v>
      </c>
      <c r="D557" s="408">
        <v>4640242180489</v>
      </c>
      <c r="E557" s="409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1"/>
      <c r="Q557" s="411"/>
      <c r="R557" s="411"/>
      <c r="S557" s="409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413"/>
      <c r="N558" s="416"/>
      <c r="O558" s="433" t="s">
        <v>70</v>
      </c>
      <c r="P558" s="434"/>
      <c r="Q558" s="434"/>
      <c r="R558" s="434"/>
      <c r="S558" s="434"/>
      <c r="T558" s="434"/>
      <c r="U558" s="435"/>
      <c r="V558" s="37" t="s">
        <v>71</v>
      </c>
      <c r="W558" s="406">
        <f>IFERROR(W553/H553,"0")+IFERROR(W554/H554,"0")+IFERROR(W555/H555,"0")+IFERROR(W556/H556,"0")+IFERROR(W557/H557,"0")</f>
        <v>9.0476190476190474</v>
      </c>
      <c r="X558" s="406">
        <f>IFERROR(X553/H553,"0")+IFERROR(X554/H554,"0")+IFERROR(X555/H555,"0")+IFERROR(X556/H556,"0")+IFERROR(X557/H557,"0")</f>
        <v>10</v>
      </c>
      <c r="Y558" s="406">
        <f>IFERROR(IF(Y553="",0,Y553),"0")+IFERROR(IF(Y554="",0,Y554),"0")+IFERROR(IF(Y555="",0,Y555),"0")+IFERROR(IF(Y556="",0,Y556),"0")+IFERROR(IF(Y557="",0,Y557),"0")</f>
        <v>7.5300000000000006E-2</v>
      </c>
      <c r="Z558" s="407"/>
      <c r="AA558" s="407"/>
    </row>
    <row r="559" spans="1:67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6"/>
      <c r="O559" s="433" t="s">
        <v>70</v>
      </c>
      <c r="P559" s="434"/>
      <c r="Q559" s="434"/>
      <c r="R559" s="434"/>
      <c r="S559" s="434"/>
      <c r="T559" s="434"/>
      <c r="U559" s="435"/>
      <c r="V559" s="37" t="s">
        <v>66</v>
      </c>
      <c r="W559" s="406">
        <f>IFERROR(SUM(W553:W557),"0")</f>
        <v>38</v>
      </c>
      <c r="X559" s="406">
        <f>IFERROR(SUM(X553:X557),"0")</f>
        <v>42</v>
      </c>
      <c r="Y559" s="37"/>
      <c r="Z559" s="407"/>
      <c r="AA559" s="407"/>
    </row>
    <row r="560" spans="1:67" ht="14.25" customHeight="1" x14ac:dyDescent="0.25">
      <c r="A560" s="423" t="s">
        <v>72</v>
      </c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413"/>
      <c r="T560" s="413"/>
      <c r="U560" s="413"/>
      <c r="V560" s="413"/>
      <c r="W560" s="413"/>
      <c r="X560" s="413"/>
      <c r="Y560" s="413"/>
      <c r="Z560" s="400"/>
      <c r="AA560" s="400"/>
    </row>
    <row r="561" spans="1:67" ht="27" customHeight="1" x14ac:dyDescent="0.25">
      <c r="A561" s="54" t="s">
        <v>785</v>
      </c>
      <c r="B561" s="54" t="s">
        <v>786</v>
      </c>
      <c r="C561" s="31">
        <v>4301051746</v>
      </c>
      <c r="D561" s="408">
        <v>4640242180533</v>
      </c>
      <c r="E561" s="409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3" t="s">
        <v>787</v>
      </c>
      <c r="P561" s="411"/>
      <c r="Q561" s="411"/>
      <c r="R561" s="411"/>
      <c r="S561" s="409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788</v>
      </c>
      <c r="B562" s="54" t="s">
        <v>789</v>
      </c>
      <c r="C562" s="31">
        <v>4301051780</v>
      </c>
      <c r="D562" s="408">
        <v>4640242180106</v>
      </c>
      <c r="E562" s="409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7" t="s">
        <v>790</v>
      </c>
      <c r="P562" s="411"/>
      <c r="Q562" s="411"/>
      <c r="R562" s="411"/>
      <c r="S562" s="409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791</v>
      </c>
      <c r="B563" s="54" t="s">
        <v>792</v>
      </c>
      <c r="C563" s="31">
        <v>4301051510</v>
      </c>
      <c r="D563" s="408">
        <v>4640242180540</v>
      </c>
      <c r="E563" s="409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1"/>
      <c r="Q563" s="411"/>
      <c r="R563" s="411"/>
      <c r="S563" s="409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794</v>
      </c>
      <c r="B564" s="54" t="s">
        <v>795</v>
      </c>
      <c r="C564" s="31">
        <v>4301051390</v>
      </c>
      <c r="D564" s="408">
        <v>4640242181233</v>
      </c>
      <c r="E564" s="409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1" t="s">
        <v>796</v>
      </c>
      <c r="P564" s="411"/>
      <c r="Q564" s="411"/>
      <c r="R564" s="411"/>
      <c r="S564" s="409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797</v>
      </c>
      <c r="B565" s="54" t="s">
        <v>798</v>
      </c>
      <c r="C565" s="31">
        <v>4301051448</v>
      </c>
      <c r="D565" s="408">
        <v>4640242181226</v>
      </c>
      <c r="E565" s="409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6" t="s">
        <v>799</v>
      </c>
      <c r="P565" s="411"/>
      <c r="Q565" s="411"/>
      <c r="R565" s="411"/>
      <c r="S565" s="409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x14ac:dyDescent="0.2">
      <c r="A566" s="415"/>
      <c r="B566" s="413"/>
      <c r="C566" s="413"/>
      <c r="D566" s="413"/>
      <c r="E566" s="413"/>
      <c r="F566" s="413"/>
      <c r="G566" s="413"/>
      <c r="H566" s="413"/>
      <c r="I566" s="413"/>
      <c r="J566" s="413"/>
      <c r="K566" s="413"/>
      <c r="L566" s="413"/>
      <c r="M566" s="413"/>
      <c r="N566" s="416"/>
      <c r="O566" s="433" t="s">
        <v>70</v>
      </c>
      <c r="P566" s="434"/>
      <c r="Q566" s="434"/>
      <c r="R566" s="434"/>
      <c r="S566" s="434"/>
      <c r="T566" s="434"/>
      <c r="U566" s="435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6"/>
      <c r="O567" s="433" t="s">
        <v>70</v>
      </c>
      <c r="P567" s="434"/>
      <c r="Q567" s="434"/>
      <c r="R567" s="434"/>
      <c r="S567" s="434"/>
      <c r="T567" s="434"/>
      <c r="U567" s="435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customHeight="1" x14ac:dyDescent="0.25">
      <c r="A568" s="423" t="s">
        <v>215</v>
      </c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413"/>
      <c r="T568" s="413"/>
      <c r="U568" s="413"/>
      <c r="V568" s="413"/>
      <c r="W568" s="413"/>
      <c r="X568" s="413"/>
      <c r="Y568" s="413"/>
      <c r="Z568" s="400"/>
      <c r="AA568" s="400"/>
    </row>
    <row r="569" spans="1:67" ht="27" customHeight="1" x14ac:dyDescent="0.25">
      <c r="A569" s="54" t="s">
        <v>800</v>
      </c>
      <c r="B569" s="54" t="s">
        <v>801</v>
      </c>
      <c r="C569" s="31">
        <v>4301060354</v>
      </c>
      <c r="D569" s="408">
        <v>4640242180120</v>
      </c>
      <c r="E569" s="409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8" t="s">
        <v>802</v>
      </c>
      <c r="P569" s="411"/>
      <c r="Q569" s="411"/>
      <c r="R569" s="411"/>
      <c r="S569" s="409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800</v>
      </c>
      <c r="B570" s="54" t="s">
        <v>803</v>
      </c>
      <c r="C570" s="31">
        <v>4301060408</v>
      </c>
      <c r="D570" s="408">
        <v>4640242180120</v>
      </c>
      <c r="E570" s="409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2" t="s">
        <v>804</v>
      </c>
      <c r="P570" s="411"/>
      <c r="Q570" s="411"/>
      <c r="R570" s="411"/>
      <c r="S570" s="409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805</v>
      </c>
      <c r="B571" s="54" t="s">
        <v>806</v>
      </c>
      <c r="C571" s="31">
        <v>4301060355</v>
      </c>
      <c r="D571" s="408">
        <v>4640242180137</v>
      </c>
      <c r="E571" s="409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76" t="s">
        <v>807</v>
      </c>
      <c r="P571" s="411"/>
      <c r="Q571" s="411"/>
      <c r="R571" s="411"/>
      <c r="S571" s="409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805</v>
      </c>
      <c r="B572" s="54" t="s">
        <v>808</v>
      </c>
      <c r="C572" s="31">
        <v>4301060407</v>
      </c>
      <c r="D572" s="408">
        <v>4640242180137</v>
      </c>
      <c r="E572" s="409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1"/>
      <c r="Q572" s="411"/>
      <c r="R572" s="411"/>
      <c r="S572" s="409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x14ac:dyDescent="0.2">
      <c r="A573" s="415"/>
      <c r="B573" s="413"/>
      <c r="C573" s="413"/>
      <c r="D573" s="413"/>
      <c r="E573" s="413"/>
      <c r="F573" s="413"/>
      <c r="G573" s="413"/>
      <c r="H573" s="413"/>
      <c r="I573" s="413"/>
      <c r="J573" s="413"/>
      <c r="K573" s="413"/>
      <c r="L573" s="413"/>
      <c r="M573" s="413"/>
      <c r="N573" s="416"/>
      <c r="O573" s="433" t="s">
        <v>70</v>
      </c>
      <c r="P573" s="434"/>
      <c r="Q573" s="434"/>
      <c r="R573" s="434"/>
      <c r="S573" s="434"/>
      <c r="T573" s="434"/>
      <c r="U573" s="435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6"/>
      <c r="O574" s="433" t="s">
        <v>70</v>
      </c>
      <c r="P574" s="434"/>
      <c r="Q574" s="434"/>
      <c r="R574" s="434"/>
      <c r="S574" s="434"/>
      <c r="T574" s="434"/>
      <c r="U574" s="435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12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37" t="s">
        <v>810</v>
      </c>
      <c r="P575" s="438"/>
      <c r="Q575" s="438"/>
      <c r="R575" s="438"/>
      <c r="S575" s="438"/>
      <c r="T575" s="438"/>
      <c r="U575" s="439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6017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6137.7599999999993</v>
      </c>
      <c r="Y575" s="37"/>
      <c r="Z575" s="407"/>
      <c r="AA575" s="407"/>
    </row>
    <row r="576" spans="1:67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14"/>
      <c r="O576" s="437" t="s">
        <v>811</v>
      </c>
      <c r="P576" s="438"/>
      <c r="Q576" s="438"/>
      <c r="R576" s="438"/>
      <c r="S576" s="438"/>
      <c r="T576" s="438"/>
      <c r="U576" s="439"/>
      <c r="V576" s="37" t="s">
        <v>66</v>
      </c>
      <c r="W576" s="406">
        <f>IFERROR(SUM(BL22:BL572),"0")</f>
        <v>6367.3131304136487</v>
      </c>
      <c r="X576" s="406">
        <f>IFERROR(SUM(BM22:BM572),"0")</f>
        <v>6495.8200000000006</v>
      </c>
      <c r="Y576" s="37"/>
      <c r="Z576" s="407"/>
      <c r="AA576" s="407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14"/>
      <c r="O577" s="437" t="s">
        <v>812</v>
      </c>
      <c r="P577" s="438"/>
      <c r="Q577" s="438"/>
      <c r="R577" s="438"/>
      <c r="S577" s="438"/>
      <c r="T577" s="438"/>
      <c r="U577" s="439"/>
      <c r="V577" s="37" t="s">
        <v>813</v>
      </c>
      <c r="W577" s="38">
        <f>ROUNDUP(SUM(BN22:BN572),0)</f>
        <v>11</v>
      </c>
      <c r="X577" s="38">
        <f>ROUNDUP(SUM(BO22:BO572),0)</f>
        <v>12</v>
      </c>
      <c r="Y577" s="37"/>
      <c r="Z577" s="407"/>
      <c r="AA577" s="407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14"/>
      <c r="O578" s="437" t="s">
        <v>814</v>
      </c>
      <c r="P578" s="438"/>
      <c r="Q578" s="438"/>
      <c r="R578" s="438"/>
      <c r="S578" s="438"/>
      <c r="T578" s="438"/>
      <c r="U578" s="439"/>
      <c r="V578" s="37" t="s">
        <v>66</v>
      </c>
      <c r="W578" s="406">
        <f>GrossWeightTotal+PalletQtyTotal*25</f>
        <v>6642.3131304136487</v>
      </c>
      <c r="X578" s="406">
        <f>GrossWeightTotalR+PalletQtyTotalR*25</f>
        <v>6795.8200000000006</v>
      </c>
      <c r="Y578" s="37"/>
      <c r="Z578" s="407"/>
      <c r="AA578" s="407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14"/>
      <c r="O579" s="437" t="s">
        <v>815</v>
      </c>
      <c r="P579" s="438"/>
      <c r="Q579" s="438"/>
      <c r="R579" s="438"/>
      <c r="S579" s="438"/>
      <c r="T579" s="438"/>
      <c r="U579" s="439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1000.0575227773504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1020</v>
      </c>
      <c r="Y579" s="37"/>
      <c r="Z579" s="407"/>
      <c r="AA579" s="407"/>
    </row>
    <row r="580" spans="1:30" ht="14.25" customHeight="1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14"/>
      <c r="O580" s="437" t="s">
        <v>816</v>
      </c>
      <c r="P580" s="438"/>
      <c r="Q580" s="438"/>
      <c r="R580" s="438"/>
      <c r="S580" s="438"/>
      <c r="T580" s="438"/>
      <c r="U580" s="439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12.886360000000003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7" t="s">
        <v>103</v>
      </c>
      <c r="D582" s="623"/>
      <c r="E582" s="623"/>
      <c r="F582" s="555"/>
      <c r="G582" s="447" t="s">
        <v>237</v>
      </c>
      <c r="H582" s="623"/>
      <c r="I582" s="623"/>
      <c r="J582" s="623"/>
      <c r="K582" s="623"/>
      <c r="L582" s="623"/>
      <c r="M582" s="623"/>
      <c r="N582" s="623"/>
      <c r="O582" s="555"/>
      <c r="P582" s="447" t="s">
        <v>487</v>
      </c>
      <c r="Q582" s="555"/>
      <c r="R582" s="447" t="s">
        <v>556</v>
      </c>
      <c r="S582" s="623"/>
      <c r="T582" s="623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7" t="s">
        <v>60</v>
      </c>
      <c r="C583" s="447" t="s">
        <v>104</v>
      </c>
      <c r="D583" s="447" t="s">
        <v>112</v>
      </c>
      <c r="E583" s="447" t="s">
        <v>103</v>
      </c>
      <c r="F583" s="447" t="s">
        <v>227</v>
      </c>
      <c r="G583" s="447" t="s">
        <v>238</v>
      </c>
      <c r="H583" s="447" t="s">
        <v>252</v>
      </c>
      <c r="I583" s="447" t="s">
        <v>271</v>
      </c>
      <c r="J583" s="447" t="s">
        <v>349</v>
      </c>
      <c r="K583" s="447" t="s">
        <v>368</v>
      </c>
      <c r="L583" s="447" t="s">
        <v>381</v>
      </c>
      <c r="M583" s="402"/>
      <c r="N583" s="447" t="s">
        <v>457</v>
      </c>
      <c r="O583" s="447" t="s">
        <v>474</v>
      </c>
      <c r="P583" s="447" t="s">
        <v>488</v>
      </c>
      <c r="Q583" s="447" t="s">
        <v>530</v>
      </c>
      <c r="R583" s="447" t="s">
        <v>557</v>
      </c>
      <c r="S583" s="447" t="s">
        <v>626</v>
      </c>
      <c r="T583" s="447" t="s">
        <v>659</v>
      </c>
      <c r="U583" s="447" t="s">
        <v>666</v>
      </c>
      <c r="V583" s="447" t="s">
        <v>676</v>
      </c>
      <c r="W583" s="447" t="s">
        <v>727</v>
      </c>
      <c r="AA583" s="52"/>
      <c r="AD583" s="402"/>
    </row>
    <row r="584" spans="1:30" ht="13.5" customHeight="1" thickBot="1" x14ac:dyDescent="0.25">
      <c r="A584" s="5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02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43.2</v>
      </c>
      <c r="D585" s="46">
        <f>IFERROR(X59*1,"0")+IFERROR(X60*1,"0")+IFERROR(X61*1,"0")+IFERROR(X62*1,"0")</f>
        <v>0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414</v>
      </c>
      <c r="F585" s="46">
        <f>IFERROR(X135*1,"0")+IFERROR(X136*1,"0")+IFERROR(X137*1,"0")+IFERROR(X138*1,"0")+IFERROR(X139*1,"0")</f>
        <v>277.2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0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1098.5999999999999</v>
      </c>
      <c r="J585" s="46">
        <f>IFERROR(X217*1,"0")+IFERROR(X218*1,"0")+IFERROR(X219*1,"0")+IFERROR(X220*1,"0")+IFERROR(X221*1,"0")+IFERROR(X222*1,"0")+IFERROR(X223*1,"0")+IFERROR(X227*1,"0")+IFERROR(X228*1,"0")</f>
        <v>27.2</v>
      </c>
      <c r="K585" s="46">
        <f>IFERROR(X233*1,"0")+IFERROR(X234*1,"0")+IFERROR(X235*1,"0")+IFERROR(X236*1,"0")+IFERROR(X237*1,"0")+IFERROR(X238*1,"0")</f>
        <v>23.2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218.39999999999998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0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2319.6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202.79999999999998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303.59999999999997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189.6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978.36000000000013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42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131:U131"/>
    <mergeCell ref="O407:S407"/>
    <mergeCell ref="A504:N505"/>
    <mergeCell ref="O429:U429"/>
    <mergeCell ref="D120:E120"/>
    <mergeCell ref="O87:U87"/>
    <mergeCell ref="F17:F18"/>
    <mergeCell ref="D278:E278"/>
    <mergeCell ref="D549:E549"/>
    <mergeCell ref="D107:E107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546:S546"/>
    <mergeCell ref="A12:L12"/>
    <mergeCell ref="A324:Y324"/>
    <mergeCell ref="D503:E503"/>
    <mergeCell ref="O83:S83"/>
    <mergeCell ref="O325:S325"/>
    <mergeCell ref="D101:E101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S583:S584"/>
    <mergeCell ref="O515:S515"/>
    <mergeCell ref="D84:E84"/>
    <mergeCell ref="D155:E155"/>
    <mergeCell ref="D22:E22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574:U574"/>
    <mergeCell ref="D534:E534"/>
    <mergeCell ref="D227:E227"/>
    <mergeCell ref="O301:S301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D541:E541"/>
    <mergeCell ref="D222:E222"/>
    <mergeCell ref="A393:Y393"/>
    <mergeCell ref="O367:S367"/>
    <mergeCell ref="A464:Y464"/>
    <mergeCell ref="O94:U94"/>
    <mergeCell ref="G17:G18"/>
    <mergeCell ref="O283:S283"/>
    <mergeCell ref="O161:S161"/>
    <mergeCell ref="O288:S28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D146:E146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D538:E538"/>
    <mergeCell ref="O483:U483"/>
    <mergeCell ref="O406:S406"/>
    <mergeCell ref="D119:E119"/>
    <mergeCell ref="D190:E190"/>
    <mergeCell ref="D246:E246"/>
    <mergeCell ref="O64:U64"/>
    <mergeCell ref="O433:U433"/>
    <mergeCell ref="O122:U122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D109:E109"/>
    <mergeCell ref="A351:N352"/>
    <mergeCell ref="O492:S492"/>
    <mergeCell ref="O121:S121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K17:K18"/>
    <mergeCell ref="D401:E401"/>
    <mergeCell ref="D339:E339"/>
    <mergeCell ref="D168:E168"/>
    <mergeCell ref="D180:E180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561:E561"/>
    <mergeCell ref="O408:S408"/>
    <mergeCell ref="O528:U528"/>
    <mergeCell ref="O402:S40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D421:E421"/>
    <mergeCell ref="O173:S173"/>
    <mergeCell ref="D451:E451"/>
    <mergeCell ref="O467:U467"/>
    <mergeCell ref="O219:S219"/>
    <mergeCell ref="O517:S517"/>
    <mergeCell ref="O175:U175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565:E565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N583:N584"/>
    <mergeCell ref="D366:E366"/>
    <mergeCell ref="D300:E300"/>
    <mergeCell ref="D139:E139"/>
    <mergeCell ref="D406:E406"/>
    <mergeCell ref="O157:S157"/>
    <mergeCell ref="O519:U519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432:S432"/>
    <mergeCell ref="D284:E284"/>
    <mergeCell ref="O236:S236"/>
    <mergeCell ref="O471:U471"/>
    <mergeCell ref="A520:Y520"/>
    <mergeCell ref="O223:S223"/>
    <mergeCell ref="D259:E259"/>
    <mergeCell ref="O521:S521"/>
    <mergeCell ref="D501:E501"/>
    <mergeCell ref="O446:U446"/>
    <mergeCell ref="D495:E495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A568:Y568"/>
    <mergeCell ref="O440:U440"/>
    <mergeCell ref="O271:S27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H5:L5"/>
    <mergeCell ref="O149:S149"/>
    <mergeCell ref="O220:S220"/>
    <mergeCell ref="O307:U307"/>
    <mergeCell ref="O195:S195"/>
    <mergeCell ref="O163:U163"/>
    <mergeCell ref="B17:B18"/>
    <mergeCell ref="A528:N529"/>
    <mergeCell ref="A479:Y479"/>
    <mergeCell ref="A384:N385"/>
    <mergeCell ref="A213:N214"/>
    <mergeCell ref="O449:S449"/>
    <mergeCell ref="D258:E258"/>
    <mergeCell ref="O567:U567"/>
    <mergeCell ref="D556:E556"/>
    <mergeCell ref="O371:U371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D129:E129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P6:Q6"/>
    <mergeCell ref="O579:U579"/>
    <mergeCell ref="D297:E297"/>
    <mergeCell ref="A435:Y435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D60:E60"/>
    <mergeCell ref="O34:S34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