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7B82208-79D4-499D-A074-2D1C31DF21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84" i="1" s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O511" i="1"/>
  <c r="W509" i="1"/>
  <c r="X508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7" i="1"/>
  <c r="X486" i="1"/>
  <c r="W486" i="1"/>
  <c r="BO485" i="1"/>
  <c r="BN485" i="1"/>
  <c r="BM485" i="1"/>
  <c r="BL485" i="1"/>
  <c r="Y485" i="1"/>
  <c r="Y486" i="1" s="1"/>
  <c r="X485" i="1"/>
  <c r="X487" i="1" s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BO447" i="1"/>
  <c r="BN447" i="1"/>
  <c r="BM447" i="1"/>
  <c r="BL447" i="1"/>
  <c r="Y447" i="1"/>
  <c r="X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39" i="1"/>
  <c r="W438" i="1"/>
  <c r="BO437" i="1"/>
  <c r="BN437" i="1"/>
  <c r="BM437" i="1"/>
  <c r="BL437" i="1"/>
  <c r="Y437" i="1"/>
  <c r="X437" i="1"/>
  <c r="O437" i="1"/>
  <c r="BN436" i="1"/>
  <c r="BL436" i="1"/>
  <c r="X436" i="1"/>
  <c r="X438" i="1" s="1"/>
  <c r="O436" i="1"/>
  <c r="BO435" i="1"/>
  <c r="BN435" i="1"/>
  <c r="BM435" i="1"/>
  <c r="BL435" i="1"/>
  <c r="Y435" i="1"/>
  <c r="X435" i="1"/>
  <c r="O435" i="1"/>
  <c r="W433" i="1"/>
  <c r="X432" i="1"/>
  <c r="W432" i="1"/>
  <c r="BO431" i="1"/>
  <c r="BN431" i="1"/>
  <c r="BM431" i="1"/>
  <c r="BL431" i="1"/>
  <c r="Y431" i="1"/>
  <c r="Y432" i="1" s="1"/>
  <c r="X431" i="1"/>
  <c r="X433" i="1" s="1"/>
  <c r="O431" i="1"/>
  <c r="W429" i="1"/>
  <c r="X428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X429" i="1" s="1"/>
  <c r="O425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X422" i="1" s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X388" i="1" s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X382" i="1" s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X355" i="1"/>
  <c r="W355" i="1"/>
  <c r="BO354" i="1"/>
  <c r="BN354" i="1"/>
  <c r="BM354" i="1"/>
  <c r="BL354" i="1"/>
  <c r="Y354" i="1"/>
  <c r="X354" i="1"/>
  <c r="BO353" i="1"/>
  <c r="BN353" i="1"/>
  <c r="BM353" i="1"/>
  <c r="BL353" i="1"/>
  <c r="Y353" i="1"/>
  <c r="X353" i="1"/>
  <c r="BO352" i="1"/>
  <c r="BN352" i="1"/>
  <c r="BM352" i="1"/>
  <c r="BL352" i="1"/>
  <c r="Y352" i="1"/>
  <c r="Y355" i="1" s="1"/>
  <c r="X352" i="1"/>
  <c r="X356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X290" i="1" s="1"/>
  <c r="O288" i="1"/>
  <c r="BO287" i="1"/>
  <c r="BN287" i="1"/>
  <c r="BM287" i="1"/>
  <c r="BL287" i="1"/>
  <c r="Y287" i="1"/>
  <c r="X287" i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N281" i="1"/>
  <c r="BL281" i="1"/>
  <c r="X281" i="1"/>
  <c r="W279" i="1"/>
  <c r="X278" i="1"/>
  <c r="W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X279" i="1" s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X253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X211" i="1" s="1"/>
  <c r="O207" i="1"/>
  <c r="W205" i="1"/>
  <c r="W204" i="1"/>
  <c r="BO203" i="1"/>
  <c r="BN203" i="1"/>
  <c r="BM203" i="1"/>
  <c r="BL203" i="1"/>
  <c r="Y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X204" i="1" s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BO182" i="1"/>
  <c r="BN182" i="1"/>
  <c r="BM182" i="1"/>
  <c r="BL182" i="1"/>
  <c r="Y182" i="1"/>
  <c r="X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4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4" i="1" s="1"/>
  <c r="O155" i="1"/>
  <c r="W152" i="1"/>
  <c r="W151" i="1"/>
  <c r="BN150" i="1"/>
  <c r="BL150" i="1"/>
  <c r="X150" i="1"/>
  <c r="BO150" i="1" s="1"/>
  <c r="BN149" i="1"/>
  <c r="BL149" i="1"/>
  <c r="X149" i="1"/>
  <c r="BO149" i="1" s="1"/>
  <c r="O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3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X123" i="1" s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5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78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8" i="1"/>
  <c r="BM208" i="1"/>
  <c r="Y208" i="1"/>
  <c r="Y211" i="1" s="1"/>
  <c r="BO210" i="1"/>
  <c r="BM210" i="1"/>
  <c r="Y210" i="1"/>
  <c r="X212" i="1"/>
  <c r="J584" i="1"/>
  <c r="X222" i="1"/>
  <c r="BO215" i="1"/>
  <c r="BM215" i="1"/>
  <c r="Y215" i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BO251" i="1"/>
  <c r="BM251" i="1"/>
  <c r="Y251" i="1"/>
  <c r="X260" i="1"/>
  <c r="BO255" i="1"/>
  <c r="BM255" i="1"/>
  <c r="Y255" i="1"/>
  <c r="X259" i="1"/>
  <c r="BO263" i="1"/>
  <c r="BM263" i="1"/>
  <c r="Y263" i="1"/>
  <c r="Y272" i="1" s="1"/>
  <c r="BO267" i="1"/>
  <c r="BM267" i="1"/>
  <c r="Y267" i="1"/>
  <c r="BO271" i="1"/>
  <c r="BM271" i="1"/>
  <c r="Y271" i="1"/>
  <c r="X273" i="1"/>
  <c r="Y278" i="1"/>
  <c r="BO276" i="1"/>
  <c r="BM276" i="1"/>
  <c r="Y276" i="1"/>
  <c r="BO282" i="1"/>
  <c r="BM282" i="1"/>
  <c r="Y282" i="1"/>
  <c r="X291" i="1"/>
  <c r="BO295" i="1"/>
  <c r="BM295" i="1"/>
  <c r="Y295" i="1"/>
  <c r="Y301" i="1" s="1"/>
  <c r="BO300" i="1"/>
  <c r="BM300" i="1"/>
  <c r="Y300" i="1"/>
  <c r="X302" i="1"/>
  <c r="X307" i="1"/>
  <c r="BO304" i="1"/>
  <c r="BM304" i="1"/>
  <c r="Y304" i="1"/>
  <c r="Y306" i="1" s="1"/>
  <c r="X306" i="1"/>
  <c r="H9" i="1"/>
  <c r="B584" i="1"/>
  <c r="W575" i="1"/>
  <c r="W577" i="1" s="1"/>
  <c r="W576" i="1"/>
  <c r="Y23" i="1"/>
  <c r="Y24" i="1" s="1"/>
  <c r="BM23" i="1"/>
  <c r="X575" i="1" s="1"/>
  <c r="X24" i="1"/>
  <c r="W574" i="1"/>
  <c r="Y27" i="1"/>
  <c r="BM27" i="1"/>
  <c r="BO27" i="1"/>
  <c r="X576" i="1" s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Y63" i="1" s="1"/>
  <c r="BM60" i="1"/>
  <c r="X64" i="1"/>
  <c r="E584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Y94" i="1"/>
  <c r="BM94" i="1"/>
  <c r="Y98" i="1"/>
  <c r="Y105" i="1" s="1"/>
  <c r="BM98" i="1"/>
  <c r="BO98" i="1"/>
  <c r="Y100" i="1"/>
  <c r="BM100" i="1"/>
  <c r="Y102" i="1"/>
  <c r="BM102" i="1"/>
  <c r="Y104" i="1"/>
  <c r="BM104" i="1"/>
  <c r="Y109" i="1"/>
  <c r="Y123" i="1" s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4" i="1"/>
  <c r="Y137" i="1"/>
  <c r="Y141" i="1" s="1"/>
  <c r="BM137" i="1"/>
  <c r="Y139" i="1"/>
  <c r="BM139" i="1"/>
  <c r="X142" i="1"/>
  <c r="G584" i="1"/>
  <c r="Y149" i="1"/>
  <c r="Y151" i="1" s="1"/>
  <c r="BM149" i="1"/>
  <c r="Y150" i="1"/>
  <c r="BM150" i="1"/>
  <c r="X151" i="1"/>
  <c r="Y155" i="1"/>
  <c r="Y164" i="1" s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Y186" i="1" s="1"/>
  <c r="BM178" i="1"/>
  <c r="BO178" i="1"/>
  <c r="Y180" i="1"/>
  <c r="BM180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Y228" i="1" s="1"/>
  <c r="X228" i="1"/>
  <c r="BO233" i="1"/>
  <c r="BM233" i="1"/>
  <c r="Y233" i="1"/>
  <c r="Y238" i="1" s="1"/>
  <c r="BO237" i="1"/>
  <c r="BM237" i="1"/>
  <c r="Y237" i="1"/>
  <c r="X239" i="1"/>
  <c r="BO245" i="1"/>
  <c r="BM245" i="1"/>
  <c r="Y245" i="1"/>
  <c r="Y252" i="1" s="1"/>
  <c r="BO249" i="1"/>
  <c r="BM249" i="1"/>
  <c r="Y249" i="1"/>
  <c r="BO257" i="1"/>
  <c r="BM257" i="1"/>
  <c r="Y257" i="1"/>
  <c r="BO265" i="1"/>
  <c r="BM265" i="1"/>
  <c r="Y265" i="1"/>
  <c r="BO269" i="1"/>
  <c r="BM269" i="1"/>
  <c r="Y269" i="1"/>
  <c r="X285" i="1"/>
  <c r="BO281" i="1"/>
  <c r="BM281" i="1"/>
  <c r="Y281" i="1"/>
  <c r="Y284" i="1" s="1"/>
  <c r="X284" i="1"/>
  <c r="Y290" i="1"/>
  <c r="BO288" i="1"/>
  <c r="BM288" i="1"/>
  <c r="Y288" i="1"/>
  <c r="BO297" i="1"/>
  <c r="BM297" i="1"/>
  <c r="Y297" i="1"/>
  <c r="P584" i="1"/>
  <c r="X342" i="1"/>
  <c r="BO330" i="1"/>
  <c r="BM330" i="1"/>
  <c r="Y330" i="1"/>
  <c r="X343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K584" i="1"/>
  <c r="X238" i="1"/>
  <c r="L584" i="1"/>
  <c r="X252" i="1"/>
  <c r="N584" i="1"/>
  <c r="X301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Y349" i="1" s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Y456" i="1" s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BO365" i="1"/>
  <c r="BM365" i="1"/>
  <c r="Y365" i="1"/>
  <c r="Y368" i="1" s="1"/>
  <c r="BO372" i="1"/>
  <c r="BM372" i="1"/>
  <c r="Y372" i="1"/>
  <c r="BO381" i="1"/>
  <c r="BM381" i="1"/>
  <c r="Y381" i="1"/>
  <c r="X383" i="1"/>
  <c r="X387" i="1"/>
  <c r="BO385" i="1"/>
  <c r="BM385" i="1"/>
  <c r="Y385" i="1"/>
  <c r="Y387" i="1" s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Y503" i="1" s="1"/>
  <c r="BO500" i="1"/>
  <c r="BM500" i="1"/>
  <c r="Y500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X577" i="1" l="1"/>
  <c r="Y565" i="1"/>
  <c r="Y523" i="1"/>
  <c r="Y422" i="1"/>
  <c r="Y374" i="1"/>
  <c r="Y36" i="1"/>
  <c r="Y579" i="1" s="1"/>
  <c r="X578" i="1"/>
  <c r="Y259" i="1"/>
  <c r="Y549" i="1"/>
  <c r="Y476" i="1"/>
  <c r="Y382" i="1"/>
  <c r="Y342" i="1"/>
  <c r="Y204" i="1"/>
  <c r="Y132" i="1"/>
  <c r="Y222" i="1"/>
  <c r="X574" i="1"/>
</calcChain>
</file>

<file path=xl/sharedStrings.xml><?xml version="1.0" encoding="utf-8"?>
<sst xmlns="http://schemas.openxmlformats.org/spreadsheetml/2006/main" count="2558" uniqueCount="850">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</sst>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0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45477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Четверг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 t="s">
        <v>19</v>
      </c>
      <c r="E8" s="529"/>
      <c r="F8" s="529"/>
      <c r="G8" s="529"/>
      <c r="H8" s="529"/>
      <c r="I8" s="529"/>
      <c r="J8" s="529"/>
      <c r="K8" s="529"/>
      <c r="L8" s="530"/>
      <c r="M8" s="61"/>
      <c r="O8" s="24" t="s">
        <v>20</v>
      </c>
      <c r="P8" s="613">
        <v>0.41666666666666669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21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86" t="s">
        <v>24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80"/>
      <c r="Q11" s="581"/>
      <c r="T11" s="24" t="s">
        <v>27</v>
      </c>
      <c r="U11" s="663" t="s">
        <v>28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29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30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31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32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33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34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35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36</v>
      </c>
      <c r="B17" s="461" t="s">
        <v>37</v>
      </c>
      <c r="C17" s="587" t="s">
        <v>38</v>
      </c>
      <c r="D17" s="461" t="s">
        <v>39</v>
      </c>
      <c r="E17" s="496"/>
      <c r="F17" s="461" t="s">
        <v>40</v>
      </c>
      <c r="G17" s="461" t="s">
        <v>41</v>
      </c>
      <c r="H17" s="461" t="s">
        <v>42</v>
      </c>
      <c r="I17" s="461" t="s">
        <v>43</v>
      </c>
      <c r="J17" s="461" t="s">
        <v>44</v>
      </c>
      <c r="K17" s="461" t="s">
        <v>45</v>
      </c>
      <c r="L17" s="461" t="s">
        <v>46</v>
      </c>
      <c r="M17" s="461" t="s">
        <v>47</v>
      </c>
      <c r="N17" s="461" t="s">
        <v>48</v>
      </c>
      <c r="O17" s="461" t="s">
        <v>49</v>
      </c>
      <c r="P17" s="495"/>
      <c r="Q17" s="495"/>
      <c r="R17" s="495"/>
      <c r="S17" s="496"/>
      <c r="T17" s="796" t="s">
        <v>50</v>
      </c>
      <c r="U17" s="440"/>
      <c r="V17" s="461" t="s">
        <v>51</v>
      </c>
      <c r="W17" s="461" t="s">
        <v>52</v>
      </c>
      <c r="X17" s="825" t="s">
        <v>53</v>
      </c>
      <c r="Y17" s="461" t="s">
        <v>54</v>
      </c>
      <c r="Z17" s="508" t="s">
        <v>55</v>
      </c>
      <c r="AA17" s="508" t="s">
        <v>56</v>
      </c>
      <c r="AB17" s="508" t="s">
        <v>57</v>
      </c>
      <c r="AC17" s="509"/>
      <c r="AD17" s="510"/>
      <c r="AE17" s="522"/>
      <c r="BB17" s="794" t="s">
        <v>58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59</v>
      </c>
      <c r="U18" s="400" t="s">
        <v>60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61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71</v>
      </c>
      <c r="P24" s="442"/>
      <c r="Q24" s="442"/>
      <c r="R24" s="442"/>
      <c r="S24" s="442"/>
      <c r="T24" s="442"/>
      <c r="U24" s="44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71</v>
      </c>
      <c r="P25" s="442"/>
      <c r="Q25" s="442"/>
      <c r="R25" s="442"/>
      <c r="S25" s="442"/>
      <c r="T25" s="442"/>
      <c r="U25" s="44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4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28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71</v>
      </c>
      <c r="P36" s="442"/>
      <c r="Q36" s="442"/>
      <c r="R36" s="442"/>
      <c r="S36" s="442"/>
      <c r="T36" s="442"/>
      <c r="U36" s="44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71</v>
      </c>
      <c r="P37" s="442"/>
      <c r="Q37" s="442"/>
      <c r="R37" s="442"/>
      <c r="S37" s="442"/>
      <c r="T37" s="442"/>
      <c r="U37" s="44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71</v>
      </c>
      <c r="P40" s="442"/>
      <c r="Q40" s="442"/>
      <c r="R40" s="442"/>
      <c r="S40" s="442"/>
      <c r="T40" s="442"/>
      <c r="U40" s="44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71</v>
      </c>
      <c r="P41" s="442"/>
      <c r="Q41" s="442"/>
      <c r="R41" s="442"/>
      <c r="S41" s="442"/>
      <c r="T41" s="442"/>
      <c r="U41" s="44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71</v>
      </c>
      <c r="P44" s="442"/>
      <c r="Q44" s="442"/>
      <c r="R44" s="442"/>
      <c r="S44" s="442"/>
      <c r="T44" s="442"/>
      <c r="U44" s="44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71</v>
      </c>
      <c r="P45" s="442"/>
      <c r="Q45" s="442"/>
      <c r="R45" s="442"/>
      <c r="S45" s="442"/>
      <c r="T45" s="442"/>
      <c r="U45" s="44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71</v>
      </c>
      <c r="P48" s="442"/>
      <c r="Q48" s="442"/>
      <c r="R48" s="442"/>
      <c r="S48" s="442"/>
      <c r="T48" s="442"/>
      <c r="U48" s="44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71</v>
      </c>
      <c r="P49" s="442"/>
      <c r="Q49" s="442"/>
      <c r="R49" s="442"/>
      <c r="S49" s="442"/>
      <c r="T49" s="442"/>
      <c r="U49" s="44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105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280</v>
      </c>
      <c r="X53" s="404">
        <f>IFERROR(IF(W53="",0,CEILING((W53/$H53),1)*$H53),"")</f>
        <v>280.8</v>
      </c>
      <c r="Y53" s="36">
        <f>IFERROR(IF(X53=0,"",ROUNDUP(X53/H53,0)*0.02175),"")</f>
        <v>0.5655</v>
      </c>
      <c r="Z53" s="56"/>
      <c r="AA53" s="57"/>
      <c r="AE53" s="64"/>
      <c r="BB53" s="79" t="s">
        <v>1</v>
      </c>
      <c r="BL53" s="64">
        <f>IFERROR(W53*I53/H53,"0")</f>
        <v>292.4444444444444</v>
      </c>
      <c r="BM53" s="64">
        <f>IFERROR(X53*I53/H53,"0")</f>
        <v>293.27999999999997</v>
      </c>
      <c r="BN53" s="64">
        <f>IFERROR(1/J53*(W53/H53),"0")</f>
        <v>0.46296296296296291</v>
      </c>
      <c r="BO53" s="64">
        <f>IFERROR(1/J53*(X53/H53),"0")</f>
        <v>0.46428571428571425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71</v>
      </c>
      <c r="P55" s="442"/>
      <c r="Q55" s="442"/>
      <c r="R55" s="442"/>
      <c r="S55" s="442"/>
      <c r="T55" s="442"/>
      <c r="U55" s="443"/>
      <c r="V55" s="37" t="s">
        <v>72</v>
      </c>
      <c r="W55" s="405">
        <f>IFERROR(W53/H53,"0")+IFERROR(W54/H54,"0")</f>
        <v>25.925925925925924</v>
      </c>
      <c r="X55" s="405">
        <f>IFERROR(X53/H53,"0")+IFERROR(X54/H54,"0")</f>
        <v>26</v>
      </c>
      <c r="Y55" s="405">
        <f>IFERROR(IF(Y53="",0,Y53),"0")+IFERROR(IF(Y54="",0,Y54),"0")</f>
        <v>0.5655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71</v>
      </c>
      <c r="P56" s="442"/>
      <c r="Q56" s="442"/>
      <c r="R56" s="442"/>
      <c r="S56" s="442"/>
      <c r="T56" s="442"/>
      <c r="U56" s="443"/>
      <c r="V56" s="37" t="s">
        <v>67</v>
      </c>
      <c r="W56" s="405">
        <f>IFERROR(SUM(W53:W54),"0")</f>
        <v>280</v>
      </c>
      <c r="X56" s="405">
        <f>IFERROR(SUM(X53:X54),"0")</f>
        <v>280.8</v>
      </c>
      <c r="Y56" s="37"/>
      <c r="Z56" s="406"/>
      <c r="AA56" s="406"/>
    </row>
    <row r="57" spans="1:67" ht="16.5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0</v>
      </c>
      <c r="X61" s="404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4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71</v>
      </c>
      <c r="P63" s="442"/>
      <c r="Q63" s="442"/>
      <c r="R63" s="442"/>
      <c r="S63" s="442"/>
      <c r="T63" s="442"/>
      <c r="U63" s="443"/>
      <c r="V63" s="37" t="s">
        <v>72</v>
      </c>
      <c r="W63" s="405">
        <f>IFERROR(W59/H59,"0")+IFERROR(W60/H60,"0")+IFERROR(W61/H61,"0")+IFERROR(W62/H62,"0")</f>
        <v>0</v>
      </c>
      <c r="X63" s="405">
        <f>IFERROR(X59/H59,"0")+IFERROR(X60/H60,"0")+IFERROR(X61/H61,"0")+IFERROR(X62/H62,"0")</f>
        <v>0</v>
      </c>
      <c r="Y63" s="405">
        <f>IFERROR(IF(Y59="",0,Y59),"0")+IFERROR(IF(Y60="",0,Y60),"0")+IFERROR(IF(Y61="",0,Y61),"0")+IFERROR(IF(Y62="",0,Y62),"0")</f>
        <v>0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71</v>
      </c>
      <c r="P64" s="442"/>
      <c r="Q64" s="442"/>
      <c r="R64" s="442"/>
      <c r="S64" s="442"/>
      <c r="T64" s="442"/>
      <c r="U64" s="443"/>
      <c r="V64" s="37" t="s">
        <v>67</v>
      </c>
      <c r="W64" s="405">
        <f>IFERROR(SUM(W59:W62),"0")</f>
        <v>0</v>
      </c>
      <c r="X64" s="405">
        <f>IFERROR(SUM(X59:X62),"0")</f>
        <v>0</v>
      </c>
      <c r="Y64" s="37"/>
      <c r="Z64" s="406"/>
      <c r="AA64" s="406"/>
    </row>
    <row r="65" spans="1:67" ht="16.5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60</v>
      </c>
      <c r="X68" s="404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62.666666666666657</v>
      </c>
      <c r="BM68" s="64">
        <f t="shared" si="9"/>
        <v>67.680000000000007</v>
      </c>
      <c r="BN68" s="64">
        <f t="shared" si="10"/>
        <v>9.9206349206349201E-2</v>
      </c>
      <c r="BO68" s="64">
        <f t="shared" si="11"/>
        <v>0.10714285714285715</v>
      </c>
    </row>
    <row r="69" spans="1:67" ht="27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30</v>
      </c>
      <c r="X71" s="404">
        <f t="shared" si="6"/>
        <v>32.400000000000006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31.333333333333329</v>
      </c>
      <c r="BM71" s="64">
        <f t="shared" si="9"/>
        <v>33.840000000000003</v>
      </c>
      <c r="BN71" s="64">
        <f t="shared" si="10"/>
        <v>4.96031746031746E-2</v>
      </c>
      <c r="BO71" s="64">
        <f t="shared" si="11"/>
        <v>5.3571428571428575E-2</v>
      </c>
    </row>
    <row r="72" spans="1:67" ht="16.5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20</v>
      </c>
      <c r="X75" s="404">
        <f t="shared" si="6"/>
        <v>20</v>
      </c>
      <c r="Y75" s="36">
        <f t="shared" ref="Y75:Y81" si="12">IFERROR(IF(X75=0,"",ROUNDUP(X75/H75,0)*0.00937),"")</f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0</v>
      </c>
      <c r="X81" s="404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71</v>
      </c>
      <c r="P88" s="442"/>
      <c r="Q88" s="442"/>
      <c r="R88" s="442"/>
      <c r="S88" s="442"/>
      <c r="T88" s="442"/>
      <c r="U88" s="44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13.333333333333332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14.000000000000002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0.24260000000000001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71</v>
      </c>
      <c r="P89" s="442"/>
      <c r="Q89" s="442"/>
      <c r="R89" s="442"/>
      <c r="S89" s="442"/>
      <c r="T89" s="442"/>
      <c r="U89" s="443"/>
      <c r="V89" s="37" t="s">
        <v>67</v>
      </c>
      <c r="W89" s="405">
        <f>IFERROR(SUM(W67:W87),"0")</f>
        <v>110</v>
      </c>
      <c r="X89" s="405">
        <f>IFERROR(SUM(X67:X87),"0")</f>
        <v>117.20000000000002</v>
      </c>
      <c r="Y89" s="37"/>
      <c r="Z89" s="406"/>
      <c r="AA89" s="406"/>
    </row>
    <row r="90" spans="1:67" ht="14.25" customHeight="1" x14ac:dyDescent="0.25">
      <c r="A90" s="420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71</v>
      </c>
      <c r="P95" s="442"/>
      <c r="Q95" s="442"/>
      <c r="R95" s="442"/>
      <c r="S95" s="442"/>
      <c r="T95" s="442"/>
      <c r="U95" s="44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71</v>
      </c>
      <c r="P96" s="442"/>
      <c r="Q96" s="442"/>
      <c r="R96" s="442"/>
      <c r="S96" s="442"/>
      <c r="T96" s="442"/>
      <c r="U96" s="44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71</v>
      </c>
      <c r="P105" s="442"/>
      <c r="Q105" s="442"/>
      <c r="R105" s="442"/>
      <c r="S105" s="442"/>
      <c r="T105" s="442"/>
      <c r="U105" s="443"/>
      <c r="V105" s="37" t="s">
        <v>72</v>
      </c>
      <c r="W105" s="405">
        <f>IFERROR(W98/H98,"0")+IFERROR(W99/H99,"0")+IFERROR(W100/H100,"0")+IFERROR(W101/H101,"0")+IFERROR(W102/H102,"0")+IFERROR(W103/H103,"0")+IFERROR(W104/H104,"0")</f>
        <v>0</v>
      </c>
      <c r="X105" s="405">
        <f>IFERROR(X98/H98,"0")+IFERROR(X99/H99,"0")+IFERROR(X100/H100,"0")+IFERROR(X101/H101,"0")+IFERROR(X102/H102,"0")+IFERROR(X103/H103,"0")+IFERROR(X104/H104,"0")</f>
        <v>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71</v>
      </c>
      <c r="P106" s="442"/>
      <c r="Q106" s="442"/>
      <c r="R106" s="442"/>
      <c r="S106" s="442"/>
      <c r="T106" s="442"/>
      <c r="U106" s="443"/>
      <c r="V106" s="37" t="s">
        <v>67</v>
      </c>
      <c r="W106" s="405">
        <f>IFERROR(SUM(W98:W104),"0")</f>
        <v>0</v>
      </c>
      <c r="X106" s="405">
        <f>IFERROR(SUM(X98:X104),"0")</f>
        <v>0</v>
      </c>
      <c r="Y106" s="37"/>
      <c r="Z106" s="406"/>
      <c r="AA106" s="406"/>
    </row>
    <row r="107" spans="1:67" ht="14.25" customHeight="1" x14ac:dyDescent="0.25">
      <c r="A107" s="420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30</v>
      </c>
      <c r="X110" s="40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85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94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2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71</v>
      </c>
      <c r="P123" s="442"/>
      <c r="Q123" s="442"/>
      <c r="R123" s="442"/>
      <c r="S123" s="442"/>
      <c r="T123" s="442"/>
      <c r="U123" s="44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71</v>
      </c>
      <c r="P124" s="442"/>
      <c r="Q124" s="442"/>
      <c r="R124" s="442"/>
      <c r="S124" s="442"/>
      <c r="T124" s="442"/>
      <c r="U124" s="443"/>
      <c r="V124" s="37" t="s">
        <v>67</v>
      </c>
      <c r="W124" s="405">
        <f>IFERROR(SUM(W108:W122),"0")</f>
        <v>30</v>
      </c>
      <c r="X124" s="405">
        <f>IFERROR(SUM(X108:X122),"0")</f>
        <v>33.6</v>
      </c>
      <c r="Y124" s="37"/>
      <c r="Z124" s="406"/>
      <c r="AA124" s="406"/>
    </row>
    <row r="125" spans="1:67" ht="14.25" customHeight="1" x14ac:dyDescent="0.25">
      <c r="A125" s="420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71</v>
      </c>
      <c r="P132" s="442"/>
      <c r="Q132" s="442"/>
      <c r="R132" s="442"/>
      <c r="S132" s="442"/>
      <c r="T132" s="442"/>
      <c r="U132" s="44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71</v>
      </c>
      <c r="P133" s="442"/>
      <c r="Q133" s="442"/>
      <c r="R133" s="442"/>
      <c r="S133" s="442"/>
      <c r="T133" s="442"/>
      <c r="U133" s="44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71</v>
      </c>
      <c r="P141" s="442"/>
      <c r="Q141" s="442"/>
      <c r="R141" s="442"/>
      <c r="S141" s="442"/>
      <c r="T141" s="442"/>
      <c r="U141" s="443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71</v>
      </c>
      <c r="P142" s="442"/>
      <c r="Q142" s="442"/>
      <c r="R142" s="442"/>
      <c r="S142" s="442"/>
      <c r="T142" s="442"/>
      <c r="U142" s="443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customHeight="1" x14ac:dyDescent="0.2">
      <c r="A143" s="470" t="s">
        <v>242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7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0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0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71</v>
      </c>
      <c r="P151" s="442"/>
      <c r="Q151" s="442"/>
      <c r="R151" s="442"/>
      <c r="S151" s="442"/>
      <c r="T151" s="442"/>
      <c r="U151" s="443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71</v>
      </c>
      <c r="P152" s="442"/>
      <c r="Q152" s="442"/>
      <c r="R152" s="442"/>
      <c r="S152" s="442"/>
      <c r="T152" s="442"/>
      <c r="U152" s="443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71</v>
      </c>
      <c r="P164" s="442"/>
      <c r="Q164" s="442"/>
      <c r="R164" s="442"/>
      <c r="S164" s="442"/>
      <c r="T164" s="442"/>
      <c r="U164" s="44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</v>
      </c>
      <c r="X164" s="405">
        <f>IFERROR(X155/H155,"0")+IFERROR(X156/H156,"0")+IFERROR(X157/H157,"0")+IFERROR(X158/H158,"0")+IFERROR(X159/H159,"0")+IFERROR(X160/H160,"0")+IFERROR(X161/H161,"0")+IFERROR(X162/H162,"0")+IFERROR(X163/H163,"0")</f>
        <v>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71</v>
      </c>
      <c r="P165" s="442"/>
      <c r="Q165" s="442"/>
      <c r="R165" s="442"/>
      <c r="S165" s="442"/>
      <c r="T165" s="442"/>
      <c r="U165" s="443"/>
      <c r="V165" s="37" t="s">
        <v>67</v>
      </c>
      <c r="W165" s="405">
        <f>IFERROR(SUM(W155:W163),"0")</f>
        <v>0</v>
      </c>
      <c r="X165" s="405">
        <f>IFERROR(SUM(X155:X163),"0")</f>
        <v>0</v>
      </c>
      <c r="Y165" s="37"/>
      <c r="Z165" s="406"/>
      <c r="AA165" s="406"/>
    </row>
    <row r="166" spans="1:67" ht="16.5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71</v>
      </c>
      <c r="P170" s="442"/>
      <c r="Q170" s="442"/>
      <c r="R170" s="442"/>
      <c r="S170" s="442"/>
      <c r="T170" s="442"/>
      <c r="U170" s="44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71</v>
      </c>
      <c r="P171" s="442"/>
      <c r="Q171" s="442"/>
      <c r="R171" s="442"/>
      <c r="S171" s="442"/>
      <c r="T171" s="442"/>
      <c r="U171" s="44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71</v>
      </c>
      <c r="P175" s="442"/>
      <c r="Q175" s="442"/>
      <c r="R175" s="442"/>
      <c r="S175" s="442"/>
      <c r="T175" s="442"/>
      <c r="U175" s="44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71</v>
      </c>
      <c r="P176" s="442"/>
      <c r="Q176" s="442"/>
      <c r="R176" s="442"/>
      <c r="S176" s="442"/>
      <c r="T176" s="442"/>
      <c r="U176" s="44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2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2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80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71</v>
      </c>
      <c r="P186" s="442"/>
      <c r="Q186" s="442"/>
      <c r="R186" s="442"/>
      <c r="S186" s="442"/>
      <c r="T186" s="442"/>
      <c r="U186" s="44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71</v>
      </c>
      <c r="P187" s="442"/>
      <c r="Q187" s="442"/>
      <c r="R187" s="442"/>
      <c r="S187" s="442"/>
      <c r="T187" s="442"/>
      <c r="U187" s="44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customHeight="1" x14ac:dyDescent="0.25">
      <c r="A188" s="420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7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93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5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7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4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71</v>
      </c>
      <c r="P204" s="442"/>
      <c r="Q204" s="442"/>
      <c r="R204" s="442"/>
      <c r="S204" s="442"/>
      <c r="T204" s="442"/>
      <c r="U204" s="44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71</v>
      </c>
      <c r="P205" s="442"/>
      <c r="Q205" s="442"/>
      <c r="R205" s="442"/>
      <c r="S205" s="442"/>
      <c r="T205" s="442"/>
      <c r="U205" s="44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customHeight="1" x14ac:dyDescent="0.25">
      <c r="A206" s="420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48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71</v>
      </c>
      <c r="P211" s="442"/>
      <c r="Q211" s="442"/>
      <c r="R211" s="442"/>
      <c r="S211" s="442"/>
      <c r="T211" s="442"/>
      <c r="U211" s="44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71</v>
      </c>
      <c r="P212" s="442"/>
      <c r="Q212" s="442"/>
      <c r="R212" s="442"/>
      <c r="S212" s="442"/>
      <c r="T212" s="442"/>
      <c r="U212" s="44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71</v>
      </c>
      <c r="P222" s="442"/>
      <c r="Q222" s="442"/>
      <c r="R222" s="442"/>
      <c r="S222" s="442"/>
      <c r="T222" s="442"/>
      <c r="U222" s="44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71</v>
      </c>
      <c r="P223" s="442"/>
      <c r="Q223" s="442"/>
      <c r="R223" s="442"/>
      <c r="S223" s="442"/>
      <c r="T223" s="442"/>
      <c r="U223" s="44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customHeight="1" x14ac:dyDescent="0.25">
      <c r="A224" s="420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71</v>
      </c>
      <c r="P228" s="442"/>
      <c r="Q228" s="442"/>
      <c r="R228" s="442"/>
      <c r="S228" s="442"/>
      <c r="T228" s="442"/>
      <c r="U228" s="443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71</v>
      </c>
      <c r="P229" s="442"/>
      <c r="Q229" s="442"/>
      <c r="R229" s="442"/>
      <c r="S229" s="442"/>
      <c r="T229" s="442"/>
      <c r="U229" s="443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71</v>
      </c>
      <c r="P238" s="442"/>
      <c r="Q238" s="442"/>
      <c r="R238" s="442"/>
      <c r="S238" s="442"/>
      <c r="T238" s="442"/>
      <c r="U238" s="44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71</v>
      </c>
      <c r="P239" s="442"/>
      <c r="Q239" s="442"/>
      <c r="R239" s="442"/>
      <c r="S239" s="442"/>
      <c r="T239" s="442"/>
      <c r="U239" s="44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5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200</v>
      </c>
      <c r="X242" s="404">
        <f t="shared" ref="X242:X251" si="54">IFERROR(IF(W242="",0,CEILING((W242/$H242),1)*$H242),"")</f>
        <v>205.20000000000002</v>
      </c>
      <c r="Y242" s="36">
        <f>IFERROR(IF(X242=0,"",ROUNDUP(X242/H242,0)*0.02175),"")</f>
        <v>0.41324999999999995</v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208.88888888888889</v>
      </c>
      <c r="BM242" s="64">
        <f t="shared" ref="BM242:BM251" si="56">IFERROR(X242*I242/H242,"0")</f>
        <v>214.32</v>
      </c>
      <c r="BN242" s="64">
        <f t="shared" ref="BN242:BN251" si="57">IFERROR(1/J242*(W242/H242),"0")</f>
        <v>0.3306878306878307</v>
      </c>
      <c r="BO242" s="64">
        <f t="shared" ref="BO242:BO251" si="58">IFERROR(1/J242*(X242/H242),"0")</f>
        <v>0.33928571428571425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7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71</v>
      </c>
      <c r="P252" s="442"/>
      <c r="Q252" s="442"/>
      <c r="R252" s="442"/>
      <c r="S252" s="442"/>
      <c r="T252" s="442"/>
      <c r="U252" s="44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18.518518518518519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19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0.41324999999999995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71</v>
      </c>
      <c r="P253" s="442"/>
      <c r="Q253" s="442"/>
      <c r="R253" s="442"/>
      <c r="S253" s="442"/>
      <c r="T253" s="442"/>
      <c r="U253" s="443"/>
      <c r="V253" s="37" t="s">
        <v>67</v>
      </c>
      <c r="W253" s="405">
        <f>IFERROR(SUM(W242:W251),"0")</f>
        <v>200</v>
      </c>
      <c r="X253" s="405">
        <f>IFERROR(SUM(X242:X251),"0")</f>
        <v>205.20000000000002</v>
      </c>
      <c r="Y253" s="37"/>
      <c r="Z253" s="406"/>
      <c r="AA253" s="406"/>
    </row>
    <row r="254" spans="1:67" ht="14.25" customHeight="1" x14ac:dyDescent="0.25">
      <c r="A254" s="420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100</v>
      </c>
      <c r="X255" s="404">
        <f>IFERROR(IF(W255="",0,CEILING((W255/$H255),1)*$H255),"")</f>
        <v>100.80000000000001</v>
      </c>
      <c r="Y255" s="36">
        <f>IFERROR(IF(X255=0,"",ROUNDUP(X255/H255,0)*0.00753),"")</f>
        <v>0.18071999999999999</v>
      </c>
      <c r="Z255" s="56"/>
      <c r="AA255" s="57"/>
      <c r="AE255" s="64"/>
      <c r="BB255" s="214" t="s">
        <v>1</v>
      </c>
      <c r="BL255" s="64">
        <f>IFERROR(W255*I255/H255,"0")</f>
        <v>106.19047619047619</v>
      </c>
      <c r="BM255" s="64">
        <f>IFERROR(X255*I255/H255,"0")</f>
        <v>107.04</v>
      </c>
      <c r="BN255" s="64">
        <f>IFERROR(1/J255*(W255/H255),"0")</f>
        <v>0.15262515262515264</v>
      </c>
      <c r="BO255" s="64">
        <f>IFERROR(1/J255*(X255/H255),"0")</f>
        <v>0.15384615384615385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50</v>
      </c>
      <c r="X256" s="404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5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71</v>
      </c>
      <c r="P259" s="442"/>
      <c r="Q259" s="442"/>
      <c r="R259" s="442"/>
      <c r="S259" s="442"/>
      <c r="T259" s="442"/>
      <c r="U259" s="443"/>
      <c r="V259" s="37" t="s">
        <v>72</v>
      </c>
      <c r="W259" s="405">
        <f>IFERROR(W255/H255,"0")+IFERROR(W256/H256,"0")+IFERROR(W257/H257,"0")+IFERROR(W258/H258,"0")</f>
        <v>35.714285714285715</v>
      </c>
      <c r="X259" s="405">
        <f>IFERROR(X255/H255,"0")+IFERROR(X256/H256,"0")+IFERROR(X257/H257,"0")+IFERROR(X258/H258,"0")</f>
        <v>36</v>
      </c>
      <c r="Y259" s="405">
        <f>IFERROR(IF(Y255="",0,Y255),"0")+IFERROR(IF(Y256="",0,Y256),"0")+IFERROR(IF(Y257="",0,Y257),"0")+IFERROR(IF(Y258="",0,Y258),"0")</f>
        <v>0.27107999999999999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71</v>
      </c>
      <c r="P260" s="442"/>
      <c r="Q260" s="442"/>
      <c r="R260" s="442"/>
      <c r="S260" s="442"/>
      <c r="T260" s="442"/>
      <c r="U260" s="443"/>
      <c r="V260" s="37" t="s">
        <v>67</v>
      </c>
      <c r="W260" s="405">
        <f>IFERROR(SUM(W255:W258),"0")</f>
        <v>150</v>
      </c>
      <c r="X260" s="405">
        <f>IFERROR(SUM(X255:X258),"0")</f>
        <v>151.20000000000002</v>
      </c>
      <c r="Y260" s="37"/>
      <c r="Z260" s="406"/>
      <c r="AA260" s="406"/>
    </row>
    <row r="261" spans="1:67" ht="14.25" customHeight="1" x14ac:dyDescent="0.25">
      <c r="A261" s="420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1070</v>
      </c>
      <c r="X262" s="404">
        <f t="shared" ref="X262:X271" si="60">IFERROR(IF(W262="",0,CEILING((W262/$H262),1)*$H262),"")</f>
        <v>1076.3999999999999</v>
      </c>
      <c r="Y262" s="36">
        <f>IFERROR(IF(X262=0,"",ROUNDUP(X262/H262,0)*0.02175),"")</f>
        <v>3.0014999999999996</v>
      </c>
      <c r="Z262" s="56"/>
      <c r="AA262" s="57"/>
      <c r="AE262" s="64"/>
      <c r="BB262" s="218" t="s">
        <v>1</v>
      </c>
      <c r="BL262" s="64">
        <f t="shared" ref="BL262:BL271" si="61">IFERROR(W262*I262/H262,"0")</f>
        <v>1146.5461538461541</v>
      </c>
      <c r="BM262" s="64">
        <f t="shared" ref="BM262:BM271" si="62">IFERROR(X262*I262/H262,"0")</f>
        <v>1153.404</v>
      </c>
      <c r="BN262" s="64">
        <f t="shared" ref="BN262:BN271" si="63">IFERROR(1/J262*(W262/H262),"0")</f>
        <v>2.4496336996336994</v>
      </c>
      <c r="BO262" s="64">
        <f t="shared" ref="BO262:BO271" si="64">IFERROR(1/J262*(X262/H262),"0")</f>
        <v>2.4642857142857135</v>
      </c>
    </row>
    <row r="263" spans="1:67" ht="27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71</v>
      </c>
      <c r="P272" s="442"/>
      <c r="Q272" s="442"/>
      <c r="R272" s="442"/>
      <c r="S272" s="442"/>
      <c r="T272" s="442"/>
      <c r="U272" s="44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137.17948717948718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137.99999999999997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3.0014999999999996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71</v>
      </c>
      <c r="P273" s="442"/>
      <c r="Q273" s="442"/>
      <c r="R273" s="442"/>
      <c r="S273" s="442"/>
      <c r="T273" s="442"/>
      <c r="U273" s="443"/>
      <c r="V273" s="37" t="s">
        <v>67</v>
      </c>
      <c r="W273" s="405">
        <f>IFERROR(SUM(W262:W271),"0")</f>
        <v>1070</v>
      </c>
      <c r="X273" s="405">
        <f>IFERROR(SUM(X262:X271),"0")</f>
        <v>1076.3999999999999</v>
      </c>
      <c r="Y273" s="37"/>
      <c r="Z273" s="406"/>
      <c r="AA273" s="406"/>
    </row>
    <row r="274" spans="1:67" ht="14.25" customHeight="1" x14ac:dyDescent="0.25">
      <c r="A274" s="420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11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0</v>
      </c>
      <c r="X276" s="40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71</v>
      </c>
      <c r="P278" s="442"/>
      <c r="Q278" s="442"/>
      <c r="R278" s="442"/>
      <c r="S278" s="442"/>
      <c r="T278" s="442"/>
      <c r="U278" s="443"/>
      <c r="V278" s="37" t="s">
        <v>72</v>
      </c>
      <c r="W278" s="405">
        <f>IFERROR(W275/H275,"0")+IFERROR(W276/H276,"0")+IFERROR(W277/H277,"0")</f>
        <v>0</v>
      </c>
      <c r="X278" s="405">
        <f>IFERROR(X275/H275,"0")+IFERROR(X276/H276,"0")+IFERROR(X277/H277,"0")</f>
        <v>0</v>
      </c>
      <c r="Y278" s="405">
        <f>IFERROR(IF(Y275="",0,Y275),"0")+IFERROR(IF(Y276="",0,Y276),"0")+IFERROR(IF(Y277="",0,Y277),"0")</f>
        <v>0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71</v>
      </c>
      <c r="P279" s="442"/>
      <c r="Q279" s="442"/>
      <c r="R279" s="442"/>
      <c r="S279" s="442"/>
      <c r="T279" s="442"/>
      <c r="U279" s="443"/>
      <c r="V279" s="37" t="s">
        <v>67</v>
      </c>
      <c r="W279" s="405">
        <f>IFERROR(SUM(W275:W277),"0")</f>
        <v>0</v>
      </c>
      <c r="X279" s="405">
        <f>IFERROR(SUM(X275:X277),"0")</f>
        <v>0</v>
      </c>
      <c r="Y279" s="37"/>
      <c r="Z279" s="406"/>
      <c r="AA279" s="406"/>
    </row>
    <row r="280" spans="1:67" ht="14.25" customHeight="1" x14ac:dyDescent="0.25">
      <c r="A280" s="420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0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3</v>
      </c>
      <c r="X281" s="404">
        <f>IFERROR(IF(W281="",0,CEILING((W281/$H281),1)*$H281),"")</f>
        <v>3.04</v>
      </c>
      <c r="Y281" s="36">
        <f>IFERROR(IF(X281=0,"",ROUNDUP(X281/H281,0)*0.00753),"")</f>
        <v>7.5300000000000002E-3</v>
      </c>
      <c r="Z281" s="56"/>
      <c r="AA281" s="57"/>
      <c r="AE281" s="64"/>
      <c r="BB281" s="231" t="s">
        <v>1</v>
      </c>
      <c r="BL281" s="64">
        <f>IFERROR(W281*I281/H281,"0")</f>
        <v>3.236842105263158</v>
      </c>
      <c r="BM281" s="64">
        <f>IFERROR(X281*I281/H281,"0")</f>
        <v>3.28</v>
      </c>
      <c r="BN281" s="64">
        <f>IFERROR(1/J281*(W281/H281),"0")</f>
        <v>6.3259109311740889E-3</v>
      </c>
      <c r="BO281" s="64">
        <f>IFERROR(1/J281*(X281/H281),"0")</f>
        <v>6.41025641025641E-3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2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12</v>
      </c>
      <c r="X282" s="404">
        <f>IFERROR(IF(W282="",0,CEILING((W282/$H282),1)*$H282),"")</f>
        <v>12.16</v>
      </c>
      <c r="Y282" s="36">
        <f>IFERROR(IF(X282=0,"",ROUNDUP(X282/H282,0)*0.00753),"")</f>
        <v>3.0120000000000001E-2</v>
      </c>
      <c r="Z282" s="56"/>
      <c r="AA282" s="57"/>
      <c r="AE282" s="64"/>
      <c r="BB282" s="232" t="s">
        <v>1</v>
      </c>
      <c r="BL282" s="64">
        <f>IFERROR(W282*I282/H282,"0")</f>
        <v>13.105263157894736</v>
      </c>
      <c r="BM282" s="64">
        <f>IFERROR(X282*I282/H282,"0")</f>
        <v>13.280000000000001</v>
      </c>
      <c r="BN282" s="64">
        <f>IFERROR(1/J282*(W282/H282),"0")</f>
        <v>2.5303643724696356E-2</v>
      </c>
      <c r="BO282" s="64">
        <f>IFERROR(1/J282*(X282/H282),"0")</f>
        <v>2.564102564102564E-2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71</v>
      </c>
      <c r="P284" s="442"/>
      <c r="Q284" s="442"/>
      <c r="R284" s="442"/>
      <c r="S284" s="442"/>
      <c r="T284" s="442"/>
      <c r="U284" s="443"/>
      <c r="V284" s="37" t="s">
        <v>72</v>
      </c>
      <c r="W284" s="405">
        <f>IFERROR(W281/H281,"0")+IFERROR(W282/H282,"0")+IFERROR(W283/H283,"0")</f>
        <v>4.9342105263157894</v>
      </c>
      <c r="X284" s="405">
        <f>IFERROR(X281/H281,"0")+IFERROR(X282/H282,"0")+IFERROR(X283/H283,"0")</f>
        <v>5</v>
      </c>
      <c r="Y284" s="405">
        <f>IFERROR(IF(Y281="",0,Y281),"0")+IFERROR(IF(Y282="",0,Y282),"0")+IFERROR(IF(Y283="",0,Y283),"0")</f>
        <v>3.7650000000000003E-2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71</v>
      </c>
      <c r="P285" s="442"/>
      <c r="Q285" s="442"/>
      <c r="R285" s="442"/>
      <c r="S285" s="442"/>
      <c r="T285" s="442"/>
      <c r="U285" s="443"/>
      <c r="V285" s="37" t="s">
        <v>67</v>
      </c>
      <c r="W285" s="405">
        <f>IFERROR(SUM(W281:W283),"0")</f>
        <v>15</v>
      </c>
      <c r="X285" s="405">
        <f>IFERROR(SUM(X281:X283),"0")</f>
        <v>15.2</v>
      </c>
      <c r="Y285" s="37"/>
      <c r="Z285" s="406"/>
      <c r="AA285" s="406"/>
    </row>
    <row r="286" spans="1:67" ht="14.25" customHeight="1" x14ac:dyDescent="0.25">
      <c r="A286" s="420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71</v>
      </c>
      <c r="P290" s="442"/>
      <c r="Q290" s="442"/>
      <c r="R290" s="442"/>
      <c r="S290" s="442"/>
      <c r="T290" s="442"/>
      <c r="U290" s="44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71</v>
      </c>
      <c r="P291" s="442"/>
      <c r="Q291" s="442"/>
      <c r="R291" s="442"/>
      <c r="S291" s="442"/>
      <c r="T291" s="442"/>
      <c r="U291" s="44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15</v>
      </c>
      <c r="X299" s="404">
        <f t="shared" si="65"/>
        <v>15</v>
      </c>
      <c r="Y299" s="36">
        <f>IFERROR(IF(X299=0,"",ROUNDUP(X299/H299,0)*0.00937),"")</f>
        <v>2.811E-2</v>
      </c>
      <c r="Z299" s="56"/>
      <c r="AA299" s="57"/>
      <c r="AE299" s="64"/>
      <c r="BB299" s="242" t="s">
        <v>1</v>
      </c>
      <c r="BL299" s="64">
        <f t="shared" si="66"/>
        <v>15.720000000000002</v>
      </c>
      <c r="BM299" s="64">
        <f t="shared" si="67"/>
        <v>15.720000000000002</v>
      </c>
      <c r="BN299" s="64">
        <f t="shared" si="68"/>
        <v>2.5000000000000001E-2</v>
      </c>
      <c r="BO299" s="64">
        <f t="shared" si="69"/>
        <v>2.5000000000000001E-2</v>
      </c>
    </row>
    <row r="300" spans="1:67" ht="27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71</v>
      </c>
      <c r="P301" s="442"/>
      <c r="Q301" s="442"/>
      <c r="R301" s="442"/>
      <c r="S301" s="442"/>
      <c r="T301" s="442"/>
      <c r="U301" s="44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3</v>
      </c>
      <c r="X301" s="405">
        <f>IFERROR(X294/H294,"0")+IFERROR(X295/H295,"0")+IFERROR(X296/H296,"0")+IFERROR(X297/H297,"0")+IFERROR(X298/H298,"0")+IFERROR(X299/H299,"0")+IFERROR(X300/H300,"0")</f>
        <v>3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2.811E-2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71</v>
      </c>
      <c r="P302" s="442"/>
      <c r="Q302" s="442"/>
      <c r="R302" s="442"/>
      <c r="S302" s="442"/>
      <c r="T302" s="442"/>
      <c r="U302" s="443"/>
      <c r="V302" s="37" t="s">
        <v>67</v>
      </c>
      <c r="W302" s="405">
        <f>IFERROR(SUM(W294:W300),"0")</f>
        <v>15</v>
      </c>
      <c r="X302" s="405">
        <f>IFERROR(SUM(X294:X300),"0")</f>
        <v>15</v>
      </c>
      <c r="Y302" s="37"/>
      <c r="Z302" s="406"/>
      <c r="AA302" s="406"/>
    </row>
    <row r="303" spans="1:67" ht="14.25" customHeight="1" x14ac:dyDescent="0.25">
      <c r="A303" s="420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71</v>
      </c>
      <c r="P306" s="442"/>
      <c r="Q306" s="442"/>
      <c r="R306" s="442"/>
      <c r="S306" s="442"/>
      <c r="T306" s="442"/>
      <c r="U306" s="44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71</v>
      </c>
      <c r="P307" s="442"/>
      <c r="Q307" s="442"/>
      <c r="R307" s="442"/>
      <c r="S307" s="442"/>
      <c r="T307" s="442"/>
      <c r="U307" s="44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71</v>
      </c>
      <c r="P311" s="442"/>
      <c r="Q311" s="442"/>
      <c r="R311" s="442"/>
      <c r="S311" s="442"/>
      <c r="T311" s="442"/>
      <c r="U311" s="44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71</v>
      </c>
      <c r="P312" s="442"/>
      <c r="Q312" s="442"/>
      <c r="R312" s="442"/>
      <c r="S312" s="442"/>
      <c r="T312" s="442"/>
      <c r="U312" s="44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customHeight="1" x14ac:dyDescent="0.25">
      <c r="A313" s="420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71</v>
      </c>
      <c r="P317" s="442"/>
      <c r="Q317" s="442"/>
      <c r="R317" s="442"/>
      <c r="S317" s="442"/>
      <c r="T317" s="442"/>
      <c r="U317" s="443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71</v>
      </c>
      <c r="P318" s="442"/>
      <c r="Q318" s="442"/>
      <c r="R318" s="442"/>
      <c r="S318" s="442"/>
      <c r="T318" s="442"/>
      <c r="U318" s="443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customHeight="1" x14ac:dyDescent="0.25">
      <c r="A319" s="420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71</v>
      </c>
      <c r="P321" s="442"/>
      <c r="Q321" s="442"/>
      <c r="R321" s="442"/>
      <c r="S321" s="442"/>
      <c r="T321" s="442"/>
      <c r="U321" s="44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71</v>
      </c>
      <c r="P322" s="442"/>
      <c r="Q322" s="442"/>
      <c r="R322" s="442"/>
      <c r="S322" s="442"/>
      <c r="T322" s="442"/>
      <c r="U322" s="44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customHeight="1" x14ac:dyDescent="0.25">
      <c r="A323" s="420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71</v>
      </c>
      <c r="P325" s="442"/>
      <c r="Q325" s="442"/>
      <c r="R325" s="442"/>
      <c r="S325" s="442"/>
      <c r="T325" s="442"/>
      <c r="U325" s="44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71</v>
      </c>
      <c r="P326" s="442"/>
      <c r="Q326" s="442"/>
      <c r="R326" s="442"/>
      <c r="S326" s="442"/>
      <c r="T326" s="442"/>
      <c r="U326" s="44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customHeight="1" x14ac:dyDescent="0.2">
      <c r="A327" s="470" t="s">
        <v>489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2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83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65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870</v>
      </c>
      <c r="X332" s="404">
        <f t="shared" si="70"/>
        <v>870</v>
      </c>
      <c r="Y332" s="36">
        <f>IFERROR(IF(X332=0,"",ROUNDUP(X332/H332,0)*0.02175),"")</f>
        <v>1.2614999999999998</v>
      </c>
      <c r="Z332" s="56"/>
      <c r="AA332" s="57"/>
      <c r="AE332" s="64"/>
      <c r="BB332" s="254" t="s">
        <v>1</v>
      </c>
      <c r="BL332" s="64">
        <f t="shared" si="71"/>
        <v>897.84</v>
      </c>
      <c r="BM332" s="64">
        <f t="shared" si="72"/>
        <v>897.84</v>
      </c>
      <c r="BN332" s="64">
        <f t="shared" si="73"/>
        <v>1.2083333333333333</v>
      </c>
      <c r="BO332" s="64">
        <f t="shared" si="74"/>
        <v>1.2083333333333333</v>
      </c>
    </row>
    <row r="333" spans="1:67" ht="27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28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180</v>
      </c>
      <c r="X334" s="404">
        <f t="shared" si="70"/>
        <v>180</v>
      </c>
      <c r="Y334" s="36">
        <f>IFERROR(IF(X334=0,"",ROUNDUP(X334/H334,0)*0.02175),"")</f>
        <v>0.26100000000000001</v>
      </c>
      <c r="Z334" s="56"/>
      <c r="AA334" s="57"/>
      <c r="AE334" s="64"/>
      <c r="BB334" s="256" t="s">
        <v>1</v>
      </c>
      <c r="BL334" s="64">
        <f t="shared" si="71"/>
        <v>185.76000000000002</v>
      </c>
      <c r="BM334" s="64">
        <f t="shared" si="72"/>
        <v>185.76000000000002</v>
      </c>
      <c r="BN334" s="64">
        <f t="shared" si="73"/>
        <v>0.25</v>
      </c>
      <c r="BO334" s="64">
        <f t="shared" si="74"/>
        <v>0.25</v>
      </c>
    </row>
    <row r="335" spans="1:67" ht="27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0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15</v>
      </c>
      <c r="X336" s="404">
        <f t="shared" si="70"/>
        <v>15</v>
      </c>
      <c r="Y336" s="36">
        <f>IFERROR(IF(X336=0,"",ROUNDUP(X336/H336,0)*0.02175),"")</f>
        <v>2.1749999999999999E-2</v>
      </c>
      <c r="Z336" s="56"/>
      <c r="AA336" s="57"/>
      <c r="AE336" s="64"/>
      <c r="BB336" s="258" t="s">
        <v>1</v>
      </c>
      <c r="BL336" s="64">
        <f t="shared" si="71"/>
        <v>15.48</v>
      </c>
      <c r="BM336" s="64">
        <f t="shared" si="72"/>
        <v>15.48</v>
      </c>
      <c r="BN336" s="64">
        <f t="shared" si="73"/>
        <v>2.0833333333333332E-2</v>
      </c>
      <c r="BO336" s="64">
        <f t="shared" si="74"/>
        <v>2.0833333333333332E-2</v>
      </c>
    </row>
    <row r="337" spans="1:67" ht="27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09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84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12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71</v>
      </c>
      <c r="P342" s="442"/>
      <c r="Q342" s="442"/>
      <c r="R342" s="442"/>
      <c r="S342" s="442"/>
      <c r="T342" s="442"/>
      <c r="U342" s="44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71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1.5442499999999999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71</v>
      </c>
      <c r="P343" s="442"/>
      <c r="Q343" s="442"/>
      <c r="R343" s="442"/>
      <c r="S343" s="442"/>
      <c r="T343" s="442"/>
      <c r="U343" s="443"/>
      <c r="V343" s="37" t="s">
        <v>67</v>
      </c>
      <c r="W343" s="405">
        <f>IFERROR(SUM(W330:W341),"0")</f>
        <v>1065</v>
      </c>
      <c r="X343" s="405">
        <f>IFERROR(SUM(X330:X341),"0")</f>
        <v>1065</v>
      </c>
      <c r="Y343" s="37"/>
      <c r="Z343" s="406"/>
      <c r="AA343" s="406"/>
    </row>
    <row r="344" spans="1:67" ht="14.25" customHeight="1" x14ac:dyDescent="0.25">
      <c r="A344" s="420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200</v>
      </c>
      <c r="X345" s="404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4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71</v>
      </c>
      <c r="P349" s="442"/>
      <c r="Q349" s="442"/>
      <c r="R349" s="442"/>
      <c r="S349" s="442"/>
      <c r="T349" s="442"/>
      <c r="U349" s="443"/>
      <c r="V349" s="37" t="s">
        <v>72</v>
      </c>
      <c r="W349" s="405">
        <f>IFERROR(W345/H345,"0")+IFERROR(W346/H346,"0")+IFERROR(W347/H347,"0")+IFERROR(W348/H348,"0")</f>
        <v>13.333333333333334</v>
      </c>
      <c r="X349" s="405">
        <f>IFERROR(X345/H345,"0")+IFERROR(X346/H346,"0")+IFERROR(X347/H347,"0")+IFERROR(X348/H348,"0")</f>
        <v>14</v>
      </c>
      <c r="Y349" s="405">
        <f>IFERROR(IF(Y345="",0,Y345),"0")+IFERROR(IF(Y346="",0,Y346),"0")+IFERROR(IF(Y347="",0,Y347),"0")+IFERROR(IF(Y348="",0,Y348),"0")</f>
        <v>0.30449999999999999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71</v>
      </c>
      <c r="P350" s="442"/>
      <c r="Q350" s="442"/>
      <c r="R350" s="442"/>
      <c r="S350" s="442"/>
      <c r="T350" s="442"/>
      <c r="U350" s="443"/>
      <c r="V350" s="37" t="s">
        <v>67</v>
      </c>
      <c r="W350" s="405">
        <f>IFERROR(SUM(W345:W348),"0")</f>
        <v>200</v>
      </c>
      <c r="X350" s="405">
        <f>IFERROR(SUM(X345:X348),"0")</f>
        <v>210</v>
      </c>
      <c r="Y350" s="37"/>
      <c r="Z350" s="406"/>
      <c r="AA350" s="406"/>
    </row>
    <row r="351" spans="1:67" ht="14.25" customHeight="1" x14ac:dyDescent="0.25">
      <c r="A351" s="420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6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2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71</v>
      </c>
      <c r="P355" s="442"/>
      <c r="Q355" s="442"/>
      <c r="R355" s="442"/>
      <c r="S355" s="442"/>
      <c r="T355" s="442"/>
      <c r="U355" s="44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71</v>
      </c>
      <c r="P356" s="442"/>
      <c r="Q356" s="442"/>
      <c r="R356" s="442"/>
      <c r="S356" s="442"/>
      <c r="T356" s="442"/>
      <c r="U356" s="44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0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40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71</v>
      </c>
      <c r="P360" s="442"/>
      <c r="Q360" s="442"/>
      <c r="R360" s="442"/>
      <c r="S360" s="442"/>
      <c r="T360" s="442"/>
      <c r="U360" s="44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71</v>
      </c>
      <c r="P361" s="442"/>
      <c r="Q361" s="442"/>
      <c r="R361" s="442"/>
      <c r="S361" s="442"/>
      <c r="T361" s="442"/>
      <c r="U361" s="44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71</v>
      </c>
      <c r="P368" s="442"/>
      <c r="Q368" s="442"/>
      <c r="R368" s="442"/>
      <c r="S368" s="442"/>
      <c r="T368" s="442"/>
      <c r="U368" s="443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71</v>
      </c>
      <c r="P369" s="442"/>
      <c r="Q369" s="442"/>
      <c r="R369" s="442"/>
      <c r="S369" s="442"/>
      <c r="T369" s="442"/>
      <c r="U369" s="443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customHeight="1" x14ac:dyDescent="0.25">
      <c r="A370" s="420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100</v>
      </c>
      <c r="X371" s="404">
        <f>IFERROR(IF(W371="",0,CEILING((W371/$H371),1)*$H371),"")</f>
        <v>100.74</v>
      </c>
      <c r="Y371" s="36">
        <f>IFERROR(IF(X371=0,"",ROUNDUP(X371/H371,0)*0.00753),"")</f>
        <v>0.17319000000000001</v>
      </c>
      <c r="Z371" s="56"/>
      <c r="AA371" s="57"/>
      <c r="AE371" s="64"/>
      <c r="BB371" s="277" t="s">
        <v>1</v>
      </c>
      <c r="BL371" s="64">
        <f>IFERROR(W371*I371/H371,"0")</f>
        <v>104.5662100456621</v>
      </c>
      <c r="BM371" s="64">
        <f>IFERROR(X371*I371/H371,"0")</f>
        <v>105.33999999999999</v>
      </c>
      <c r="BN371" s="64">
        <f>IFERROR(1/J371*(W371/H371),"0")</f>
        <v>0.14635288607891347</v>
      </c>
      <c r="BO371" s="64">
        <f>IFERROR(1/J371*(X371/H371),"0")</f>
        <v>0.14743589743589744</v>
      </c>
    </row>
    <row r="372" spans="1:67" ht="27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74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5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71</v>
      </c>
      <c r="P374" s="442"/>
      <c r="Q374" s="442"/>
      <c r="R374" s="442"/>
      <c r="S374" s="442"/>
      <c r="T374" s="442"/>
      <c r="U374" s="443"/>
      <c r="V374" s="37" t="s">
        <v>72</v>
      </c>
      <c r="W374" s="405">
        <f>IFERROR(W371/H371,"0")+IFERROR(W372/H372,"0")+IFERROR(W373/H373,"0")</f>
        <v>22.831050228310502</v>
      </c>
      <c r="X374" s="405">
        <f>IFERROR(X371/H371,"0")+IFERROR(X372/H372,"0")+IFERROR(X373/H373,"0")</f>
        <v>23</v>
      </c>
      <c r="Y374" s="405">
        <f>IFERROR(IF(Y371="",0,Y371),"0")+IFERROR(IF(Y372="",0,Y372),"0")+IFERROR(IF(Y373="",0,Y373),"0")</f>
        <v>0.17319000000000001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71</v>
      </c>
      <c r="P375" s="442"/>
      <c r="Q375" s="442"/>
      <c r="R375" s="442"/>
      <c r="S375" s="442"/>
      <c r="T375" s="442"/>
      <c r="U375" s="443"/>
      <c r="V375" s="37" t="s">
        <v>67</v>
      </c>
      <c r="W375" s="405">
        <f>IFERROR(SUM(W371:W373),"0")</f>
        <v>100</v>
      </c>
      <c r="X375" s="405">
        <f>IFERROR(SUM(X371:X373),"0")</f>
        <v>100.74</v>
      </c>
      <c r="Y375" s="37"/>
      <c r="Z375" s="406"/>
      <c r="AA375" s="406"/>
    </row>
    <row r="376" spans="1:67" ht="14.25" customHeight="1" x14ac:dyDescent="0.25">
      <c r="A376" s="420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3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280</v>
      </c>
      <c r="X377" s="404">
        <f>IFERROR(IF(W377="",0,CEILING((W377/$H377),1)*$H377),"")</f>
        <v>280.8</v>
      </c>
      <c r="Y377" s="36">
        <f>IFERROR(IF(X377=0,"",ROUNDUP(X377/H377,0)*0.02175),"")</f>
        <v>0.78299999999999992</v>
      </c>
      <c r="Z377" s="56"/>
      <c r="AA377" s="57"/>
      <c r="AE377" s="64"/>
      <c r="BB377" s="280" t="s">
        <v>1</v>
      </c>
      <c r="BL377" s="64">
        <f>IFERROR(W377*I377/H377,"0")</f>
        <v>300.24615384615385</v>
      </c>
      <c r="BM377" s="64">
        <f>IFERROR(X377*I377/H377,"0")</f>
        <v>301.10400000000004</v>
      </c>
      <c r="BN377" s="64">
        <f>IFERROR(1/J377*(W377/H377),"0")</f>
        <v>0.64102564102564097</v>
      </c>
      <c r="BO377" s="64">
        <f>IFERROR(1/J377*(X377/H377),"0")</f>
        <v>0.64285714285714279</v>
      </c>
    </row>
    <row r="378" spans="1:67" ht="27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4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3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71</v>
      </c>
      <c r="P382" s="442"/>
      <c r="Q382" s="442"/>
      <c r="R382" s="442"/>
      <c r="S382" s="442"/>
      <c r="T382" s="442"/>
      <c r="U382" s="443"/>
      <c r="V382" s="37" t="s">
        <v>72</v>
      </c>
      <c r="W382" s="405">
        <f>IFERROR(W377/H377,"0")+IFERROR(W378/H378,"0")+IFERROR(W379/H379,"0")+IFERROR(W380/H380,"0")+IFERROR(W381/H381,"0")</f>
        <v>35.897435897435898</v>
      </c>
      <c r="X382" s="405">
        <f>IFERROR(X377/H377,"0")+IFERROR(X378/H378,"0")+IFERROR(X379/H379,"0")+IFERROR(X380/H380,"0")+IFERROR(X381/H381,"0")</f>
        <v>36</v>
      </c>
      <c r="Y382" s="405">
        <f>IFERROR(IF(Y377="",0,Y377),"0")+IFERROR(IF(Y378="",0,Y378),"0")+IFERROR(IF(Y379="",0,Y379),"0")+IFERROR(IF(Y380="",0,Y380),"0")+IFERROR(IF(Y381="",0,Y381),"0")</f>
        <v>0.78299999999999992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71</v>
      </c>
      <c r="P383" s="442"/>
      <c r="Q383" s="442"/>
      <c r="R383" s="442"/>
      <c r="S383" s="442"/>
      <c r="T383" s="442"/>
      <c r="U383" s="443"/>
      <c r="V383" s="37" t="s">
        <v>67</v>
      </c>
      <c r="W383" s="405">
        <f>IFERROR(SUM(W377:W381),"0")</f>
        <v>280</v>
      </c>
      <c r="X383" s="405">
        <f>IFERROR(SUM(X377:X381),"0")</f>
        <v>280.8</v>
      </c>
      <c r="Y383" s="37"/>
      <c r="Z383" s="406"/>
      <c r="AA383" s="406"/>
    </row>
    <row r="384" spans="1:67" ht="14.25" customHeight="1" x14ac:dyDescent="0.25">
      <c r="A384" s="420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1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71</v>
      </c>
      <c r="P387" s="442"/>
      <c r="Q387" s="442"/>
      <c r="R387" s="442"/>
      <c r="S387" s="442"/>
      <c r="T387" s="442"/>
      <c r="U387" s="44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71</v>
      </c>
      <c r="P388" s="442"/>
      <c r="Q388" s="442"/>
      <c r="R388" s="442"/>
      <c r="S388" s="442"/>
      <c r="T388" s="442"/>
      <c r="U388" s="44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570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71</v>
      </c>
      <c r="P394" s="442"/>
      <c r="Q394" s="442"/>
      <c r="R394" s="442"/>
      <c r="S394" s="442"/>
      <c r="T394" s="442"/>
      <c r="U394" s="44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71</v>
      </c>
      <c r="P395" s="442"/>
      <c r="Q395" s="442"/>
      <c r="R395" s="442"/>
      <c r="S395" s="442"/>
      <c r="T395" s="442"/>
      <c r="U395" s="44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68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8</v>
      </c>
      <c r="X398" s="404">
        <f t="shared" si="75"/>
        <v>8.4</v>
      </c>
      <c r="Y398" s="36">
        <f t="shared" si="76"/>
        <v>1.506E-2</v>
      </c>
      <c r="Z398" s="56"/>
      <c r="AA398" s="57"/>
      <c r="AE398" s="64"/>
      <c r="BB398" s="290" t="s">
        <v>1</v>
      </c>
      <c r="BL398" s="64">
        <f t="shared" si="77"/>
        <v>8.4380952380952365</v>
      </c>
      <c r="BM398" s="64">
        <f t="shared" si="78"/>
        <v>8.86</v>
      </c>
      <c r="BN398" s="64">
        <f t="shared" si="79"/>
        <v>1.2210012210012208E-2</v>
      </c>
      <c r="BO398" s="64">
        <f t="shared" si="80"/>
        <v>1.282051282051282E-2</v>
      </c>
    </row>
    <row r="399" spans="1:67" ht="27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20</v>
      </c>
      <c r="X400" s="404">
        <f t="shared" si="75"/>
        <v>21</v>
      </c>
      <c r="Y400" s="36">
        <f t="shared" si="76"/>
        <v>3.7650000000000003E-2</v>
      </c>
      <c r="Z400" s="56"/>
      <c r="AA400" s="57"/>
      <c r="AE400" s="64"/>
      <c r="BB400" s="292" t="s">
        <v>1</v>
      </c>
      <c r="BL400" s="64">
        <f t="shared" si="77"/>
        <v>21.095238095238091</v>
      </c>
      <c r="BM400" s="64">
        <f t="shared" si="78"/>
        <v>22.15</v>
      </c>
      <c r="BN400" s="64">
        <f t="shared" si="79"/>
        <v>3.0525030525030524E-2</v>
      </c>
      <c r="BO400" s="64">
        <f t="shared" si="80"/>
        <v>3.2051282051282048E-2</v>
      </c>
    </row>
    <row r="401" spans="1:67" ht="27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82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4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75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827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77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0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86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798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3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71</v>
      </c>
      <c r="P422" s="442"/>
      <c r="Q422" s="442"/>
      <c r="R422" s="442"/>
      <c r="S422" s="442"/>
      <c r="T422" s="442"/>
      <c r="U422" s="44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6.6666666666666661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7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5.2710000000000007E-2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71</v>
      </c>
      <c r="P423" s="442"/>
      <c r="Q423" s="442"/>
      <c r="R423" s="442"/>
      <c r="S423" s="442"/>
      <c r="T423" s="442"/>
      <c r="U423" s="443"/>
      <c r="V423" s="37" t="s">
        <v>67</v>
      </c>
      <c r="W423" s="405">
        <f>IFERROR(SUM(W397:W421),"0")</f>
        <v>28</v>
      </c>
      <c r="X423" s="405">
        <f>IFERROR(SUM(X397:X421),"0")</f>
        <v>29.4</v>
      </c>
      <c r="Y423" s="37"/>
      <c r="Z423" s="406"/>
      <c r="AA423" s="406"/>
    </row>
    <row r="424" spans="1:67" ht="14.25" customHeight="1" x14ac:dyDescent="0.25">
      <c r="A424" s="420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71</v>
      </c>
      <c r="P428" s="442"/>
      <c r="Q428" s="442"/>
      <c r="R428" s="442"/>
      <c r="S428" s="442"/>
      <c r="T428" s="442"/>
      <c r="U428" s="44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71</v>
      </c>
      <c r="P429" s="442"/>
      <c r="Q429" s="442"/>
      <c r="R429" s="442"/>
      <c r="S429" s="442"/>
      <c r="T429" s="442"/>
      <c r="U429" s="44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71</v>
      </c>
      <c r="P432" s="442"/>
      <c r="Q432" s="442"/>
      <c r="R432" s="442"/>
      <c r="S432" s="442"/>
      <c r="T432" s="442"/>
      <c r="U432" s="44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71</v>
      </c>
      <c r="P433" s="442"/>
      <c r="Q433" s="442"/>
      <c r="R433" s="442"/>
      <c r="S433" s="442"/>
      <c r="T433" s="442"/>
      <c r="U433" s="44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71</v>
      </c>
      <c r="P438" s="442"/>
      <c r="Q438" s="442"/>
      <c r="R438" s="442"/>
      <c r="S438" s="442"/>
      <c r="T438" s="442"/>
      <c r="U438" s="44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71</v>
      </c>
      <c r="P439" s="442"/>
      <c r="Q439" s="442"/>
      <c r="R439" s="442"/>
      <c r="S439" s="442"/>
      <c r="T439" s="442"/>
      <c r="U439" s="44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71</v>
      </c>
      <c r="P444" s="442"/>
      <c r="Q444" s="442"/>
      <c r="R444" s="442"/>
      <c r="S444" s="442"/>
      <c r="T444" s="442"/>
      <c r="U444" s="44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71</v>
      </c>
      <c r="P445" s="442"/>
      <c r="Q445" s="442"/>
      <c r="R445" s="442"/>
      <c r="S445" s="442"/>
      <c r="T445" s="442"/>
      <c r="U445" s="44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09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35</v>
      </c>
      <c r="X447" s="404">
        <f t="shared" ref="X447:X455" si="82">IFERROR(IF(W447="",0,CEILING((W447/$H447),1)*$H447),"")</f>
        <v>37.800000000000004</v>
      </c>
      <c r="Y447" s="36">
        <f>IFERROR(IF(X447=0,"",ROUNDUP(X447/H447,0)*0.00753),"")</f>
        <v>6.7769999999999997E-2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36.916666666666664</v>
      </c>
      <c r="BM447" s="64">
        <f t="shared" ref="BM447:BM455" si="84">IFERROR(X447*I447/H447,"0")</f>
        <v>39.869999999999997</v>
      </c>
      <c r="BN447" s="64">
        <f t="shared" ref="BN447:BN455" si="85">IFERROR(1/J447*(W447/H447),"0")</f>
        <v>5.3418803418803409E-2</v>
      </c>
      <c r="BO447" s="64">
        <f t="shared" ref="BO447:BO455" si="86">IFERROR(1/J447*(X447/H447),"0")</f>
        <v>5.7692307692307689E-2</v>
      </c>
    </row>
    <row r="448" spans="1:67" ht="27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4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8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71</v>
      </c>
      <c r="P456" s="442"/>
      <c r="Q456" s="442"/>
      <c r="R456" s="442"/>
      <c r="S456" s="442"/>
      <c r="T456" s="442"/>
      <c r="U456" s="44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8.3333333333333321</v>
      </c>
      <c r="X456" s="405">
        <f>IFERROR(X447/H447,"0")+IFERROR(X448/H448,"0")+IFERROR(X449/H449,"0")+IFERROR(X450/H450,"0")+IFERROR(X451/H451,"0")+IFERROR(X452/H452,"0")+IFERROR(X453/H453,"0")+IFERROR(X454/H454,"0")+IFERROR(X455/H455,"0")</f>
        <v>9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6.7769999999999997E-2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71</v>
      </c>
      <c r="P457" s="442"/>
      <c r="Q457" s="442"/>
      <c r="R457" s="442"/>
      <c r="S457" s="442"/>
      <c r="T457" s="442"/>
      <c r="U457" s="443"/>
      <c r="V457" s="37" t="s">
        <v>67</v>
      </c>
      <c r="W457" s="405">
        <f>IFERROR(SUM(W447:W455),"0")</f>
        <v>35</v>
      </c>
      <c r="X457" s="405">
        <f>IFERROR(SUM(X447:X455),"0")</f>
        <v>37.800000000000004</v>
      </c>
      <c r="Y457" s="37"/>
      <c r="Z457" s="406"/>
      <c r="AA457" s="406"/>
    </row>
    <row r="458" spans="1:67" ht="14.25" customHeight="1" x14ac:dyDescent="0.25">
      <c r="A458" s="420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71</v>
      </c>
      <c r="P461" s="442"/>
      <c r="Q461" s="442"/>
      <c r="R461" s="442"/>
      <c r="S461" s="442"/>
      <c r="T461" s="442"/>
      <c r="U461" s="44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71</v>
      </c>
      <c r="P462" s="442"/>
      <c r="Q462" s="442"/>
      <c r="R462" s="442"/>
      <c r="S462" s="442"/>
      <c r="T462" s="442"/>
      <c r="U462" s="44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customHeight="1" x14ac:dyDescent="0.25">
      <c r="A463" s="420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71</v>
      </c>
      <c r="P465" s="442"/>
      <c r="Q465" s="442"/>
      <c r="R465" s="442"/>
      <c r="S465" s="442"/>
      <c r="T465" s="442"/>
      <c r="U465" s="44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71</v>
      </c>
      <c r="P466" s="442"/>
      <c r="Q466" s="442"/>
      <c r="R466" s="442"/>
      <c r="S466" s="442"/>
      <c r="T466" s="442"/>
      <c r="U466" s="44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71</v>
      </c>
      <c r="P469" s="442"/>
      <c r="Q469" s="442"/>
      <c r="R469" s="442"/>
      <c r="S469" s="442"/>
      <c r="T469" s="442"/>
      <c r="U469" s="44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71</v>
      </c>
      <c r="P470" s="442"/>
      <c r="Q470" s="442"/>
      <c r="R470" s="442"/>
      <c r="S470" s="442"/>
      <c r="T470" s="442"/>
      <c r="U470" s="44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71</v>
      </c>
      <c r="P476" s="442"/>
      <c r="Q476" s="442"/>
      <c r="R476" s="442"/>
      <c r="S476" s="442"/>
      <c r="T476" s="442"/>
      <c r="U476" s="44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71</v>
      </c>
      <c r="P477" s="442"/>
      <c r="Q477" s="442"/>
      <c r="R477" s="442"/>
      <c r="S477" s="442"/>
      <c r="T477" s="442"/>
      <c r="U477" s="44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3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71</v>
      </c>
      <c r="P482" s="442"/>
      <c r="Q482" s="442"/>
      <c r="R482" s="442"/>
      <c r="S482" s="442"/>
      <c r="T482" s="442"/>
      <c r="U482" s="44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71</v>
      </c>
      <c r="P483" s="442"/>
      <c r="Q483" s="442"/>
      <c r="R483" s="442"/>
      <c r="S483" s="442"/>
      <c r="T483" s="442"/>
      <c r="U483" s="44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27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71</v>
      </c>
      <c r="P486" s="442"/>
      <c r="Q486" s="442"/>
      <c r="R486" s="442"/>
      <c r="S486" s="442"/>
      <c r="T486" s="442"/>
      <c r="U486" s="44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71</v>
      </c>
      <c r="P487" s="442"/>
      <c r="Q487" s="442"/>
      <c r="R487" s="442"/>
      <c r="S487" s="442"/>
      <c r="T487" s="442"/>
      <c r="U487" s="44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690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7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200</v>
      </c>
      <c r="X493" s="404">
        <f t="shared" si="88"/>
        <v>200.64000000000001</v>
      </c>
      <c r="Y493" s="36">
        <f t="shared" si="89"/>
        <v>0.45448</v>
      </c>
      <c r="Z493" s="56"/>
      <c r="AA493" s="57"/>
      <c r="AE493" s="64"/>
      <c r="BB493" s="344" t="s">
        <v>1</v>
      </c>
      <c r="BL493" s="64">
        <f t="shared" si="90"/>
        <v>213.63636363636363</v>
      </c>
      <c r="BM493" s="64">
        <f t="shared" si="91"/>
        <v>214.32</v>
      </c>
      <c r="BN493" s="64">
        <f t="shared" si="92"/>
        <v>0.36421911421911418</v>
      </c>
      <c r="BO493" s="64">
        <f t="shared" si="93"/>
        <v>0.36538461538461542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2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100</v>
      </c>
      <c r="X496" s="404">
        <f t="shared" si="88"/>
        <v>100.32000000000001</v>
      </c>
      <c r="Y496" s="36">
        <f t="shared" si="89"/>
        <v>0.22724</v>
      </c>
      <c r="Z496" s="56"/>
      <c r="AA496" s="57"/>
      <c r="AE496" s="64"/>
      <c r="BB496" s="347" t="s">
        <v>1</v>
      </c>
      <c r="BL496" s="64">
        <f t="shared" si="90"/>
        <v>106.81818181818181</v>
      </c>
      <c r="BM496" s="64">
        <f t="shared" si="91"/>
        <v>107.16</v>
      </c>
      <c r="BN496" s="64">
        <f t="shared" si="92"/>
        <v>0.18210955710955709</v>
      </c>
      <c r="BO496" s="64">
        <f t="shared" si="93"/>
        <v>0.18269230769230771</v>
      </c>
    </row>
    <row r="497" spans="1:67" ht="16.5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71</v>
      </c>
      <c r="P503" s="442"/>
      <c r="Q503" s="442"/>
      <c r="R503" s="442"/>
      <c r="S503" s="442"/>
      <c r="T503" s="442"/>
      <c r="U503" s="44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56.818181818181813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57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0.68171999999999999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71</v>
      </c>
      <c r="P504" s="442"/>
      <c r="Q504" s="442"/>
      <c r="R504" s="442"/>
      <c r="S504" s="442"/>
      <c r="T504" s="442"/>
      <c r="U504" s="443"/>
      <c r="V504" s="37" t="s">
        <v>67</v>
      </c>
      <c r="W504" s="405">
        <f>IFERROR(SUM(W491:W502),"0")</f>
        <v>300</v>
      </c>
      <c r="X504" s="405">
        <f>IFERROR(SUM(X491:X502),"0")</f>
        <v>300.96000000000004</v>
      </c>
      <c r="Y504" s="37"/>
      <c r="Z504" s="406"/>
      <c r="AA504" s="406"/>
    </row>
    <row r="505" spans="1:67" ht="14.25" customHeight="1" x14ac:dyDescent="0.25">
      <c r="A505" s="420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120</v>
      </c>
      <c r="X506" s="404">
        <f>IFERROR(IF(W506="",0,CEILING((W506/$H506),1)*$H506),"")</f>
        <v>121.44000000000001</v>
      </c>
      <c r="Y506" s="36">
        <f>IFERROR(IF(X506=0,"",ROUNDUP(X506/H506,0)*0.01196),"")</f>
        <v>0.27507999999999999</v>
      </c>
      <c r="Z506" s="56"/>
      <c r="AA506" s="57"/>
      <c r="AE506" s="64"/>
      <c r="BB506" s="354" t="s">
        <v>1</v>
      </c>
      <c r="BL506" s="64">
        <f>IFERROR(W506*I506/H506,"0")</f>
        <v>128.18181818181816</v>
      </c>
      <c r="BM506" s="64">
        <f>IFERROR(X506*I506/H506,"0")</f>
        <v>129.72</v>
      </c>
      <c r="BN506" s="64">
        <f>IFERROR(1/J506*(W506/H506),"0")</f>
        <v>0.21853146853146854</v>
      </c>
      <c r="BO506" s="64">
        <f>IFERROR(1/J506*(X506/H506),"0")</f>
        <v>0.22115384615384617</v>
      </c>
    </row>
    <row r="507" spans="1:67" ht="16.5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71</v>
      </c>
      <c r="P508" s="442"/>
      <c r="Q508" s="442"/>
      <c r="R508" s="442"/>
      <c r="S508" s="442"/>
      <c r="T508" s="442"/>
      <c r="U508" s="443"/>
      <c r="V508" s="37" t="s">
        <v>72</v>
      </c>
      <c r="W508" s="405">
        <f>IFERROR(W506/H506,"0")+IFERROR(W507/H507,"0")</f>
        <v>22.727272727272727</v>
      </c>
      <c r="X508" s="405">
        <f>IFERROR(X506/H506,"0")+IFERROR(X507/H507,"0")</f>
        <v>23</v>
      </c>
      <c r="Y508" s="405">
        <f>IFERROR(IF(Y506="",0,Y506),"0")+IFERROR(IF(Y507="",0,Y507),"0")</f>
        <v>0.27507999999999999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71</v>
      </c>
      <c r="P509" s="442"/>
      <c r="Q509" s="442"/>
      <c r="R509" s="442"/>
      <c r="S509" s="442"/>
      <c r="T509" s="442"/>
      <c r="U509" s="443"/>
      <c r="V509" s="37" t="s">
        <v>67</v>
      </c>
      <c r="W509" s="405">
        <f>IFERROR(SUM(W506:W507),"0")</f>
        <v>120</v>
      </c>
      <c r="X509" s="405">
        <f>IFERROR(SUM(X506:X507),"0")</f>
        <v>121.44000000000001</v>
      </c>
      <c r="Y509" s="37"/>
      <c r="Z509" s="406"/>
      <c r="AA509" s="406"/>
    </row>
    <row r="510" spans="1:67" ht="14.25" customHeight="1" x14ac:dyDescent="0.25">
      <c r="A510" s="420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50</v>
      </c>
      <c r="X511" s="404">
        <f t="shared" ref="X511:X516" si="94">IFERROR(IF(W511="",0,CEILING((W511/$H511),1)*$H511),"")</f>
        <v>52.800000000000004</v>
      </c>
      <c r="Y511" s="36">
        <f>IFERROR(IF(X511=0,"",ROUNDUP(X511/H511,0)*0.01196),"")</f>
        <v>0.1196</v>
      </c>
      <c r="Z511" s="56"/>
      <c r="AA511" s="57"/>
      <c r="AE511" s="64"/>
      <c r="BB511" s="356" t="s">
        <v>1</v>
      </c>
      <c r="BL511" s="64">
        <f t="shared" ref="BL511:BL516" si="95">IFERROR(W511*I511/H511,"0")</f>
        <v>53.409090909090907</v>
      </c>
      <c r="BM511" s="64">
        <f t="shared" ref="BM511:BM516" si="96">IFERROR(X511*I511/H511,"0")</f>
        <v>56.400000000000006</v>
      </c>
      <c r="BN511" s="64">
        <f t="shared" ref="BN511:BN516" si="97">IFERROR(1/J511*(W511/H511),"0")</f>
        <v>9.1054778554778545E-2</v>
      </c>
      <c r="BO511" s="64">
        <f t="shared" ref="BO511:BO516" si="98">IFERROR(1/J511*(X511/H511),"0")</f>
        <v>9.6153846153846159E-2</v>
      </c>
    </row>
    <row r="512" spans="1:67" ht="27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120</v>
      </c>
      <c r="X513" s="404">
        <f t="shared" si="94"/>
        <v>121.44000000000001</v>
      </c>
      <c r="Y513" s="36">
        <f>IFERROR(IF(X513=0,"",ROUNDUP(X513/H513,0)*0.01196),"")</f>
        <v>0.27507999999999999</v>
      </c>
      <c r="Z513" s="56"/>
      <c r="AA513" s="57"/>
      <c r="AE513" s="64"/>
      <c r="BB513" s="358" t="s">
        <v>1</v>
      </c>
      <c r="BL513" s="64">
        <f t="shared" si="95"/>
        <v>128.18181818181816</v>
      </c>
      <c r="BM513" s="64">
        <f t="shared" si="96"/>
        <v>129.72</v>
      </c>
      <c r="BN513" s="64">
        <f t="shared" si="97"/>
        <v>0.21853146853146854</v>
      </c>
      <c r="BO513" s="64">
        <f t="shared" si="98"/>
        <v>0.22115384615384617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71</v>
      </c>
      <c r="P517" s="442"/>
      <c r="Q517" s="442"/>
      <c r="R517" s="442"/>
      <c r="S517" s="442"/>
      <c r="T517" s="442"/>
      <c r="U517" s="443"/>
      <c r="V517" s="37" t="s">
        <v>72</v>
      </c>
      <c r="W517" s="405">
        <f>IFERROR(W511/H511,"0")+IFERROR(W512/H512,"0")+IFERROR(W513/H513,"0")+IFERROR(W514/H514,"0")+IFERROR(W515/H515,"0")+IFERROR(W516/H516,"0")</f>
        <v>32.196969696969695</v>
      </c>
      <c r="X517" s="405">
        <f>IFERROR(X511/H511,"0")+IFERROR(X512/H512,"0")+IFERROR(X513/H513,"0")+IFERROR(X514/H514,"0")+IFERROR(X515/H515,"0")+IFERROR(X516/H516,"0")</f>
        <v>33</v>
      </c>
      <c r="Y517" s="405">
        <f>IFERROR(IF(Y511="",0,Y511),"0")+IFERROR(IF(Y512="",0,Y512),"0")+IFERROR(IF(Y513="",0,Y513),"0")+IFERROR(IF(Y514="",0,Y514),"0")+IFERROR(IF(Y515="",0,Y515),"0")+IFERROR(IF(Y516="",0,Y516),"0")</f>
        <v>0.39467999999999998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71</v>
      </c>
      <c r="P518" s="442"/>
      <c r="Q518" s="442"/>
      <c r="R518" s="442"/>
      <c r="S518" s="442"/>
      <c r="T518" s="442"/>
      <c r="U518" s="443"/>
      <c r="V518" s="37" t="s">
        <v>67</v>
      </c>
      <c r="W518" s="405">
        <f>IFERROR(SUM(W511:W516),"0")</f>
        <v>170</v>
      </c>
      <c r="X518" s="405">
        <f>IFERROR(SUM(X511:X516),"0")</f>
        <v>174.24</v>
      </c>
      <c r="Y518" s="37"/>
      <c r="Z518" s="406"/>
      <c r="AA518" s="406"/>
    </row>
    <row r="519" spans="1:67" ht="14.25" customHeight="1" x14ac:dyDescent="0.25">
      <c r="A519" s="420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71</v>
      </c>
      <c r="P523" s="442"/>
      <c r="Q523" s="442"/>
      <c r="R523" s="442"/>
      <c r="S523" s="442"/>
      <c r="T523" s="442"/>
      <c r="U523" s="44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71</v>
      </c>
      <c r="P524" s="442"/>
      <c r="Q524" s="442"/>
      <c r="R524" s="442"/>
      <c r="S524" s="442"/>
      <c r="T524" s="442"/>
      <c r="U524" s="44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71</v>
      </c>
      <c r="P527" s="442"/>
      <c r="Q527" s="442"/>
      <c r="R527" s="442"/>
      <c r="S527" s="442"/>
      <c r="T527" s="442"/>
      <c r="U527" s="44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71</v>
      </c>
      <c r="P528" s="442"/>
      <c r="Q528" s="442"/>
      <c r="R528" s="442"/>
      <c r="S528" s="442"/>
      <c r="T528" s="442"/>
      <c r="U528" s="44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741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1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85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3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20</v>
      </c>
      <c r="X536" s="404">
        <f t="shared" si="99"/>
        <v>24</v>
      </c>
      <c r="Y536" s="36">
        <f t="shared" si="100"/>
        <v>4.3499999999999997E-2</v>
      </c>
      <c r="Z536" s="56"/>
      <c r="AA536" s="57"/>
      <c r="AE536" s="64"/>
      <c r="BB536" s="370" t="s">
        <v>1</v>
      </c>
      <c r="BL536" s="64">
        <f t="shared" si="101"/>
        <v>20.8</v>
      </c>
      <c r="BM536" s="64">
        <f t="shared" si="102"/>
        <v>24.959999999999997</v>
      </c>
      <c r="BN536" s="64">
        <f t="shared" si="103"/>
        <v>2.976190476190476E-2</v>
      </c>
      <c r="BO536" s="64">
        <f t="shared" si="104"/>
        <v>3.5714285714285712E-2</v>
      </c>
    </row>
    <row r="537" spans="1:67" ht="27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27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20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71</v>
      </c>
      <c r="P541" s="442"/>
      <c r="Q541" s="442"/>
      <c r="R541" s="442"/>
      <c r="S541" s="442"/>
      <c r="T541" s="442"/>
      <c r="U541" s="44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1.6666666666666667</v>
      </c>
      <c r="X541" s="405">
        <f>IFERROR(X532/H532,"0")+IFERROR(X533/H533,"0")+IFERROR(X534/H534,"0")+IFERROR(X535/H535,"0")+IFERROR(X536/H536,"0")+IFERROR(X537/H537,"0")+IFERROR(X538/H538,"0")+IFERROR(X539/H539,"0")+IFERROR(X540/H540,"0")</f>
        <v>2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4.3499999999999997E-2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71</v>
      </c>
      <c r="P542" s="442"/>
      <c r="Q542" s="442"/>
      <c r="R542" s="442"/>
      <c r="S542" s="442"/>
      <c r="T542" s="442"/>
      <c r="U542" s="443"/>
      <c r="V542" s="37" t="s">
        <v>67</v>
      </c>
      <c r="W542" s="405">
        <f>IFERROR(SUM(W532:W540),"0")</f>
        <v>20</v>
      </c>
      <c r="X542" s="405">
        <f>IFERROR(SUM(X532:X540),"0")</f>
        <v>24</v>
      </c>
      <c r="Y542" s="37"/>
      <c r="Z542" s="406"/>
      <c r="AA542" s="406"/>
    </row>
    <row r="543" spans="1:67" ht="14.25" customHeight="1" x14ac:dyDescent="0.25">
      <c r="A543" s="420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67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9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2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84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71</v>
      </c>
      <c r="P549" s="442"/>
      <c r="Q549" s="442"/>
      <c r="R549" s="442"/>
      <c r="S549" s="442"/>
      <c r="T549" s="442"/>
      <c r="U549" s="44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71</v>
      </c>
      <c r="P550" s="442"/>
      <c r="Q550" s="442"/>
      <c r="R550" s="442"/>
      <c r="S550" s="442"/>
      <c r="T550" s="442"/>
      <c r="U550" s="44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23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6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60</v>
      </c>
      <c r="X553" s="404">
        <f>IFERROR(IF(W553="",0,CEILING((W553/$H553),1)*$H553),"")</f>
        <v>63</v>
      </c>
      <c r="Y553" s="36">
        <f>IFERROR(IF(X553=0,"",ROUNDUP(X553/H553,0)*0.00753),"")</f>
        <v>0.11295000000000001</v>
      </c>
      <c r="Z553" s="56"/>
      <c r="AA553" s="57"/>
      <c r="AE553" s="64"/>
      <c r="BB553" s="381" t="s">
        <v>1</v>
      </c>
      <c r="BL553" s="64">
        <f>IFERROR(W553*I553/H553,"0")</f>
        <v>63.714285714285715</v>
      </c>
      <c r="BM553" s="64">
        <f>IFERROR(X553*I553/H553,"0")</f>
        <v>66.900000000000006</v>
      </c>
      <c r="BN553" s="64">
        <f>IFERROR(1/J553*(W553/H553),"0")</f>
        <v>9.1575091575091569E-2</v>
      </c>
      <c r="BO553" s="64">
        <f>IFERROR(1/J553*(X553/H553),"0")</f>
        <v>9.6153846153846145E-2</v>
      </c>
    </row>
    <row r="554" spans="1:67" ht="27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6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9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1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71</v>
      </c>
      <c r="P557" s="442"/>
      <c r="Q557" s="442"/>
      <c r="R557" s="442"/>
      <c r="S557" s="442"/>
      <c r="T557" s="442"/>
      <c r="U557" s="443"/>
      <c r="V557" s="37" t="s">
        <v>72</v>
      </c>
      <c r="W557" s="405">
        <f>IFERROR(W552/H552,"0")+IFERROR(W553/H553,"0")+IFERROR(W554/H554,"0")+IFERROR(W555/H555,"0")+IFERROR(W556/H556,"0")</f>
        <v>14.285714285714285</v>
      </c>
      <c r="X557" s="405">
        <f>IFERROR(X552/H552,"0")+IFERROR(X553/H553,"0")+IFERROR(X554/H554,"0")+IFERROR(X555/H555,"0")+IFERROR(X556/H556,"0")</f>
        <v>15</v>
      </c>
      <c r="Y557" s="405">
        <f>IFERROR(IF(Y552="",0,Y552),"0")+IFERROR(IF(Y553="",0,Y553),"0")+IFERROR(IF(Y554="",0,Y554),"0")+IFERROR(IF(Y555="",0,Y555),"0")+IFERROR(IF(Y556="",0,Y556),"0")</f>
        <v>0.11295000000000001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71</v>
      </c>
      <c r="P558" s="442"/>
      <c r="Q558" s="442"/>
      <c r="R558" s="442"/>
      <c r="S558" s="442"/>
      <c r="T558" s="442"/>
      <c r="U558" s="443"/>
      <c r="V558" s="37" t="s">
        <v>67</v>
      </c>
      <c r="W558" s="405">
        <f>IFERROR(SUM(W552:W556),"0")</f>
        <v>60</v>
      </c>
      <c r="X558" s="405">
        <f>IFERROR(SUM(X552:X556),"0")</f>
        <v>63</v>
      </c>
      <c r="Y558" s="37"/>
      <c r="Z558" s="406"/>
      <c r="AA558" s="406"/>
    </row>
    <row r="559" spans="1:67" ht="14.25" customHeight="1" x14ac:dyDescent="0.25">
      <c r="A559" s="420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3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6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799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7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6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71</v>
      </c>
      <c r="P565" s="442"/>
      <c r="Q565" s="442"/>
      <c r="R565" s="442"/>
      <c r="S565" s="442"/>
      <c r="T565" s="442"/>
      <c r="U565" s="44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71</v>
      </c>
      <c r="P566" s="442"/>
      <c r="Q566" s="442"/>
      <c r="R566" s="442"/>
      <c r="S566" s="442"/>
      <c r="T566" s="442"/>
      <c r="U566" s="44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customHeight="1" x14ac:dyDescent="0.25">
      <c r="A567" s="420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8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30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78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71</v>
      </c>
      <c r="P572" s="442"/>
      <c r="Q572" s="442"/>
      <c r="R572" s="442"/>
      <c r="S572" s="442"/>
      <c r="T572" s="442"/>
      <c r="U572" s="44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71</v>
      </c>
      <c r="P573" s="442"/>
      <c r="Q573" s="442"/>
      <c r="R573" s="442"/>
      <c r="S573" s="442"/>
      <c r="T573" s="442"/>
      <c r="U573" s="44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824</v>
      </c>
      <c r="P574" s="439"/>
      <c r="Q574" s="439"/>
      <c r="R574" s="439"/>
      <c r="S574" s="439"/>
      <c r="T574" s="439"/>
      <c r="U574" s="440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4248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4301.9800000000005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825</v>
      </c>
      <c r="P575" s="439"/>
      <c r="Q575" s="439"/>
      <c r="R575" s="439"/>
      <c r="S575" s="439"/>
      <c r="T575" s="439"/>
      <c r="U575" s="440"/>
      <c r="V575" s="37" t="s">
        <v>67</v>
      </c>
      <c r="W575" s="405">
        <f>IFERROR(SUM(BL22:BL571),"0")</f>
        <v>4477.9255147760196</v>
      </c>
      <c r="X575" s="405">
        <f>IFERROR(SUM(BM22:BM571),"0")</f>
        <v>4534.7240000000002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826</v>
      </c>
      <c r="P576" s="439"/>
      <c r="Q576" s="439"/>
      <c r="R576" s="439"/>
      <c r="S576" s="439"/>
      <c r="T576" s="439"/>
      <c r="U576" s="440"/>
      <c r="V576" s="37" t="s">
        <v>827</v>
      </c>
      <c r="W576" s="38">
        <f>ROUNDUP(SUM(BN22:BN571),0)</f>
        <v>8</v>
      </c>
      <c r="X576" s="38">
        <f>ROUNDUP(SUM(BO22:BO571),0)</f>
        <v>8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828</v>
      </c>
      <c r="P577" s="439"/>
      <c r="Q577" s="439"/>
      <c r="R577" s="439"/>
      <c r="S577" s="439"/>
      <c r="T577" s="439"/>
      <c r="U577" s="440"/>
      <c r="V577" s="37" t="s">
        <v>67</v>
      </c>
      <c r="W577" s="405">
        <f>GrossWeightTotal+PalletQtyTotal*25</f>
        <v>4677.9255147760196</v>
      </c>
      <c r="X577" s="405">
        <f>GrossWeightTotalR+PalletQtyTotalR*25</f>
        <v>4734.7240000000002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829</v>
      </c>
      <c r="P578" s="439"/>
      <c r="Q578" s="439"/>
      <c r="R578" s="439"/>
      <c r="S578" s="439"/>
      <c r="T578" s="439"/>
      <c r="U578" s="440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527.93381442318002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535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830</v>
      </c>
      <c r="P579" s="439"/>
      <c r="Q579" s="439"/>
      <c r="R579" s="439"/>
      <c r="S579" s="439"/>
      <c r="T579" s="439"/>
      <c r="U579" s="440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9.0800399999999986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46" t="s">
        <v>105</v>
      </c>
      <c r="D581" s="563"/>
      <c r="E581" s="563"/>
      <c r="F581" s="562"/>
      <c r="G581" s="44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489</v>
      </c>
      <c r="Q581" s="562"/>
      <c r="R581" s="44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2" t="s">
        <v>833</v>
      </c>
      <c r="B582" s="446" t="s">
        <v>61</v>
      </c>
      <c r="C582" s="446" t="s">
        <v>106</v>
      </c>
      <c r="D582" s="446" t="s">
        <v>114</v>
      </c>
      <c r="E582" s="446" t="s">
        <v>105</v>
      </c>
      <c r="F582" s="446" t="s">
        <v>232</v>
      </c>
      <c r="G582" s="446" t="s">
        <v>243</v>
      </c>
      <c r="H582" s="446" t="s">
        <v>257</v>
      </c>
      <c r="I582" s="446" t="s">
        <v>276</v>
      </c>
      <c r="J582" s="446" t="s">
        <v>349</v>
      </c>
      <c r="K582" s="446" t="s">
        <v>370</v>
      </c>
      <c r="L582" s="446" t="s">
        <v>383</v>
      </c>
      <c r="M582" s="395"/>
      <c r="N582" s="446" t="s">
        <v>459</v>
      </c>
      <c r="O582" s="446" t="s">
        <v>476</v>
      </c>
      <c r="P582" s="446" t="s">
        <v>490</v>
      </c>
      <c r="Q582" s="446" t="s">
        <v>539</v>
      </c>
      <c r="R582" s="446" t="s">
        <v>571</v>
      </c>
      <c r="S582" s="446" t="s">
        <v>642</v>
      </c>
      <c r="T582" s="446" t="s">
        <v>674</v>
      </c>
      <c r="U582" s="446" t="s">
        <v>681</v>
      </c>
      <c r="V582" s="446" t="s">
        <v>690</v>
      </c>
      <c r="W582" s="446" t="s">
        <v>741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280.8</v>
      </c>
      <c r="D584" s="46">
        <f>IFERROR(X59*1,"0")+IFERROR(X60*1,"0")+IFERROR(X61*1,"0")+IFERROR(X62*1,"0")</f>
        <v>0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150.80000000000001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0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0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1447.9999999999998</v>
      </c>
      <c r="M584" s="395"/>
      <c r="N584" s="46">
        <f>IFERROR(X294*1,"0")+IFERROR(X295*1,"0")+IFERROR(X296*1,"0")+IFERROR(X297*1,"0")+IFERROR(X298*1,"0")+IFERROR(X299*1,"0")+IFERROR(X300*1,"0")+IFERROR(X304*1,"0")+IFERROR(X305*1,"0")</f>
        <v>15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1275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381.54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29.4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37.800000000000004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596.6400000000001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87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