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B81C6F-ABC5-4E0F-A9F0-8D9FBCC63F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X517" i="1" s="1"/>
  <c r="O511" i="1"/>
  <c r="W509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M500" i="1"/>
  <c r="BL500" i="1"/>
  <c r="Y500" i="1"/>
  <c r="X500" i="1"/>
  <c r="BO500" i="1" s="1"/>
  <c r="BO499" i="1"/>
  <c r="BN499" i="1"/>
  <c r="BM499" i="1"/>
  <c r="BL499" i="1"/>
  <c r="Y499" i="1"/>
  <c r="X499" i="1"/>
  <c r="O499" i="1"/>
  <c r="BN498" i="1"/>
  <c r="BL498" i="1"/>
  <c r="X498" i="1"/>
  <c r="BO498" i="1" s="1"/>
  <c r="O498" i="1"/>
  <c r="BO497" i="1"/>
  <c r="BN497" i="1"/>
  <c r="BM497" i="1"/>
  <c r="BL497" i="1"/>
  <c r="Y497" i="1"/>
  <c r="X497" i="1"/>
  <c r="O497" i="1"/>
  <c r="BN496" i="1"/>
  <c r="BL496" i="1"/>
  <c r="X496" i="1"/>
  <c r="BO496" i="1" s="1"/>
  <c r="O496" i="1"/>
  <c r="BO495" i="1"/>
  <c r="BN495" i="1"/>
  <c r="BM495" i="1"/>
  <c r="BL495" i="1"/>
  <c r="Y495" i="1"/>
  <c r="X495" i="1"/>
  <c r="O495" i="1"/>
  <c r="BN494" i="1"/>
  <c r="BL494" i="1"/>
  <c r="X494" i="1"/>
  <c r="BO494" i="1" s="1"/>
  <c r="BN493" i="1"/>
  <c r="BL493" i="1"/>
  <c r="X493" i="1"/>
  <c r="BO493" i="1" s="1"/>
  <c r="O493" i="1"/>
  <c r="BO492" i="1"/>
  <c r="BN492" i="1"/>
  <c r="BM492" i="1"/>
  <c r="BL492" i="1"/>
  <c r="Y492" i="1"/>
  <c r="X492" i="1"/>
  <c r="O492" i="1"/>
  <c r="BN491" i="1"/>
  <c r="BL491" i="1"/>
  <c r="X491" i="1"/>
  <c r="X503" i="1" s="1"/>
  <c r="O491" i="1"/>
  <c r="W487" i="1"/>
  <c r="W486" i="1"/>
  <c r="BN485" i="1"/>
  <c r="BL485" i="1"/>
  <c r="X485" i="1"/>
  <c r="X486" i="1" s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U584" i="1" s="1"/>
  <c r="W477" i="1"/>
  <c r="W476" i="1"/>
  <c r="BO475" i="1"/>
  <c r="BN475" i="1"/>
  <c r="BM475" i="1"/>
  <c r="BL475" i="1"/>
  <c r="Y475" i="1"/>
  <c r="X475" i="1"/>
  <c r="O475" i="1"/>
  <c r="BN474" i="1"/>
  <c r="BL474" i="1"/>
  <c r="X474" i="1"/>
  <c r="BO474" i="1" s="1"/>
  <c r="O474" i="1"/>
  <c r="BO473" i="1"/>
  <c r="BN473" i="1"/>
  <c r="BM473" i="1"/>
  <c r="BL473" i="1"/>
  <c r="Y473" i="1"/>
  <c r="X473" i="1"/>
  <c r="X477" i="1" s="1"/>
  <c r="O473" i="1"/>
  <c r="W470" i="1"/>
  <c r="X469" i="1"/>
  <c r="W469" i="1"/>
  <c r="BO468" i="1"/>
  <c r="BN468" i="1"/>
  <c r="BM468" i="1"/>
  <c r="BL468" i="1"/>
  <c r="Y468" i="1"/>
  <c r="Y469" i="1" s="1"/>
  <c r="X468" i="1"/>
  <c r="X470" i="1" s="1"/>
  <c r="O468" i="1"/>
  <c r="W466" i="1"/>
  <c r="X465" i="1"/>
  <c r="W465" i="1"/>
  <c r="BO464" i="1"/>
  <c r="BN464" i="1"/>
  <c r="BM464" i="1"/>
  <c r="BL464" i="1"/>
  <c r="Y464" i="1"/>
  <c r="Y465" i="1" s="1"/>
  <c r="X464" i="1"/>
  <c r="X466" i="1" s="1"/>
  <c r="O464" i="1"/>
  <c r="W462" i="1"/>
  <c r="W461" i="1"/>
  <c r="BO460" i="1"/>
  <c r="BN460" i="1"/>
  <c r="BM460" i="1"/>
  <c r="BL460" i="1"/>
  <c r="Y460" i="1"/>
  <c r="X460" i="1"/>
  <c r="O460" i="1"/>
  <c r="BN459" i="1"/>
  <c r="BL459" i="1"/>
  <c r="X459" i="1"/>
  <c r="X462" i="1" s="1"/>
  <c r="O459" i="1"/>
  <c r="W457" i="1"/>
  <c r="W456" i="1"/>
  <c r="BN455" i="1"/>
  <c r="BL455" i="1"/>
  <c r="X455" i="1"/>
  <c r="BO455" i="1" s="1"/>
  <c r="O455" i="1"/>
  <c r="BO454" i="1"/>
  <c r="BN454" i="1"/>
  <c r="BM454" i="1"/>
  <c r="BL454" i="1"/>
  <c r="Y454" i="1"/>
  <c r="X454" i="1"/>
  <c r="O454" i="1"/>
  <c r="BN453" i="1"/>
  <c r="BL453" i="1"/>
  <c r="X453" i="1"/>
  <c r="BO453" i="1" s="1"/>
  <c r="BN452" i="1"/>
  <c r="BL452" i="1"/>
  <c r="X452" i="1"/>
  <c r="BO452" i="1" s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BO449" i="1" s="1"/>
  <c r="O449" i="1"/>
  <c r="BO448" i="1"/>
  <c r="BN448" i="1"/>
  <c r="BM448" i="1"/>
  <c r="BL448" i="1"/>
  <c r="Y448" i="1"/>
  <c r="X448" i="1"/>
  <c r="O448" i="1"/>
  <c r="BN447" i="1"/>
  <c r="BL447" i="1"/>
  <c r="X447" i="1"/>
  <c r="X456" i="1" s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S584" i="1" s="1"/>
  <c r="O442" i="1"/>
  <c r="W439" i="1"/>
  <c r="W438" i="1"/>
  <c r="BN437" i="1"/>
  <c r="BL437" i="1"/>
  <c r="X437" i="1"/>
  <c r="BO437" i="1" s="1"/>
  <c r="O437" i="1"/>
  <c r="BO436" i="1"/>
  <c r="BN436" i="1"/>
  <c r="BM436" i="1"/>
  <c r="BL436" i="1"/>
  <c r="Y436" i="1"/>
  <c r="X436" i="1"/>
  <c r="O436" i="1"/>
  <c r="BN435" i="1"/>
  <c r="BL435" i="1"/>
  <c r="X435" i="1"/>
  <c r="X438" i="1" s="1"/>
  <c r="O435" i="1"/>
  <c r="W433" i="1"/>
  <c r="W432" i="1"/>
  <c r="BN431" i="1"/>
  <c r="BL431" i="1"/>
  <c r="X431" i="1"/>
  <c r="X432" i="1" s="1"/>
  <c r="O431" i="1"/>
  <c r="W429" i="1"/>
  <c r="W428" i="1"/>
  <c r="BN427" i="1"/>
  <c r="BL427" i="1"/>
  <c r="X427" i="1"/>
  <c r="BO427" i="1" s="1"/>
  <c r="O427" i="1"/>
  <c r="BO426" i="1"/>
  <c r="BN426" i="1"/>
  <c r="BM426" i="1"/>
  <c r="BL426" i="1"/>
  <c r="Y426" i="1"/>
  <c r="X426" i="1"/>
  <c r="O426" i="1"/>
  <c r="BN425" i="1"/>
  <c r="BL425" i="1"/>
  <c r="X425" i="1"/>
  <c r="X428" i="1" s="1"/>
  <c r="O425" i="1"/>
  <c r="W423" i="1"/>
  <c r="W422" i="1"/>
  <c r="BN421" i="1"/>
  <c r="BL421" i="1"/>
  <c r="X421" i="1"/>
  <c r="BO421" i="1" s="1"/>
  <c r="O421" i="1"/>
  <c r="BO420" i="1"/>
  <c r="BN420" i="1"/>
  <c r="BM420" i="1"/>
  <c r="BL420" i="1"/>
  <c r="Y420" i="1"/>
  <c r="X420" i="1"/>
  <c r="BO419" i="1"/>
  <c r="BN419" i="1"/>
  <c r="BM419" i="1"/>
  <c r="BL419" i="1"/>
  <c r="Y419" i="1"/>
  <c r="X419" i="1"/>
  <c r="O419" i="1"/>
  <c r="BN418" i="1"/>
  <c r="BL418" i="1"/>
  <c r="X418" i="1"/>
  <c r="BO418" i="1" s="1"/>
  <c r="BN417" i="1"/>
  <c r="BL417" i="1"/>
  <c r="X417" i="1"/>
  <c r="BO417" i="1" s="1"/>
  <c r="O417" i="1"/>
  <c r="BO416" i="1"/>
  <c r="BN416" i="1"/>
  <c r="BM416" i="1"/>
  <c r="BL416" i="1"/>
  <c r="Y416" i="1"/>
  <c r="X416" i="1"/>
  <c r="BO415" i="1"/>
  <c r="BN415" i="1"/>
  <c r="BM415" i="1"/>
  <c r="BL415" i="1"/>
  <c r="Y415" i="1"/>
  <c r="X415" i="1"/>
  <c r="O415" i="1"/>
  <c r="BN414" i="1"/>
  <c r="BL414" i="1"/>
  <c r="X414" i="1"/>
  <c r="BO414" i="1" s="1"/>
  <c r="BN413" i="1"/>
  <c r="BL413" i="1"/>
  <c r="X413" i="1"/>
  <c r="BO413" i="1" s="1"/>
  <c r="O413" i="1"/>
  <c r="BO412" i="1"/>
  <c r="BN412" i="1"/>
  <c r="BM412" i="1"/>
  <c r="BL412" i="1"/>
  <c r="Y412" i="1"/>
  <c r="X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X422" i="1" s="1"/>
  <c r="W395" i="1"/>
  <c r="W394" i="1"/>
  <c r="BN393" i="1"/>
  <c r="BL393" i="1"/>
  <c r="X393" i="1"/>
  <c r="O393" i="1"/>
  <c r="BO392" i="1"/>
  <c r="BN392" i="1"/>
  <c r="BM392" i="1"/>
  <c r="BL392" i="1"/>
  <c r="Y392" i="1"/>
  <c r="X392" i="1"/>
  <c r="R584" i="1" s="1"/>
  <c r="O392" i="1"/>
  <c r="W388" i="1"/>
  <c r="X387" i="1"/>
  <c r="W387" i="1"/>
  <c r="BO386" i="1"/>
  <c r="BN386" i="1"/>
  <c r="BM386" i="1"/>
  <c r="BL386" i="1"/>
  <c r="Y386" i="1"/>
  <c r="X386" i="1"/>
  <c r="BO385" i="1"/>
  <c r="BN385" i="1"/>
  <c r="BM385" i="1"/>
  <c r="BL385" i="1"/>
  <c r="Y385" i="1"/>
  <c r="Y387" i="1" s="1"/>
  <c r="X385" i="1"/>
  <c r="X388" i="1" s="1"/>
  <c r="O385" i="1"/>
  <c r="W383" i="1"/>
  <c r="W382" i="1"/>
  <c r="BO381" i="1"/>
  <c r="BN381" i="1"/>
  <c r="BM381" i="1"/>
  <c r="BL381" i="1"/>
  <c r="Y381" i="1"/>
  <c r="X381" i="1"/>
  <c r="O381" i="1"/>
  <c r="BN380" i="1"/>
  <c r="BL380" i="1"/>
  <c r="X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W375" i="1"/>
  <c r="X374" i="1"/>
  <c r="W374" i="1"/>
  <c r="BO373" i="1"/>
  <c r="BN373" i="1"/>
  <c r="BM373" i="1"/>
  <c r="BL373" i="1"/>
  <c r="Y373" i="1"/>
  <c r="X373" i="1"/>
  <c r="BO372" i="1"/>
  <c r="BN372" i="1"/>
  <c r="BM372" i="1"/>
  <c r="BL372" i="1"/>
  <c r="Y372" i="1"/>
  <c r="X372" i="1"/>
  <c r="BO371" i="1"/>
  <c r="BN371" i="1"/>
  <c r="BM371" i="1"/>
  <c r="BL371" i="1"/>
  <c r="Y371" i="1"/>
  <c r="Y374" i="1" s="1"/>
  <c r="X371" i="1"/>
  <c r="X375" i="1" s="1"/>
  <c r="O371" i="1"/>
  <c r="W369" i="1"/>
  <c r="W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W356" i="1"/>
  <c r="W355" i="1"/>
  <c r="BN354" i="1"/>
  <c r="BL354" i="1"/>
  <c r="X354" i="1"/>
  <c r="BN353" i="1"/>
  <c r="BL353" i="1"/>
  <c r="X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BO347" i="1" s="1"/>
  <c r="O347" i="1"/>
  <c r="BO346" i="1"/>
  <c r="BN346" i="1"/>
  <c r="BM346" i="1"/>
  <c r="BL346" i="1"/>
  <c r="Y346" i="1"/>
  <c r="X346" i="1"/>
  <c r="O346" i="1"/>
  <c r="BN345" i="1"/>
  <c r="BL345" i="1"/>
  <c r="X345" i="1"/>
  <c r="X349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P584" i="1" s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BO315" i="1" s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X307" i="1" s="1"/>
  <c r="O304" i="1"/>
  <c r="W302" i="1"/>
  <c r="W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N584" i="1" s="1"/>
  <c r="O294" i="1"/>
  <c r="W291" i="1"/>
  <c r="W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X278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3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L584" i="1" s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K584" i="1" s="1"/>
  <c r="O232" i="1"/>
  <c r="W229" i="1"/>
  <c r="W228" i="1"/>
  <c r="BN227" i="1"/>
  <c r="BL227" i="1"/>
  <c r="X227" i="1"/>
  <c r="BO227" i="1" s="1"/>
  <c r="O227" i="1"/>
  <c r="BO226" i="1"/>
  <c r="BN226" i="1"/>
  <c r="BM226" i="1"/>
  <c r="BL226" i="1"/>
  <c r="Y226" i="1"/>
  <c r="X226" i="1"/>
  <c r="BO225" i="1"/>
  <c r="BN225" i="1"/>
  <c r="BM225" i="1"/>
  <c r="BL225" i="1"/>
  <c r="Y225" i="1"/>
  <c r="X225" i="1"/>
  <c r="X228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2" i="1"/>
  <c r="W211" i="1"/>
  <c r="BO210" i="1"/>
  <c r="BN210" i="1"/>
  <c r="BM210" i="1"/>
  <c r="BL210" i="1"/>
  <c r="Y210" i="1"/>
  <c r="X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X212" i="1" s="1"/>
  <c r="O207" i="1"/>
  <c r="W205" i="1"/>
  <c r="W204" i="1"/>
  <c r="BN203" i="1"/>
  <c r="BL203" i="1"/>
  <c r="X203" i="1"/>
  <c r="BO203" i="1" s="1"/>
  <c r="O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X204" i="1" s="1"/>
  <c r="O189" i="1"/>
  <c r="W187" i="1"/>
  <c r="W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87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BO149" i="1"/>
  <c r="BN149" i="1"/>
  <c r="BM149" i="1"/>
  <c r="BL149" i="1"/>
  <c r="Y149" i="1"/>
  <c r="X149" i="1"/>
  <c r="O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4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6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6" i="1" s="1"/>
  <c r="O27" i="1"/>
  <c r="W25" i="1"/>
  <c r="W574" i="1" s="1"/>
  <c r="W24" i="1"/>
  <c r="W578" i="1" s="1"/>
  <c r="BO23" i="1"/>
  <c r="BN23" i="1"/>
  <c r="BM23" i="1"/>
  <c r="BL23" i="1"/>
  <c r="Y23" i="1"/>
  <c r="X23" i="1"/>
  <c r="O23" i="1"/>
  <c r="BN22" i="1"/>
  <c r="W576" i="1" s="1"/>
  <c r="BL22" i="1"/>
  <c r="W575" i="1" s="1"/>
  <c r="W577" i="1" s="1"/>
  <c r="X22" i="1"/>
  <c r="B58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X37" i="1"/>
  <c r="BO61" i="1"/>
  <c r="BM61" i="1"/>
  <c r="Y61" i="1"/>
  <c r="BO69" i="1"/>
  <c r="BM69" i="1"/>
  <c r="Y69" i="1"/>
  <c r="BO73" i="1"/>
  <c r="BM73" i="1"/>
  <c r="Y73" i="1"/>
  <c r="BO77" i="1"/>
  <c r="BM77" i="1"/>
  <c r="Y77" i="1"/>
  <c r="H9" i="1"/>
  <c r="X24" i="1"/>
  <c r="BO54" i="1"/>
  <c r="BM54" i="1"/>
  <c r="Y54" i="1"/>
  <c r="Y55" i="1" s="1"/>
  <c r="X56" i="1"/>
  <c r="D584" i="1"/>
  <c r="X63" i="1"/>
  <c r="BO59" i="1"/>
  <c r="BM59" i="1"/>
  <c r="Y59" i="1"/>
  <c r="Y63" i="1" s="1"/>
  <c r="BO62" i="1"/>
  <c r="BM62" i="1"/>
  <c r="Y62" i="1"/>
  <c r="X64" i="1"/>
  <c r="E584" i="1"/>
  <c r="X88" i="1"/>
  <c r="BO67" i="1"/>
  <c r="BM67" i="1"/>
  <c r="Y67" i="1"/>
  <c r="X89" i="1"/>
  <c r="BO71" i="1"/>
  <c r="BM71" i="1"/>
  <c r="Y71" i="1"/>
  <c r="BO75" i="1"/>
  <c r="BM75" i="1"/>
  <c r="Y75" i="1"/>
  <c r="BO79" i="1"/>
  <c r="BM79" i="1"/>
  <c r="Y79" i="1"/>
  <c r="X95" i="1"/>
  <c r="X105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X302" i="1"/>
  <c r="X306" i="1"/>
  <c r="X317" i="1"/>
  <c r="X343" i="1"/>
  <c r="X350" i="1"/>
  <c r="X355" i="1"/>
  <c r="BO352" i="1"/>
  <c r="BM352" i="1"/>
  <c r="Y352" i="1"/>
  <c r="BO354" i="1"/>
  <c r="BM354" i="1"/>
  <c r="Y354" i="1"/>
  <c r="X356" i="1"/>
  <c r="BO359" i="1"/>
  <c r="BM359" i="1"/>
  <c r="Y359" i="1"/>
  <c r="Y360" i="1" s="1"/>
  <c r="X361" i="1"/>
  <c r="Q584" i="1"/>
  <c r="X369" i="1"/>
  <c r="BO364" i="1"/>
  <c r="BM364" i="1"/>
  <c r="Y364" i="1"/>
  <c r="X368" i="1"/>
  <c r="X383" i="1"/>
  <c r="BO377" i="1"/>
  <c r="BM377" i="1"/>
  <c r="Y377" i="1"/>
  <c r="BO380" i="1"/>
  <c r="BM380" i="1"/>
  <c r="Y380" i="1"/>
  <c r="BO399" i="1"/>
  <c r="BM399" i="1"/>
  <c r="Y399" i="1"/>
  <c r="BO405" i="1"/>
  <c r="BM405" i="1"/>
  <c r="Y405" i="1"/>
  <c r="BO409" i="1"/>
  <c r="BM409" i="1"/>
  <c r="Y409" i="1"/>
  <c r="C584" i="1"/>
  <c r="X55" i="1"/>
  <c r="Y81" i="1"/>
  <c r="BM81" i="1"/>
  <c r="Y83" i="1"/>
  <c r="BM83" i="1"/>
  <c r="Y85" i="1"/>
  <c r="BM85" i="1"/>
  <c r="Y87" i="1"/>
  <c r="BM87" i="1"/>
  <c r="Y91" i="1"/>
  <c r="BM91" i="1"/>
  <c r="BO91" i="1"/>
  <c r="Y93" i="1"/>
  <c r="BM93" i="1"/>
  <c r="Y99" i="1"/>
  <c r="Y105" i="1" s="1"/>
  <c r="BM99" i="1"/>
  <c r="Y101" i="1"/>
  <c r="BM101" i="1"/>
  <c r="Y103" i="1"/>
  <c r="BM103" i="1"/>
  <c r="Y108" i="1"/>
  <c r="Y123" i="1" s="1"/>
  <c r="BM108" i="1"/>
  <c r="BO108" i="1"/>
  <c r="Y110" i="1"/>
  <c r="BM110" i="1"/>
  <c r="Y112" i="1"/>
  <c r="BM112" i="1"/>
  <c r="Y114" i="1"/>
  <c r="BM114" i="1"/>
  <c r="Y116" i="1"/>
  <c r="BM116" i="1"/>
  <c r="Y119" i="1"/>
  <c r="BM119" i="1"/>
  <c r="Y127" i="1"/>
  <c r="Y132" i="1" s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X152" i="1"/>
  <c r="H584" i="1"/>
  <c r="Y156" i="1"/>
  <c r="Y164" i="1" s="1"/>
  <c r="BM156" i="1"/>
  <c r="Y158" i="1"/>
  <c r="BM158" i="1"/>
  <c r="Y160" i="1"/>
  <c r="BM160" i="1"/>
  <c r="Y162" i="1"/>
  <c r="BM162" i="1"/>
  <c r="X165" i="1"/>
  <c r="I584" i="1"/>
  <c r="Y169" i="1"/>
  <c r="Y170" i="1" s="1"/>
  <c r="BM169" i="1"/>
  <c r="X170" i="1"/>
  <c r="Y173" i="1"/>
  <c r="Y175" i="1" s="1"/>
  <c r="BM173" i="1"/>
  <c r="BO173" i="1"/>
  <c r="Y179" i="1"/>
  <c r="Y186" i="1" s="1"/>
  <c r="BM179" i="1"/>
  <c r="Y181" i="1"/>
  <c r="BM181" i="1"/>
  <c r="Y182" i="1"/>
  <c r="BM182" i="1"/>
  <c r="Y183" i="1"/>
  <c r="BM183" i="1"/>
  <c r="Y190" i="1"/>
  <c r="Y204" i="1" s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Y211" i="1" s="1"/>
  <c r="BM207" i="1"/>
  <c r="BO207" i="1"/>
  <c r="J584" i="1"/>
  <c r="Y216" i="1"/>
  <c r="Y222" i="1" s="1"/>
  <c r="BM216" i="1"/>
  <c r="Y218" i="1"/>
  <c r="BM218" i="1"/>
  <c r="Y220" i="1"/>
  <c r="BM220" i="1"/>
  <c r="X223" i="1"/>
  <c r="Y227" i="1"/>
  <c r="Y228" i="1" s="1"/>
  <c r="BM227" i="1"/>
  <c r="Y232" i="1"/>
  <c r="BM232" i="1"/>
  <c r="BO232" i="1"/>
  <c r="Y234" i="1"/>
  <c r="BM234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Y278" i="1" s="1"/>
  <c r="BM275" i="1"/>
  <c r="BO275" i="1"/>
  <c r="Y277" i="1"/>
  <c r="BM277" i="1"/>
  <c r="Y283" i="1"/>
  <c r="Y284" i="1" s="1"/>
  <c r="BM283" i="1"/>
  <c r="Y287" i="1"/>
  <c r="BM287" i="1"/>
  <c r="BO287" i="1"/>
  <c r="Y289" i="1"/>
  <c r="BM289" i="1"/>
  <c r="Y294" i="1"/>
  <c r="Y301" i="1" s="1"/>
  <c r="BM294" i="1"/>
  <c r="BO294" i="1"/>
  <c r="Y296" i="1"/>
  <c r="BM296" i="1"/>
  <c r="Y298" i="1"/>
  <c r="BM298" i="1"/>
  <c r="Y300" i="1"/>
  <c r="BM300" i="1"/>
  <c r="X301" i="1"/>
  <c r="Y304" i="1"/>
  <c r="Y306" i="1" s="1"/>
  <c r="BM304" i="1"/>
  <c r="BO304" i="1"/>
  <c r="O584" i="1"/>
  <c r="X312" i="1"/>
  <c r="Y315" i="1"/>
  <c r="Y317" i="1" s="1"/>
  <c r="BM315" i="1"/>
  <c r="Y330" i="1"/>
  <c r="BM330" i="1"/>
  <c r="BO330" i="1"/>
  <c r="Y331" i="1"/>
  <c r="BM331" i="1"/>
  <c r="Y332" i="1"/>
  <c r="BM332" i="1"/>
  <c r="Y333" i="1"/>
  <c r="BM333" i="1"/>
  <c r="Y334" i="1"/>
  <c r="BM334" i="1"/>
  <c r="Y335" i="1"/>
  <c r="BM335" i="1"/>
  <c r="Y336" i="1"/>
  <c r="BM336" i="1"/>
  <c r="Y341" i="1"/>
  <c r="BM341" i="1"/>
  <c r="X342" i="1"/>
  <c r="Y345" i="1"/>
  <c r="BM345" i="1"/>
  <c r="BO345" i="1"/>
  <c r="Y347" i="1"/>
  <c r="BM347" i="1"/>
  <c r="BO353" i="1"/>
  <c r="BM353" i="1"/>
  <c r="Y353" i="1"/>
  <c r="X360" i="1"/>
  <c r="BO366" i="1"/>
  <c r="BM366" i="1"/>
  <c r="Y366" i="1"/>
  <c r="BO379" i="1"/>
  <c r="BM379" i="1"/>
  <c r="Y379" i="1"/>
  <c r="X382" i="1"/>
  <c r="BO393" i="1"/>
  <c r="BM393" i="1"/>
  <c r="Y393" i="1"/>
  <c r="Y394" i="1" s="1"/>
  <c r="X395" i="1"/>
  <c r="BO398" i="1"/>
  <c r="BM398" i="1"/>
  <c r="Y398" i="1"/>
  <c r="Y422" i="1" s="1"/>
  <c r="X423" i="1"/>
  <c r="BO402" i="1"/>
  <c r="BM402" i="1"/>
  <c r="Y402" i="1"/>
  <c r="BO406" i="1"/>
  <c r="BM406" i="1"/>
  <c r="Y406" i="1"/>
  <c r="BO410" i="1"/>
  <c r="BM410" i="1"/>
  <c r="Y410" i="1"/>
  <c r="X429" i="1"/>
  <c r="X433" i="1"/>
  <c r="X439" i="1"/>
  <c r="X444" i="1"/>
  <c r="X457" i="1"/>
  <c r="X461" i="1"/>
  <c r="X476" i="1"/>
  <c r="X482" i="1"/>
  <c r="X487" i="1"/>
  <c r="BO502" i="1"/>
  <c r="BM502" i="1"/>
  <c r="Y502" i="1"/>
  <c r="X504" i="1"/>
  <c r="X509" i="1"/>
  <c r="BO506" i="1"/>
  <c r="BM506" i="1"/>
  <c r="Y506" i="1"/>
  <c r="Y508" i="1" s="1"/>
  <c r="BO514" i="1"/>
  <c r="BM514" i="1"/>
  <c r="Y514" i="1"/>
  <c r="BO522" i="1"/>
  <c r="BM522" i="1"/>
  <c r="Y522" i="1"/>
  <c r="X524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T584" i="1"/>
  <c r="X394" i="1"/>
  <c r="Y413" i="1"/>
  <c r="BM413" i="1"/>
  <c r="Y414" i="1"/>
  <c r="BM414" i="1"/>
  <c r="Y417" i="1"/>
  <c r="BM417" i="1"/>
  <c r="Y418" i="1"/>
  <c r="BM418" i="1"/>
  <c r="Y421" i="1"/>
  <c r="BM421" i="1"/>
  <c r="Y425" i="1"/>
  <c r="BM425" i="1"/>
  <c r="BO425" i="1"/>
  <c r="Y427" i="1"/>
  <c r="BM427" i="1"/>
  <c r="Y431" i="1"/>
  <c r="Y432" i="1" s="1"/>
  <c r="BM431" i="1"/>
  <c r="BO431" i="1"/>
  <c r="Y435" i="1"/>
  <c r="BM435" i="1"/>
  <c r="BO435" i="1"/>
  <c r="Y437" i="1"/>
  <c r="BM437" i="1"/>
  <c r="Y442" i="1"/>
  <c r="Y444" i="1" s="1"/>
  <c r="BM442" i="1"/>
  <c r="BO442" i="1"/>
  <c r="X445" i="1"/>
  <c r="Y447" i="1"/>
  <c r="Y456" i="1" s="1"/>
  <c r="BM447" i="1"/>
  <c r="BO447" i="1"/>
  <c r="Y449" i="1"/>
  <c r="BM449" i="1"/>
  <c r="Y452" i="1"/>
  <c r="BM452" i="1"/>
  <c r="Y453" i="1"/>
  <c r="BM453" i="1"/>
  <c r="Y455" i="1"/>
  <c r="BM455" i="1"/>
  <c r="Y459" i="1"/>
  <c r="Y461" i="1" s="1"/>
  <c r="BM459" i="1"/>
  <c r="BO459" i="1"/>
  <c r="Y474" i="1"/>
  <c r="Y476" i="1" s="1"/>
  <c r="BM474" i="1"/>
  <c r="Y480" i="1"/>
  <c r="Y482" i="1" s="1"/>
  <c r="BM480" i="1"/>
  <c r="BO480" i="1"/>
  <c r="X483" i="1"/>
  <c r="Y485" i="1"/>
  <c r="Y486" i="1" s="1"/>
  <c r="BM485" i="1"/>
  <c r="BO485" i="1"/>
  <c r="Y491" i="1"/>
  <c r="BM491" i="1"/>
  <c r="BO491" i="1"/>
  <c r="Y493" i="1"/>
  <c r="BM493" i="1"/>
  <c r="Y494" i="1"/>
  <c r="BM494" i="1"/>
  <c r="Y496" i="1"/>
  <c r="BM496" i="1"/>
  <c r="Y498" i="1"/>
  <c r="BM498" i="1"/>
  <c r="X508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Y523" i="1" s="1"/>
  <c r="W58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X542" i="1"/>
  <c r="Y549" i="1" l="1"/>
  <c r="Y368" i="1"/>
  <c r="Y88" i="1"/>
  <c r="Y579" i="1" s="1"/>
  <c r="X578" i="1"/>
  <c r="X576" i="1"/>
  <c r="Y503" i="1"/>
  <c r="Y438" i="1"/>
  <c r="Y428" i="1"/>
  <c r="Y565" i="1"/>
  <c r="Y349" i="1"/>
  <c r="Y342" i="1"/>
  <c r="Y290" i="1"/>
  <c r="Y272" i="1"/>
  <c r="Y252" i="1"/>
  <c r="Y238" i="1"/>
  <c r="Y151" i="1"/>
  <c r="Y141" i="1"/>
  <c r="Y95" i="1"/>
  <c r="Y382" i="1"/>
  <c r="Y355" i="1"/>
  <c r="X574" i="1"/>
  <c r="X575" i="1"/>
  <c r="X577" i="1" s="1"/>
</calcChain>
</file>

<file path=xl/sharedStrings.xml><?xml version="1.0" encoding="utf-8"?>
<sst xmlns="http://schemas.openxmlformats.org/spreadsheetml/2006/main" count="2558" uniqueCount="850">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</sst>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9" zoomScaleNormal="100" zoomScaleSheetLayoutView="100" workbookViewId="0">
      <selection activeCell="AA590" sqref="AA590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45477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Четверг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 t="s">
        <v>19</v>
      </c>
      <c r="E8" s="529"/>
      <c r="F8" s="529"/>
      <c r="G8" s="529"/>
      <c r="H8" s="529"/>
      <c r="I8" s="529"/>
      <c r="J8" s="529"/>
      <c r="K8" s="529"/>
      <c r="L8" s="530"/>
      <c r="M8" s="61"/>
      <c r="O8" s="24" t="s">
        <v>20</v>
      </c>
      <c r="P8" s="613">
        <v>0.41666666666666669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21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86" t="s">
        <v>24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80"/>
      <c r="Q11" s="581"/>
      <c r="T11" s="24" t="s">
        <v>27</v>
      </c>
      <c r="U11" s="663" t="s">
        <v>28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29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30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31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32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33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34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35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36</v>
      </c>
      <c r="B17" s="461" t="s">
        <v>37</v>
      </c>
      <c r="C17" s="587" t="s">
        <v>38</v>
      </c>
      <c r="D17" s="461" t="s">
        <v>39</v>
      </c>
      <c r="E17" s="496"/>
      <c r="F17" s="461" t="s">
        <v>40</v>
      </c>
      <c r="G17" s="461" t="s">
        <v>41</v>
      </c>
      <c r="H17" s="461" t="s">
        <v>42</v>
      </c>
      <c r="I17" s="461" t="s">
        <v>43</v>
      </c>
      <c r="J17" s="461" t="s">
        <v>44</v>
      </c>
      <c r="K17" s="461" t="s">
        <v>45</v>
      </c>
      <c r="L17" s="461" t="s">
        <v>46</v>
      </c>
      <c r="M17" s="461" t="s">
        <v>47</v>
      </c>
      <c r="N17" s="461" t="s">
        <v>48</v>
      </c>
      <c r="O17" s="461" t="s">
        <v>49</v>
      </c>
      <c r="P17" s="495"/>
      <c r="Q17" s="495"/>
      <c r="R17" s="495"/>
      <c r="S17" s="496"/>
      <c r="T17" s="796" t="s">
        <v>50</v>
      </c>
      <c r="U17" s="440"/>
      <c r="V17" s="461" t="s">
        <v>51</v>
      </c>
      <c r="W17" s="461" t="s">
        <v>52</v>
      </c>
      <c r="X17" s="825" t="s">
        <v>53</v>
      </c>
      <c r="Y17" s="461" t="s">
        <v>54</v>
      </c>
      <c r="Z17" s="508" t="s">
        <v>55</v>
      </c>
      <c r="AA17" s="508" t="s">
        <v>56</v>
      </c>
      <c r="AB17" s="508" t="s">
        <v>57</v>
      </c>
      <c r="AC17" s="509"/>
      <c r="AD17" s="510"/>
      <c r="AE17" s="522"/>
      <c r="BB17" s="794" t="s">
        <v>58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59</v>
      </c>
      <c r="U18" s="400" t="s">
        <v>60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61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71</v>
      </c>
      <c r="P24" s="442"/>
      <c r="Q24" s="442"/>
      <c r="R24" s="442"/>
      <c r="S24" s="442"/>
      <c r="T24" s="442"/>
      <c r="U24" s="44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71</v>
      </c>
      <c r="P25" s="442"/>
      <c r="Q25" s="442"/>
      <c r="R25" s="442"/>
      <c r="S25" s="442"/>
      <c r="T25" s="442"/>
      <c r="U25" s="44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4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28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71</v>
      </c>
      <c r="P36" s="442"/>
      <c r="Q36" s="442"/>
      <c r="R36" s="442"/>
      <c r="S36" s="442"/>
      <c r="T36" s="442"/>
      <c r="U36" s="44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71</v>
      </c>
      <c r="P37" s="442"/>
      <c r="Q37" s="442"/>
      <c r="R37" s="442"/>
      <c r="S37" s="442"/>
      <c r="T37" s="442"/>
      <c r="U37" s="44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71</v>
      </c>
      <c r="P40" s="442"/>
      <c r="Q40" s="442"/>
      <c r="R40" s="442"/>
      <c r="S40" s="442"/>
      <c r="T40" s="442"/>
      <c r="U40" s="44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71</v>
      </c>
      <c r="P41" s="442"/>
      <c r="Q41" s="442"/>
      <c r="R41" s="442"/>
      <c r="S41" s="442"/>
      <c r="T41" s="442"/>
      <c r="U41" s="44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71</v>
      </c>
      <c r="P44" s="442"/>
      <c r="Q44" s="442"/>
      <c r="R44" s="442"/>
      <c r="S44" s="442"/>
      <c r="T44" s="442"/>
      <c r="U44" s="44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71</v>
      </c>
      <c r="P45" s="442"/>
      <c r="Q45" s="442"/>
      <c r="R45" s="442"/>
      <c r="S45" s="442"/>
      <c r="T45" s="442"/>
      <c r="U45" s="44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71</v>
      </c>
      <c r="P48" s="442"/>
      <c r="Q48" s="442"/>
      <c r="R48" s="442"/>
      <c r="S48" s="442"/>
      <c r="T48" s="442"/>
      <c r="U48" s="44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71</v>
      </c>
      <c r="P49" s="442"/>
      <c r="Q49" s="442"/>
      <c r="R49" s="442"/>
      <c r="S49" s="442"/>
      <c r="T49" s="442"/>
      <c r="U49" s="44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105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71</v>
      </c>
      <c r="P55" s="442"/>
      <c r="Q55" s="442"/>
      <c r="R55" s="442"/>
      <c r="S55" s="442"/>
      <c r="T55" s="442"/>
      <c r="U55" s="443"/>
      <c r="V55" s="37" t="s">
        <v>72</v>
      </c>
      <c r="W55" s="405">
        <f>IFERROR(W53/H53,"0")+IFERROR(W54/H54,"0")</f>
        <v>0</v>
      </c>
      <c r="X55" s="405">
        <f>IFERROR(X53/H53,"0")+IFERROR(X54/H54,"0")</f>
        <v>0</v>
      </c>
      <c r="Y55" s="405">
        <f>IFERROR(IF(Y53="",0,Y53),"0")+IFERROR(IF(Y54="",0,Y54),"0")</f>
        <v>0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71</v>
      </c>
      <c r="P56" s="442"/>
      <c r="Q56" s="442"/>
      <c r="R56" s="442"/>
      <c r="S56" s="442"/>
      <c r="T56" s="442"/>
      <c r="U56" s="443"/>
      <c r="V56" s="37" t="s">
        <v>67</v>
      </c>
      <c r="W56" s="405">
        <f>IFERROR(SUM(W53:W54),"0")</f>
        <v>0</v>
      </c>
      <c r="X56" s="405">
        <f>IFERROR(SUM(X53:X54),"0")</f>
        <v>0</v>
      </c>
      <c r="Y56" s="37"/>
      <c r="Z56" s="406"/>
      <c r="AA56" s="406"/>
    </row>
    <row r="57" spans="1:67" ht="16.5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0</v>
      </c>
      <c r="X61" s="404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4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71</v>
      </c>
      <c r="P63" s="442"/>
      <c r="Q63" s="442"/>
      <c r="R63" s="442"/>
      <c r="S63" s="442"/>
      <c r="T63" s="442"/>
      <c r="U63" s="443"/>
      <c r="V63" s="37" t="s">
        <v>72</v>
      </c>
      <c r="W63" s="405">
        <f>IFERROR(W59/H59,"0")+IFERROR(W60/H60,"0")+IFERROR(W61/H61,"0")+IFERROR(W62/H62,"0")</f>
        <v>0</v>
      </c>
      <c r="X63" s="405">
        <f>IFERROR(X59/H59,"0")+IFERROR(X60/H60,"0")+IFERROR(X61/H61,"0")+IFERROR(X62/H62,"0")</f>
        <v>0</v>
      </c>
      <c r="Y63" s="405">
        <f>IFERROR(IF(Y59="",0,Y59),"0")+IFERROR(IF(Y60="",0,Y60),"0")+IFERROR(IF(Y61="",0,Y61),"0")+IFERROR(IF(Y62="",0,Y62),"0")</f>
        <v>0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71</v>
      </c>
      <c r="P64" s="442"/>
      <c r="Q64" s="442"/>
      <c r="R64" s="442"/>
      <c r="S64" s="442"/>
      <c r="T64" s="442"/>
      <c r="U64" s="443"/>
      <c r="V64" s="37" t="s">
        <v>67</v>
      </c>
      <c r="W64" s="405">
        <f>IFERROR(SUM(W59:W62),"0")</f>
        <v>0</v>
      </c>
      <c r="X64" s="405">
        <f>IFERROR(SUM(X59:X62),"0")</f>
        <v>0</v>
      </c>
      <c r="Y64" s="37"/>
      <c r="Z64" s="406"/>
      <c r="AA64" s="406"/>
    </row>
    <row r="65" spans="1:67" ht="16.5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0</v>
      </c>
      <c r="X75" s="404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0</v>
      </c>
      <c r="X81" s="404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71</v>
      </c>
      <c r="P88" s="442"/>
      <c r="Q88" s="442"/>
      <c r="R88" s="442"/>
      <c r="S88" s="442"/>
      <c r="T88" s="442"/>
      <c r="U88" s="44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71</v>
      </c>
      <c r="P89" s="442"/>
      <c r="Q89" s="442"/>
      <c r="R89" s="442"/>
      <c r="S89" s="442"/>
      <c r="T89" s="442"/>
      <c r="U89" s="443"/>
      <c r="V89" s="37" t="s">
        <v>67</v>
      </c>
      <c r="W89" s="405">
        <f>IFERROR(SUM(W67:W87),"0")</f>
        <v>0</v>
      </c>
      <c r="X89" s="405">
        <f>IFERROR(SUM(X67:X87),"0")</f>
        <v>0</v>
      </c>
      <c r="Y89" s="37"/>
      <c r="Z89" s="406"/>
      <c r="AA89" s="406"/>
    </row>
    <row r="90" spans="1:67" ht="14.25" customHeight="1" x14ac:dyDescent="0.25">
      <c r="A90" s="420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71</v>
      </c>
      <c r="P95" s="442"/>
      <c r="Q95" s="442"/>
      <c r="R95" s="442"/>
      <c r="S95" s="442"/>
      <c r="T95" s="442"/>
      <c r="U95" s="44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71</v>
      </c>
      <c r="P96" s="442"/>
      <c r="Q96" s="442"/>
      <c r="R96" s="442"/>
      <c r="S96" s="442"/>
      <c r="T96" s="442"/>
      <c r="U96" s="44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100</v>
      </c>
      <c r="X100" s="404">
        <f t="shared" si="13"/>
        <v>108</v>
      </c>
      <c r="Y100" s="36">
        <f>IFERROR(IF(X100=0,"",ROUNDUP(X100/H100,0)*0.02175),"")</f>
        <v>0.26100000000000001</v>
      </c>
      <c r="Z100" s="56"/>
      <c r="AA100" s="57"/>
      <c r="AE100" s="64"/>
      <c r="BB100" s="112" t="s">
        <v>1</v>
      </c>
      <c r="BL100" s="64">
        <f t="shared" si="14"/>
        <v>107.00000000000001</v>
      </c>
      <c r="BM100" s="64">
        <f t="shared" si="15"/>
        <v>115.56000000000002</v>
      </c>
      <c r="BN100" s="64">
        <f t="shared" si="16"/>
        <v>0.1984126984126984</v>
      </c>
      <c r="BO100" s="64">
        <f t="shared" si="17"/>
        <v>0.21428571428571427</v>
      </c>
    </row>
    <row r="101" spans="1:67" ht="27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71</v>
      </c>
      <c r="P105" s="442"/>
      <c r="Q105" s="442"/>
      <c r="R105" s="442"/>
      <c r="S105" s="442"/>
      <c r="T105" s="442"/>
      <c r="U105" s="443"/>
      <c r="V105" s="37" t="s">
        <v>72</v>
      </c>
      <c r="W105" s="405">
        <f>IFERROR(W98/H98,"0")+IFERROR(W99/H99,"0")+IFERROR(W100/H100,"0")+IFERROR(W101/H101,"0")+IFERROR(W102/H102,"0")+IFERROR(W103/H103,"0")+IFERROR(W104/H104,"0")</f>
        <v>11.111111111111111</v>
      </c>
      <c r="X105" s="405">
        <f>IFERROR(X98/H98,"0")+IFERROR(X99/H99,"0")+IFERROR(X100/H100,"0")+IFERROR(X101/H101,"0")+IFERROR(X102/H102,"0")+IFERROR(X103/H103,"0")+IFERROR(X104/H104,"0")</f>
        <v>12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0.26100000000000001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71</v>
      </c>
      <c r="P106" s="442"/>
      <c r="Q106" s="442"/>
      <c r="R106" s="442"/>
      <c r="S106" s="442"/>
      <c r="T106" s="442"/>
      <c r="U106" s="443"/>
      <c r="V106" s="37" t="s">
        <v>67</v>
      </c>
      <c r="W106" s="405">
        <f>IFERROR(SUM(W98:W104),"0")</f>
        <v>100</v>
      </c>
      <c r="X106" s="405">
        <f>IFERROR(SUM(X98:X104),"0")</f>
        <v>108</v>
      </c>
      <c r="Y106" s="37"/>
      <c r="Z106" s="406"/>
      <c r="AA106" s="406"/>
    </row>
    <row r="107" spans="1:67" ht="14.25" customHeight="1" x14ac:dyDescent="0.25">
      <c r="A107" s="420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0</v>
      </c>
      <c r="X110" s="40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85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94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2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71</v>
      </c>
      <c r="P123" s="442"/>
      <c r="Q123" s="442"/>
      <c r="R123" s="442"/>
      <c r="S123" s="442"/>
      <c r="T123" s="442"/>
      <c r="U123" s="44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71</v>
      </c>
      <c r="P124" s="442"/>
      <c r="Q124" s="442"/>
      <c r="R124" s="442"/>
      <c r="S124" s="442"/>
      <c r="T124" s="442"/>
      <c r="U124" s="443"/>
      <c r="V124" s="37" t="s">
        <v>67</v>
      </c>
      <c r="W124" s="405">
        <f>IFERROR(SUM(W108:W122),"0")</f>
        <v>0</v>
      </c>
      <c r="X124" s="405">
        <f>IFERROR(SUM(X108:X122),"0")</f>
        <v>0</v>
      </c>
      <c r="Y124" s="37"/>
      <c r="Z124" s="406"/>
      <c r="AA124" s="406"/>
    </row>
    <row r="125" spans="1:67" ht="14.25" customHeight="1" x14ac:dyDescent="0.25">
      <c r="A125" s="420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71</v>
      </c>
      <c r="P132" s="442"/>
      <c r="Q132" s="442"/>
      <c r="R132" s="442"/>
      <c r="S132" s="442"/>
      <c r="T132" s="442"/>
      <c r="U132" s="44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71</v>
      </c>
      <c r="P133" s="442"/>
      <c r="Q133" s="442"/>
      <c r="R133" s="442"/>
      <c r="S133" s="442"/>
      <c r="T133" s="442"/>
      <c r="U133" s="44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71</v>
      </c>
      <c r="P141" s="442"/>
      <c r="Q141" s="442"/>
      <c r="R141" s="442"/>
      <c r="S141" s="442"/>
      <c r="T141" s="442"/>
      <c r="U141" s="443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71</v>
      </c>
      <c r="P142" s="442"/>
      <c r="Q142" s="442"/>
      <c r="R142" s="442"/>
      <c r="S142" s="442"/>
      <c r="T142" s="442"/>
      <c r="U142" s="443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customHeight="1" x14ac:dyDescent="0.2">
      <c r="A143" s="470" t="s">
        <v>242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7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0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0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71</v>
      </c>
      <c r="P151" s="442"/>
      <c r="Q151" s="442"/>
      <c r="R151" s="442"/>
      <c r="S151" s="442"/>
      <c r="T151" s="442"/>
      <c r="U151" s="443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71</v>
      </c>
      <c r="P152" s="442"/>
      <c r="Q152" s="442"/>
      <c r="R152" s="442"/>
      <c r="S152" s="442"/>
      <c r="T152" s="442"/>
      <c r="U152" s="443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71</v>
      </c>
      <c r="P164" s="442"/>
      <c r="Q164" s="442"/>
      <c r="R164" s="442"/>
      <c r="S164" s="442"/>
      <c r="T164" s="442"/>
      <c r="U164" s="44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</v>
      </c>
      <c r="X164" s="405">
        <f>IFERROR(X155/H155,"0")+IFERROR(X156/H156,"0")+IFERROR(X157/H157,"0")+IFERROR(X158/H158,"0")+IFERROR(X159/H159,"0")+IFERROR(X160/H160,"0")+IFERROR(X161/H161,"0")+IFERROR(X162/H162,"0")+IFERROR(X163/H163,"0")</f>
        <v>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71</v>
      </c>
      <c r="P165" s="442"/>
      <c r="Q165" s="442"/>
      <c r="R165" s="442"/>
      <c r="S165" s="442"/>
      <c r="T165" s="442"/>
      <c r="U165" s="443"/>
      <c r="V165" s="37" t="s">
        <v>67</v>
      </c>
      <c r="W165" s="405">
        <f>IFERROR(SUM(W155:W163),"0")</f>
        <v>0</v>
      </c>
      <c r="X165" s="405">
        <f>IFERROR(SUM(X155:X163),"0")</f>
        <v>0</v>
      </c>
      <c r="Y165" s="37"/>
      <c r="Z165" s="406"/>
      <c r="AA165" s="406"/>
    </row>
    <row r="166" spans="1:67" ht="16.5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71</v>
      </c>
      <c r="P170" s="442"/>
      <c r="Q170" s="442"/>
      <c r="R170" s="442"/>
      <c r="S170" s="442"/>
      <c r="T170" s="442"/>
      <c r="U170" s="44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71</v>
      </c>
      <c r="P171" s="442"/>
      <c r="Q171" s="442"/>
      <c r="R171" s="442"/>
      <c r="S171" s="442"/>
      <c r="T171" s="442"/>
      <c r="U171" s="44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71</v>
      </c>
      <c r="P175" s="442"/>
      <c r="Q175" s="442"/>
      <c r="R175" s="442"/>
      <c r="S175" s="442"/>
      <c r="T175" s="442"/>
      <c r="U175" s="44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71</v>
      </c>
      <c r="P176" s="442"/>
      <c r="Q176" s="442"/>
      <c r="R176" s="442"/>
      <c r="S176" s="442"/>
      <c r="T176" s="442"/>
      <c r="U176" s="44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2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2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80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71</v>
      </c>
      <c r="P186" s="442"/>
      <c r="Q186" s="442"/>
      <c r="R186" s="442"/>
      <c r="S186" s="442"/>
      <c r="T186" s="442"/>
      <c r="U186" s="44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71</v>
      </c>
      <c r="P187" s="442"/>
      <c r="Q187" s="442"/>
      <c r="R187" s="442"/>
      <c r="S187" s="442"/>
      <c r="T187" s="442"/>
      <c r="U187" s="44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customHeight="1" x14ac:dyDescent="0.25">
      <c r="A188" s="420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7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93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50</v>
      </c>
      <c r="X194" s="404">
        <f t="shared" si="39"/>
        <v>52.199999999999996</v>
      </c>
      <c r="Y194" s="36">
        <f>IFERROR(IF(X194=0,"",ROUNDUP(X194/H194,0)*0.02175),"")</f>
        <v>0.1305</v>
      </c>
      <c r="Z194" s="56"/>
      <c r="AA194" s="57"/>
      <c r="AE194" s="64"/>
      <c r="BB194" s="174" t="s">
        <v>1</v>
      </c>
      <c r="BL194" s="64">
        <f t="shared" si="40"/>
        <v>53.241379310344833</v>
      </c>
      <c r="BM194" s="64">
        <f t="shared" si="41"/>
        <v>55.583999999999996</v>
      </c>
      <c r="BN194" s="64">
        <f t="shared" si="42"/>
        <v>0.10262725779967159</v>
      </c>
      <c r="BO194" s="64">
        <f t="shared" si="43"/>
        <v>0.10714285714285714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5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7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4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71</v>
      </c>
      <c r="P204" s="442"/>
      <c r="Q204" s="442"/>
      <c r="R204" s="442"/>
      <c r="S204" s="442"/>
      <c r="T204" s="442"/>
      <c r="U204" s="44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5.7471264367816097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6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0.1305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71</v>
      </c>
      <c r="P205" s="442"/>
      <c r="Q205" s="442"/>
      <c r="R205" s="442"/>
      <c r="S205" s="442"/>
      <c r="T205" s="442"/>
      <c r="U205" s="443"/>
      <c r="V205" s="37" t="s">
        <v>67</v>
      </c>
      <c r="W205" s="405">
        <f>IFERROR(SUM(W189:W203),"0")</f>
        <v>50</v>
      </c>
      <c r="X205" s="405">
        <f>IFERROR(SUM(X189:X203),"0")</f>
        <v>52.199999999999996</v>
      </c>
      <c r="Y205" s="37"/>
      <c r="Z205" s="406"/>
      <c r="AA205" s="406"/>
    </row>
    <row r="206" spans="1:67" ht="14.25" customHeight="1" x14ac:dyDescent="0.25">
      <c r="A206" s="420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48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71</v>
      </c>
      <c r="P211" s="442"/>
      <c r="Q211" s="442"/>
      <c r="R211" s="442"/>
      <c r="S211" s="442"/>
      <c r="T211" s="442"/>
      <c r="U211" s="44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71</v>
      </c>
      <c r="P212" s="442"/>
      <c r="Q212" s="442"/>
      <c r="R212" s="442"/>
      <c r="S212" s="442"/>
      <c r="T212" s="442"/>
      <c r="U212" s="44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11</v>
      </c>
      <c r="X215" s="404">
        <f t="shared" ref="X215:X221" si="44">IFERROR(IF(W215="",0,CEILING((W215/$H215),1)*$H215),"")</f>
        <v>11.6</v>
      </c>
      <c r="Y215" s="36">
        <f>IFERROR(IF(X215=0,"",ROUNDUP(X215/H215,0)*0.02175),"")</f>
        <v>2.1749999999999999E-2</v>
      </c>
      <c r="Z215" s="56"/>
      <c r="AA215" s="57"/>
      <c r="AE215" s="64"/>
      <c r="BB215" s="188" t="s">
        <v>1</v>
      </c>
      <c r="BL215" s="64">
        <f t="shared" ref="BL215:BL221" si="45">IFERROR(W215*I215/H215,"0")</f>
        <v>11.455172413793104</v>
      </c>
      <c r="BM215" s="64">
        <f t="shared" ref="BM215:BM221" si="46">IFERROR(X215*I215/H215,"0")</f>
        <v>12.079999999999998</v>
      </c>
      <c r="BN215" s="64">
        <f t="shared" ref="BN215:BN221" si="47">IFERROR(1/J215*(W215/H215),"0")</f>
        <v>1.6933497536945813E-2</v>
      </c>
      <c r="BO215" s="64">
        <f t="shared" ref="BO215:BO221" si="48">IFERROR(1/J215*(X215/H215),"0")</f>
        <v>1.7857142857142856E-2</v>
      </c>
    </row>
    <row r="216" spans="1:67" ht="27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71</v>
      </c>
      <c r="P222" s="442"/>
      <c r="Q222" s="442"/>
      <c r="R222" s="442"/>
      <c r="S222" s="442"/>
      <c r="T222" s="442"/>
      <c r="U222" s="44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0.94827586206896552</v>
      </c>
      <c r="X222" s="405">
        <f>IFERROR(X215/H215,"0")+IFERROR(X216/H216,"0")+IFERROR(X217/H217,"0")+IFERROR(X218/H218,"0")+IFERROR(X219/H219,"0")+IFERROR(X220/H220,"0")+IFERROR(X221/H221,"0")</f>
        <v>1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2.1749999999999999E-2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71</v>
      </c>
      <c r="P223" s="442"/>
      <c r="Q223" s="442"/>
      <c r="R223" s="442"/>
      <c r="S223" s="442"/>
      <c r="T223" s="442"/>
      <c r="U223" s="443"/>
      <c r="V223" s="37" t="s">
        <v>67</v>
      </c>
      <c r="W223" s="405">
        <f>IFERROR(SUM(W215:W221),"0")</f>
        <v>11</v>
      </c>
      <c r="X223" s="405">
        <f>IFERROR(SUM(X215:X221),"0")</f>
        <v>11.6</v>
      </c>
      <c r="Y223" s="37"/>
      <c r="Z223" s="406"/>
      <c r="AA223" s="406"/>
    </row>
    <row r="224" spans="1:67" ht="14.25" customHeight="1" x14ac:dyDescent="0.25">
      <c r="A224" s="420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71</v>
      </c>
      <c r="P228" s="442"/>
      <c r="Q228" s="442"/>
      <c r="R228" s="442"/>
      <c r="S228" s="442"/>
      <c r="T228" s="442"/>
      <c r="U228" s="443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71</v>
      </c>
      <c r="P229" s="442"/>
      <c r="Q229" s="442"/>
      <c r="R229" s="442"/>
      <c r="S229" s="442"/>
      <c r="T229" s="442"/>
      <c r="U229" s="443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71</v>
      </c>
      <c r="P238" s="442"/>
      <c r="Q238" s="442"/>
      <c r="R238" s="442"/>
      <c r="S238" s="442"/>
      <c r="T238" s="442"/>
      <c r="U238" s="44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71</v>
      </c>
      <c r="P239" s="442"/>
      <c r="Q239" s="442"/>
      <c r="R239" s="442"/>
      <c r="S239" s="442"/>
      <c r="T239" s="442"/>
      <c r="U239" s="44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5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7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71</v>
      </c>
      <c r="P252" s="442"/>
      <c r="Q252" s="442"/>
      <c r="R252" s="442"/>
      <c r="S252" s="442"/>
      <c r="T252" s="442"/>
      <c r="U252" s="44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71</v>
      </c>
      <c r="P253" s="442"/>
      <c r="Q253" s="442"/>
      <c r="R253" s="442"/>
      <c r="S253" s="442"/>
      <c r="T253" s="442"/>
      <c r="U253" s="443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customHeight="1" x14ac:dyDescent="0.25">
      <c r="A254" s="420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71</v>
      </c>
      <c r="P259" s="442"/>
      <c r="Q259" s="442"/>
      <c r="R259" s="442"/>
      <c r="S259" s="442"/>
      <c r="T259" s="442"/>
      <c r="U259" s="443"/>
      <c r="V259" s="37" t="s">
        <v>72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71</v>
      </c>
      <c r="P260" s="442"/>
      <c r="Q260" s="442"/>
      <c r="R260" s="442"/>
      <c r="S260" s="442"/>
      <c r="T260" s="442"/>
      <c r="U260" s="443"/>
      <c r="V260" s="37" t="s">
        <v>67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customHeight="1" x14ac:dyDescent="0.25">
      <c r="A261" s="420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5500</v>
      </c>
      <c r="X262" s="404">
        <f t="shared" ref="X262:X271" si="60">IFERROR(IF(W262="",0,CEILING((W262/$H262),1)*$H262),"")</f>
        <v>5506.8</v>
      </c>
      <c r="Y262" s="36">
        <f>IFERROR(IF(X262=0,"",ROUNDUP(X262/H262,0)*0.02175),"")</f>
        <v>15.355499999999999</v>
      </c>
      <c r="Z262" s="56"/>
      <c r="AA262" s="57"/>
      <c r="AE262" s="64"/>
      <c r="BB262" s="218" t="s">
        <v>1</v>
      </c>
      <c r="BL262" s="64">
        <f t="shared" ref="BL262:BL271" si="61">IFERROR(W262*I262/H262,"0")</f>
        <v>5893.461538461539</v>
      </c>
      <c r="BM262" s="64">
        <f t="shared" ref="BM262:BM271" si="62">IFERROR(X262*I262/H262,"0")</f>
        <v>5900.7480000000014</v>
      </c>
      <c r="BN262" s="64">
        <f t="shared" ref="BN262:BN271" si="63">IFERROR(1/J262*(W262/H262),"0")</f>
        <v>12.591575091575091</v>
      </c>
      <c r="BO262" s="64">
        <f t="shared" ref="BO262:BO271" si="64">IFERROR(1/J262*(X262/H262),"0")</f>
        <v>12.607142857142856</v>
      </c>
    </row>
    <row r="263" spans="1:67" ht="27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7.1999999999999993</v>
      </c>
      <c r="X266" s="404">
        <f t="shared" si="60"/>
        <v>7.2</v>
      </c>
      <c r="Y266" s="36">
        <f>IFERROR(IF(X266=0,"",ROUNDUP(X266/H266,0)*0.00937),"")</f>
        <v>1.874E-2</v>
      </c>
      <c r="Z266" s="56"/>
      <c r="AA266" s="57"/>
      <c r="AE266" s="64"/>
      <c r="BB266" s="222" t="s">
        <v>1</v>
      </c>
      <c r="BL266" s="64">
        <f t="shared" si="61"/>
        <v>7.7519999999999989</v>
      </c>
      <c r="BM266" s="64">
        <f t="shared" si="62"/>
        <v>7.7519999999999998</v>
      </c>
      <c r="BN266" s="64">
        <f t="shared" si="63"/>
        <v>1.6666666666666663E-2</v>
      </c>
      <c r="BO266" s="64">
        <f t="shared" si="64"/>
        <v>1.6666666666666666E-2</v>
      </c>
    </row>
    <row r="267" spans="1:67" ht="27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71</v>
      </c>
      <c r="P272" s="442"/>
      <c r="Q272" s="442"/>
      <c r="R272" s="442"/>
      <c r="S272" s="442"/>
      <c r="T272" s="442"/>
      <c r="U272" s="44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707.1282051282052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708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15.374239999999999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71</v>
      </c>
      <c r="P273" s="442"/>
      <c r="Q273" s="442"/>
      <c r="R273" s="442"/>
      <c r="S273" s="442"/>
      <c r="T273" s="442"/>
      <c r="U273" s="443"/>
      <c r="V273" s="37" t="s">
        <v>67</v>
      </c>
      <c r="W273" s="405">
        <f>IFERROR(SUM(W262:W271),"0")</f>
        <v>5507.2</v>
      </c>
      <c r="X273" s="405">
        <f>IFERROR(SUM(X262:X271),"0")</f>
        <v>5514</v>
      </c>
      <c r="Y273" s="37"/>
      <c r="Z273" s="406"/>
      <c r="AA273" s="406"/>
    </row>
    <row r="274" spans="1:67" ht="14.25" customHeight="1" x14ac:dyDescent="0.25">
      <c r="A274" s="420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11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50</v>
      </c>
      <c r="X276" s="404">
        <f>IFERROR(IF(W276="",0,CEILING((W276/$H276),1)*$H276),"")</f>
        <v>54.6</v>
      </c>
      <c r="Y276" s="36">
        <f>IFERROR(IF(X276=0,"",ROUNDUP(X276/H276,0)*0.02175),"")</f>
        <v>0.15225</v>
      </c>
      <c r="Z276" s="56"/>
      <c r="AA276" s="57"/>
      <c r="AE276" s="64"/>
      <c r="BB276" s="229" t="s">
        <v>1</v>
      </c>
      <c r="BL276" s="64">
        <f>IFERROR(W276*I276/H276,"0")</f>
        <v>53.61538461538462</v>
      </c>
      <c r="BM276" s="64">
        <f>IFERROR(X276*I276/H276,"0")</f>
        <v>58.548000000000009</v>
      </c>
      <c r="BN276" s="64">
        <f>IFERROR(1/J276*(W276/H276),"0")</f>
        <v>0.11446886446886446</v>
      </c>
      <c r="BO276" s="64">
        <f>IFERROR(1/J276*(X276/H276),"0")</f>
        <v>0.125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40</v>
      </c>
      <c r="X277" s="404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0" t="s">
        <v>1</v>
      </c>
      <c r="BL277" s="64">
        <f>IFERROR(W277*I277/H277,"0")</f>
        <v>42.685714285714283</v>
      </c>
      <c r="BM277" s="64">
        <f>IFERROR(X277*I277/H277,"0")</f>
        <v>44.82</v>
      </c>
      <c r="BN277" s="64">
        <f>IFERROR(1/J277*(W277/H277),"0")</f>
        <v>8.5034013605442174E-2</v>
      </c>
      <c r="BO277" s="64">
        <f>IFERROR(1/J277*(X277/H277),"0")</f>
        <v>8.9285714285714274E-2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71</v>
      </c>
      <c r="P278" s="442"/>
      <c r="Q278" s="442"/>
      <c r="R278" s="442"/>
      <c r="S278" s="442"/>
      <c r="T278" s="442"/>
      <c r="U278" s="443"/>
      <c r="V278" s="37" t="s">
        <v>72</v>
      </c>
      <c r="W278" s="405">
        <f>IFERROR(W275/H275,"0")+IFERROR(W276/H276,"0")+IFERROR(W277/H277,"0")</f>
        <v>11.172161172161172</v>
      </c>
      <c r="X278" s="405">
        <f>IFERROR(X275/H275,"0")+IFERROR(X276/H276,"0")+IFERROR(X277/H277,"0")</f>
        <v>12</v>
      </c>
      <c r="Y278" s="405">
        <f>IFERROR(IF(Y275="",0,Y275),"0")+IFERROR(IF(Y276="",0,Y276),"0")+IFERROR(IF(Y277="",0,Y277),"0")</f>
        <v>0.26100000000000001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71</v>
      </c>
      <c r="P279" s="442"/>
      <c r="Q279" s="442"/>
      <c r="R279" s="442"/>
      <c r="S279" s="442"/>
      <c r="T279" s="442"/>
      <c r="U279" s="443"/>
      <c r="V279" s="37" t="s">
        <v>67</v>
      </c>
      <c r="W279" s="405">
        <f>IFERROR(SUM(W275:W277),"0")</f>
        <v>90</v>
      </c>
      <c r="X279" s="405">
        <f>IFERROR(SUM(X275:X277),"0")</f>
        <v>96.6</v>
      </c>
      <c r="Y279" s="37"/>
      <c r="Z279" s="406"/>
      <c r="AA279" s="406"/>
    </row>
    <row r="280" spans="1:67" ht="14.25" customHeight="1" x14ac:dyDescent="0.25">
      <c r="A280" s="420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0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2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71</v>
      </c>
      <c r="P284" s="442"/>
      <c r="Q284" s="442"/>
      <c r="R284" s="442"/>
      <c r="S284" s="442"/>
      <c r="T284" s="442"/>
      <c r="U284" s="443"/>
      <c r="V284" s="37" t="s">
        <v>72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71</v>
      </c>
      <c r="P285" s="442"/>
      <c r="Q285" s="442"/>
      <c r="R285" s="442"/>
      <c r="S285" s="442"/>
      <c r="T285" s="442"/>
      <c r="U285" s="443"/>
      <c r="V285" s="37" t="s">
        <v>67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customHeight="1" x14ac:dyDescent="0.25">
      <c r="A286" s="420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71</v>
      </c>
      <c r="P290" s="442"/>
      <c r="Q290" s="442"/>
      <c r="R290" s="442"/>
      <c r="S290" s="442"/>
      <c r="T290" s="442"/>
      <c r="U290" s="44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71</v>
      </c>
      <c r="P291" s="442"/>
      <c r="Q291" s="442"/>
      <c r="R291" s="442"/>
      <c r="S291" s="442"/>
      <c r="T291" s="442"/>
      <c r="U291" s="44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71</v>
      </c>
      <c r="P301" s="442"/>
      <c r="Q301" s="442"/>
      <c r="R301" s="442"/>
      <c r="S301" s="442"/>
      <c r="T301" s="442"/>
      <c r="U301" s="44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71</v>
      </c>
      <c r="P302" s="442"/>
      <c r="Q302" s="442"/>
      <c r="R302" s="442"/>
      <c r="S302" s="442"/>
      <c r="T302" s="442"/>
      <c r="U302" s="443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customHeight="1" x14ac:dyDescent="0.25">
      <c r="A303" s="420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71</v>
      </c>
      <c r="P306" s="442"/>
      <c r="Q306" s="442"/>
      <c r="R306" s="442"/>
      <c r="S306" s="442"/>
      <c r="T306" s="442"/>
      <c r="U306" s="44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71</v>
      </c>
      <c r="P307" s="442"/>
      <c r="Q307" s="442"/>
      <c r="R307" s="442"/>
      <c r="S307" s="442"/>
      <c r="T307" s="442"/>
      <c r="U307" s="44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71</v>
      </c>
      <c r="P311" s="442"/>
      <c r="Q311" s="442"/>
      <c r="R311" s="442"/>
      <c r="S311" s="442"/>
      <c r="T311" s="442"/>
      <c r="U311" s="44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71</v>
      </c>
      <c r="P312" s="442"/>
      <c r="Q312" s="442"/>
      <c r="R312" s="442"/>
      <c r="S312" s="442"/>
      <c r="T312" s="442"/>
      <c r="U312" s="44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customHeight="1" x14ac:dyDescent="0.25">
      <c r="A313" s="420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71</v>
      </c>
      <c r="P317" s="442"/>
      <c r="Q317" s="442"/>
      <c r="R317" s="442"/>
      <c r="S317" s="442"/>
      <c r="T317" s="442"/>
      <c r="U317" s="443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71</v>
      </c>
      <c r="P318" s="442"/>
      <c r="Q318" s="442"/>
      <c r="R318" s="442"/>
      <c r="S318" s="442"/>
      <c r="T318" s="442"/>
      <c r="U318" s="443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customHeight="1" x14ac:dyDescent="0.25">
      <c r="A319" s="420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71</v>
      </c>
      <c r="P321" s="442"/>
      <c r="Q321" s="442"/>
      <c r="R321" s="442"/>
      <c r="S321" s="442"/>
      <c r="T321" s="442"/>
      <c r="U321" s="44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71</v>
      </c>
      <c r="P322" s="442"/>
      <c r="Q322" s="442"/>
      <c r="R322" s="442"/>
      <c r="S322" s="442"/>
      <c r="T322" s="442"/>
      <c r="U322" s="44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customHeight="1" x14ac:dyDescent="0.25">
      <c r="A323" s="420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71</v>
      </c>
      <c r="P325" s="442"/>
      <c r="Q325" s="442"/>
      <c r="R325" s="442"/>
      <c r="S325" s="442"/>
      <c r="T325" s="442"/>
      <c r="U325" s="44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71</v>
      </c>
      <c r="P326" s="442"/>
      <c r="Q326" s="442"/>
      <c r="R326" s="442"/>
      <c r="S326" s="442"/>
      <c r="T326" s="442"/>
      <c r="U326" s="44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customHeight="1" x14ac:dyDescent="0.2">
      <c r="A327" s="470" t="s">
        <v>489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2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83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65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2500</v>
      </c>
      <c r="X332" s="404">
        <f t="shared" si="70"/>
        <v>2505</v>
      </c>
      <c r="Y332" s="36">
        <f>IFERROR(IF(X332=0,"",ROUNDUP(X332/H332,0)*0.02175),"")</f>
        <v>3.6322499999999995</v>
      </c>
      <c r="Z332" s="56"/>
      <c r="AA332" s="57"/>
      <c r="AE332" s="64"/>
      <c r="BB332" s="254" t="s">
        <v>1</v>
      </c>
      <c r="BL332" s="64">
        <f t="shared" si="71"/>
        <v>2580</v>
      </c>
      <c r="BM332" s="64">
        <f t="shared" si="72"/>
        <v>2585.1600000000003</v>
      </c>
      <c r="BN332" s="64">
        <f t="shared" si="73"/>
        <v>3.4722222222222219</v>
      </c>
      <c r="BO332" s="64">
        <f t="shared" si="74"/>
        <v>3.4791666666666665</v>
      </c>
    </row>
    <row r="333" spans="1:67" ht="27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28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0</v>
      </c>
      <c r="X334" s="404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0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1500</v>
      </c>
      <c r="X336" s="404">
        <f t="shared" si="70"/>
        <v>1500</v>
      </c>
      <c r="Y336" s="36">
        <f>IFERROR(IF(X336=0,"",ROUNDUP(X336/H336,0)*0.02175),"")</f>
        <v>2.1749999999999998</v>
      </c>
      <c r="Z336" s="56"/>
      <c r="AA336" s="57"/>
      <c r="AE336" s="64"/>
      <c r="BB336" s="258" t="s">
        <v>1</v>
      </c>
      <c r="BL336" s="64">
        <f t="shared" si="71"/>
        <v>1548</v>
      </c>
      <c r="BM336" s="64">
        <f t="shared" si="72"/>
        <v>1548</v>
      </c>
      <c r="BN336" s="64">
        <f t="shared" si="73"/>
        <v>2.083333333333333</v>
      </c>
      <c r="BO336" s="64">
        <f t="shared" si="74"/>
        <v>2.083333333333333</v>
      </c>
    </row>
    <row r="337" spans="1:67" ht="27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09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84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12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71</v>
      </c>
      <c r="P342" s="442"/>
      <c r="Q342" s="442"/>
      <c r="R342" s="442"/>
      <c r="S342" s="442"/>
      <c r="T342" s="442"/>
      <c r="U342" s="44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266.66666666666663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267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5.8072499999999998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71</v>
      </c>
      <c r="P343" s="442"/>
      <c r="Q343" s="442"/>
      <c r="R343" s="442"/>
      <c r="S343" s="442"/>
      <c r="T343" s="442"/>
      <c r="U343" s="443"/>
      <c r="V343" s="37" t="s">
        <v>67</v>
      </c>
      <c r="W343" s="405">
        <f>IFERROR(SUM(W330:W341),"0")</f>
        <v>4000</v>
      </c>
      <c r="X343" s="405">
        <f>IFERROR(SUM(X330:X341),"0")</f>
        <v>4005</v>
      </c>
      <c r="Y343" s="37"/>
      <c r="Z343" s="406"/>
      <c r="AA343" s="406"/>
    </row>
    <row r="344" spans="1:67" ht="14.25" customHeight="1" x14ac:dyDescent="0.25">
      <c r="A344" s="420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3000</v>
      </c>
      <c r="X345" s="404">
        <f>IFERROR(IF(W345="",0,CEILING((W345/$H345),1)*$H345),"")</f>
        <v>3000</v>
      </c>
      <c r="Y345" s="36">
        <f>IFERROR(IF(X345=0,"",ROUNDUP(X345/H345,0)*0.02175),"")</f>
        <v>4.3499999999999996</v>
      </c>
      <c r="Z345" s="56"/>
      <c r="AA345" s="57"/>
      <c r="AE345" s="64"/>
      <c r="BB345" s="264" t="s">
        <v>1</v>
      </c>
      <c r="BL345" s="64">
        <f>IFERROR(W345*I345/H345,"0")</f>
        <v>3096</v>
      </c>
      <c r="BM345" s="64">
        <f>IFERROR(X345*I345/H345,"0")</f>
        <v>3096</v>
      </c>
      <c r="BN345" s="64">
        <f>IFERROR(1/J345*(W345/H345),"0")</f>
        <v>4.1666666666666661</v>
      </c>
      <c r="BO345" s="64">
        <f>IFERROR(1/J345*(X345/H345),"0")</f>
        <v>4.1666666666666661</v>
      </c>
    </row>
    <row r="346" spans="1:67" ht="16.5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71</v>
      </c>
      <c r="P349" s="442"/>
      <c r="Q349" s="442"/>
      <c r="R349" s="442"/>
      <c r="S349" s="442"/>
      <c r="T349" s="442"/>
      <c r="U349" s="443"/>
      <c r="V349" s="37" t="s">
        <v>72</v>
      </c>
      <c r="W349" s="405">
        <f>IFERROR(W345/H345,"0")+IFERROR(W346/H346,"0")+IFERROR(W347/H347,"0")+IFERROR(W348/H348,"0")</f>
        <v>200</v>
      </c>
      <c r="X349" s="405">
        <f>IFERROR(X345/H345,"0")+IFERROR(X346/H346,"0")+IFERROR(X347/H347,"0")+IFERROR(X348/H348,"0")</f>
        <v>200</v>
      </c>
      <c r="Y349" s="405">
        <f>IFERROR(IF(Y345="",0,Y345),"0")+IFERROR(IF(Y346="",0,Y346),"0")+IFERROR(IF(Y347="",0,Y347),"0")+IFERROR(IF(Y348="",0,Y348),"0")</f>
        <v>4.3499999999999996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71</v>
      </c>
      <c r="P350" s="442"/>
      <c r="Q350" s="442"/>
      <c r="R350" s="442"/>
      <c r="S350" s="442"/>
      <c r="T350" s="442"/>
      <c r="U350" s="443"/>
      <c r="V350" s="37" t="s">
        <v>67</v>
      </c>
      <c r="W350" s="405">
        <f>IFERROR(SUM(W345:W348),"0")</f>
        <v>3000</v>
      </c>
      <c r="X350" s="405">
        <f>IFERROR(SUM(X345:X348),"0")</f>
        <v>3000</v>
      </c>
      <c r="Y350" s="37"/>
      <c r="Z350" s="406"/>
      <c r="AA350" s="406"/>
    </row>
    <row r="351" spans="1:67" ht="14.25" customHeight="1" x14ac:dyDescent="0.25">
      <c r="A351" s="420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6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2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71</v>
      </c>
      <c r="P355" s="442"/>
      <c r="Q355" s="442"/>
      <c r="R355" s="442"/>
      <c r="S355" s="442"/>
      <c r="T355" s="442"/>
      <c r="U355" s="44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71</v>
      </c>
      <c r="P356" s="442"/>
      <c r="Q356" s="442"/>
      <c r="R356" s="442"/>
      <c r="S356" s="442"/>
      <c r="T356" s="442"/>
      <c r="U356" s="44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0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40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71</v>
      </c>
      <c r="P360" s="442"/>
      <c r="Q360" s="442"/>
      <c r="R360" s="442"/>
      <c r="S360" s="442"/>
      <c r="T360" s="442"/>
      <c r="U360" s="44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71</v>
      </c>
      <c r="P361" s="442"/>
      <c r="Q361" s="442"/>
      <c r="R361" s="442"/>
      <c r="S361" s="442"/>
      <c r="T361" s="442"/>
      <c r="U361" s="44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71</v>
      </c>
      <c r="P368" s="442"/>
      <c r="Q368" s="442"/>
      <c r="R368" s="442"/>
      <c r="S368" s="442"/>
      <c r="T368" s="442"/>
      <c r="U368" s="443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71</v>
      </c>
      <c r="P369" s="442"/>
      <c r="Q369" s="442"/>
      <c r="R369" s="442"/>
      <c r="S369" s="442"/>
      <c r="T369" s="442"/>
      <c r="U369" s="443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customHeight="1" x14ac:dyDescent="0.25">
      <c r="A370" s="420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74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5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71</v>
      </c>
      <c r="P374" s="442"/>
      <c r="Q374" s="442"/>
      <c r="R374" s="442"/>
      <c r="S374" s="442"/>
      <c r="T374" s="442"/>
      <c r="U374" s="443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71</v>
      </c>
      <c r="P375" s="442"/>
      <c r="Q375" s="442"/>
      <c r="R375" s="442"/>
      <c r="S375" s="442"/>
      <c r="T375" s="442"/>
      <c r="U375" s="443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customHeight="1" x14ac:dyDescent="0.25">
      <c r="A376" s="420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3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4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3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71</v>
      </c>
      <c r="P382" s="442"/>
      <c r="Q382" s="442"/>
      <c r="R382" s="442"/>
      <c r="S382" s="442"/>
      <c r="T382" s="442"/>
      <c r="U382" s="443"/>
      <c r="V382" s="37" t="s">
        <v>72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71</v>
      </c>
      <c r="P383" s="442"/>
      <c r="Q383" s="442"/>
      <c r="R383" s="442"/>
      <c r="S383" s="442"/>
      <c r="T383" s="442"/>
      <c r="U383" s="443"/>
      <c r="V383" s="37" t="s">
        <v>67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customHeight="1" x14ac:dyDescent="0.25">
      <c r="A384" s="420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1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71</v>
      </c>
      <c r="P387" s="442"/>
      <c r="Q387" s="442"/>
      <c r="R387" s="442"/>
      <c r="S387" s="442"/>
      <c r="T387" s="442"/>
      <c r="U387" s="44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71</v>
      </c>
      <c r="P388" s="442"/>
      <c r="Q388" s="442"/>
      <c r="R388" s="442"/>
      <c r="S388" s="442"/>
      <c r="T388" s="442"/>
      <c r="U388" s="44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570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71</v>
      </c>
      <c r="P394" s="442"/>
      <c r="Q394" s="442"/>
      <c r="R394" s="442"/>
      <c r="S394" s="442"/>
      <c r="T394" s="442"/>
      <c r="U394" s="44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71</v>
      </c>
      <c r="P395" s="442"/>
      <c r="Q395" s="442"/>
      <c r="R395" s="442"/>
      <c r="S395" s="442"/>
      <c r="T395" s="442"/>
      <c r="U395" s="44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68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82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4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75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827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77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0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86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798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3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71</v>
      </c>
      <c r="P422" s="442"/>
      <c r="Q422" s="442"/>
      <c r="R422" s="442"/>
      <c r="S422" s="442"/>
      <c r="T422" s="442"/>
      <c r="U422" s="44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71</v>
      </c>
      <c r="P423" s="442"/>
      <c r="Q423" s="442"/>
      <c r="R423" s="442"/>
      <c r="S423" s="442"/>
      <c r="T423" s="442"/>
      <c r="U423" s="443"/>
      <c r="V423" s="37" t="s">
        <v>67</v>
      </c>
      <c r="W423" s="405">
        <f>IFERROR(SUM(W397:W421),"0")</f>
        <v>0</v>
      </c>
      <c r="X423" s="405">
        <f>IFERROR(SUM(X397:X421),"0")</f>
        <v>0</v>
      </c>
      <c r="Y423" s="37"/>
      <c r="Z423" s="406"/>
      <c r="AA423" s="406"/>
    </row>
    <row r="424" spans="1:67" ht="14.25" customHeight="1" x14ac:dyDescent="0.25">
      <c r="A424" s="420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71</v>
      </c>
      <c r="P428" s="442"/>
      <c r="Q428" s="442"/>
      <c r="R428" s="442"/>
      <c r="S428" s="442"/>
      <c r="T428" s="442"/>
      <c r="U428" s="44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71</v>
      </c>
      <c r="P429" s="442"/>
      <c r="Q429" s="442"/>
      <c r="R429" s="442"/>
      <c r="S429" s="442"/>
      <c r="T429" s="442"/>
      <c r="U429" s="44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71</v>
      </c>
      <c r="P432" s="442"/>
      <c r="Q432" s="442"/>
      <c r="R432" s="442"/>
      <c r="S432" s="442"/>
      <c r="T432" s="442"/>
      <c r="U432" s="44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71</v>
      </c>
      <c r="P433" s="442"/>
      <c r="Q433" s="442"/>
      <c r="R433" s="442"/>
      <c r="S433" s="442"/>
      <c r="T433" s="442"/>
      <c r="U433" s="44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71</v>
      </c>
      <c r="P438" s="442"/>
      <c r="Q438" s="442"/>
      <c r="R438" s="442"/>
      <c r="S438" s="442"/>
      <c r="T438" s="442"/>
      <c r="U438" s="44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71</v>
      </c>
      <c r="P439" s="442"/>
      <c r="Q439" s="442"/>
      <c r="R439" s="442"/>
      <c r="S439" s="442"/>
      <c r="T439" s="442"/>
      <c r="U439" s="44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71</v>
      </c>
      <c r="P444" s="442"/>
      <c r="Q444" s="442"/>
      <c r="R444" s="442"/>
      <c r="S444" s="442"/>
      <c r="T444" s="442"/>
      <c r="U444" s="44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71</v>
      </c>
      <c r="P445" s="442"/>
      <c r="Q445" s="442"/>
      <c r="R445" s="442"/>
      <c r="S445" s="442"/>
      <c r="T445" s="442"/>
      <c r="U445" s="44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09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4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8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71</v>
      </c>
      <c r="P456" s="442"/>
      <c r="Q456" s="442"/>
      <c r="R456" s="442"/>
      <c r="S456" s="442"/>
      <c r="T456" s="442"/>
      <c r="U456" s="44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71</v>
      </c>
      <c r="P457" s="442"/>
      <c r="Q457" s="442"/>
      <c r="R457" s="442"/>
      <c r="S457" s="442"/>
      <c r="T457" s="442"/>
      <c r="U457" s="443"/>
      <c r="V457" s="37" t="s">
        <v>67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customHeight="1" x14ac:dyDescent="0.25">
      <c r="A458" s="420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71</v>
      </c>
      <c r="P461" s="442"/>
      <c r="Q461" s="442"/>
      <c r="R461" s="442"/>
      <c r="S461" s="442"/>
      <c r="T461" s="442"/>
      <c r="U461" s="44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71</v>
      </c>
      <c r="P462" s="442"/>
      <c r="Q462" s="442"/>
      <c r="R462" s="442"/>
      <c r="S462" s="442"/>
      <c r="T462" s="442"/>
      <c r="U462" s="44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customHeight="1" x14ac:dyDescent="0.25">
      <c r="A463" s="420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71</v>
      </c>
      <c r="P465" s="442"/>
      <c r="Q465" s="442"/>
      <c r="R465" s="442"/>
      <c r="S465" s="442"/>
      <c r="T465" s="442"/>
      <c r="U465" s="44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71</v>
      </c>
      <c r="P466" s="442"/>
      <c r="Q466" s="442"/>
      <c r="R466" s="442"/>
      <c r="S466" s="442"/>
      <c r="T466" s="442"/>
      <c r="U466" s="44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71</v>
      </c>
      <c r="P469" s="442"/>
      <c r="Q469" s="442"/>
      <c r="R469" s="442"/>
      <c r="S469" s="442"/>
      <c r="T469" s="442"/>
      <c r="U469" s="44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71</v>
      </c>
      <c r="P470" s="442"/>
      <c r="Q470" s="442"/>
      <c r="R470" s="442"/>
      <c r="S470" s="442"/>
      <c r="T470" s="442"/>
      <c r="U470" s="44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71</v>
      </c>
      <c r="P476" s="442"/>
      <c r="Q476" s="442"/>
      <c r="R476" s="442"/>
      <c r="S476" s="442"/>
      <c r="T476" s="442"/>
      <c r="U476" s="44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71</v>
      </c>
      <c r="P477" s="442"/>
      <c r="Q477" s="442"/>
      <c r="R477" s="442"/>
      <c r="S477" s="442"/>
      <c r="T477" s="442"/>
      <c r="U477" s="44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3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71</v>
      </c>
      <c r="P482" s="442"/>
      <c r="Q482" s="442"/>
      <c r="R482" s="442"/>
      <c r="S482" s="442"/>
      <c r="T482" s="442"/>
      <c r="U482" s="44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71</v>
      </c>
      <c r="P483" s="442"/>
      <c r="Q483" s="442"/>
      <c r="R483" s="442"/>
      <c r="S483" s="442"/>
      <c r="T483" s="442"/>
      <c r="U483" s="44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27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71</v>
      </c>
      <c r="P486" s="442"/>
      <c r="Q486" s="442"/>
      <c r="R486" s="442"/>
      <c r="S486" s="442"/>
      <c r="T486" s="442"/>
      <c r="U486" s="44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71</v>
      </c>
      <c r="P487" s="442"/>
      <c r="Q487" s="442"/>
      <c r="R487" s="442"/>
      <c r="S487" s="442"/>
      <c r="T487" s="442"/>
      <c r="U487" s="44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690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7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2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71</v>
      </c>
      <c r="P503" s="442"/>
      <c r="Q503" s="442"/>
      <c r="R503" s="442"/>
      <c r="S503" s="442"/>
      <c r="T503" s="442"/>
      <c r="U503" s="44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71</v>
      </c>
      <c r="P504" s="442"/>
      <c r="Q504" s="442"/>
      <c r="R504" s="442"/>
      <c r="S504" s="442"/>
      <c r="T504" s="442"/>
      <c r="U504" s="443"/>
      <c r="V504" s="37" t="s">
        <v>67</v>
      </c>
      <c r="W504" s="405">
        <f>IFERROR(SUM(W491:W502),"0")</f>
        <v>0</v>
      </c>
      <c r="X504" s="405">
        <f>IFERROR(SUM(X491:X502),"0")</f>
        <v>0</v>
      </c>
      <c r="Y504" s="37"/>
      <c r="Z504" s="406"/>
      <c r="AA504" s="406"/>
    </row>
    <row r="505" spans="1:67" ht="14.25" customHeight="1" x14ac:dyDescent="0.25">
      <c r="A505" s="420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0</v>
      </c>
      <c r="X506" s="404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t="16.5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71</v>
      </c>
      <c r="P508" s="442"/>
      <c r="Q508" s="442"/>
      <c r="R508" s="442"/>
      <c r="S508" s="442"/>
      <c r="T508" s="442"/>
      <c r="U508" s="443"/>
      <c r="V508" s="37" t="s">
        <v>72</v>
      </c>
      <c r="W508" s="405">
        <f>IFERROR(W506/H506,"0")+IFERROR(W507/H507,"0")</f>
        <v>0</v>
      </c>
      <c r="X508" s="405">
        <f>IFERROR(X506/H506,"0")+IFERROR(X507/H507,"0")</f>
        <v>0</v>
      </c>
      <c r="Y508" s="405">
        <f>IFERROR(IF(Y506="",0,Y506),"0")+IFERROR(IF(Y507="",0,Y507),"0")</f>
        <v>0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71</v>
      </c>
      <c r="P509" s="442"/>
      <c r="Q509" s="442"/>
      <c r="R509" s="442"/>
      <c r="S509" s="442"/>
      <c r="T509" s="442"/>
      <c r="U509" s="443"/>
      <c r="V509" s="37" t="s">
        <v>67</v>
      </c>
      <c r="W509" s="405">
        <f>IFERROR(SUM(W506:W507),"0")</f>
        <v>0</v>
      </c>
      <c r="X509" s="405">
        <f>IFERROR(SUM(X506:X507),"0")</f>
        <v>0</v>
      </c>
      <c r="Y509" s="37"/>
      <c r="Z509" s="406"/>
      <c r="AA509" s="406"/>
    </row>
    <row r="510" spans="1:67" ht="14.25" customHeight="1" x14ac:dyDescent="0.25">
      <c r="A510" s="420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71</v>
      </c>
      <c r="P517" s="442"/>
      <c r="Q517" s="442"/>
      <c r="R517" s="442"/>
      <c r="S517" s="442"/>
      <c r="T517" s="442"/>
      <c r="U517" s="443"/>
      <c r="V517" s="37" t="s">
        <v>72</v>
      </c>
      <c r="W517" s="405">
        <f>IFERROR(W511/H511,"0")+IFERROR(W512/H512,"0")+IFERROR(W513/H513,"0")+IFERROR(W514/H514,"0")+IFERROR(W515/H515,"0")+IFERROR(W516/H516,"0")</f>
        <v>0</v>
      </c>
      <c r="X517" s="405">
        <f>IFERROR(X511/H511,"0")+IFERROR(X512/H512,"0")+IFERROR(X513/H513,"0")+IFERROR(X514/H514,"0")+IFERROR(X515/H515,"0")+IFERROR(X516/H516,"0")</f>
        <v>0</v>
      </c>
      <c r="Y517" s="405">
        <f>IFERROR(IF(Y511="",0,Y511),"0")+IFERROR(IF(Y512="",0,Y512),"0")+IFERROR(IF(Y513="",0,Y513),"0")+IFERROR(IF(Y514="",0,Y514),"0")+IFERROR(IF(Y515="",0,Y515),"0")+IFERROR(IF(Y516="",0,Y516),"0")</f>
        <v>0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71</v>
      </c>
      <c r="P518" s="442"/>
      <c r="Q518" s="442"/>
      <c r="R518" s="442"/>
      <c r="S518" s="442"/>
      <c r="T518" s="442"/>
      <c r="U518" s="443"/>
      <c r="V518" s="37" t="s">
        <v>67</v>
      </c>
      <c r="W518" s="405">
        <f>IFERROR(SUM(W511:W516),"0")</f>
        <v>0</v>
      </c>
      <c r="X518" s="405">
        <f>IFERROR(SUM(X511:X516),"0")</f>
        <v>0</v>
      </c>
      <c r="Y518" s="37"/>
      <c r="Z518" s="406"/>
      <c r="AA518" s="406"/>
    </row>
    <row r="519" spans="1:67" ht="14.25" customHeight="1" x14ac:dyDescent="0.25">
      <c r="A519" s="420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71</v>
      </c>
      <c r="P523" s="442"/>
      <c r="Q523" s="442"/>
      <c r="R523" s="442"/>
      <c r="S523" s="442"/>
      <c r="T523" s="442"/>
      <c r="U523" s="44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71</v>
      </c>
      <c r="P524" s="442"/>
      <c r="Q524" s="442"/>
      <c r="R524" s="442"/>
      <c r="S524" s="442"/>
      <c r="T524" s="442"/>
      <c r="U524" s="44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71</v>
      </c>
      <c r="P527" s="442"/>
      <c r="Q527" s="442"/>
      <c r="R527" s="442"/>
      <c r="S527" s="442"/>
      <c r="T527" s="442"/>
      <c r="U527" s="44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71</v>
      </c>
      <c r="P528" s="442"/>
      <c r="Q528" s="442"/>
      <c r="R528" s="442"/>
      <c r="S528" s="442"/>
      <c r="T528" s="442"/>
      <c r="U528" s="44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741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1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85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3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100</v>
      </c>
      <c r="X536" s="404">
        <f t="shared" si="99"/>
        <v>108</v>
      </c>
      <c r="Y536" s="36">
        <f t="shared" si="100"/>
        <v>0.19574999999999998</v>
      </c>
      <c r="Z536" s="56"/>
      <c r="AA536" s="57"/>
      <c r="AE536" s="64"/>
      <c r="BB536" s="370" t="s">
        <v>1</v>
      </c>
      <c r="BL536" s="64">
        <f t="shared" si="101"/>
        <v>104</v>
      </c>
      <c r="BM536" s="64">
        <f t="shared" si="102"/>
        <v>112.32000000000001</v>
      </c>
      <c r="BN536" s="64">
        <f t="shared" si="103"/>
        <v>0.14880952380952381</v>
      </c>
      <c r="BO536" s="64">
        <f t="shared" si="104"/>
        <v>0.1607142857142857</v>
      </c>
    </row>
    <row r="537" spans="1:67" ht="27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27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20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71</v>
      </c>
      <c r="P541" s="442"/>
      <c r="Q541" s="442"/>
      <c r="R541" s="442"/>
      <c r="S541" s="442"/>
      <c r="T541" s="442"/>
      <c r="U541" s="44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8.3333333333333339</v>
      </c>
      <c r="X541" s="405">
        <f>IFERROR(X532/H532,"0")+IFERROR(X533/H533,"0")+IFERROR(X534/H534,"0")+IFERROR(X535/H535,"0")+IFERROR(X536/H536,"0")+IFERROR(X537/H537,"0")+IFERROR(X538/H538,"0")+IFERROR(X539/H539,"0")+IFERROR(X540/H540,"0")</f>
        <v>9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0.19574999999999998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71</v>
      </c>
      <c r="P542" s="442"/>
      <c r="Q542" s="442"/>
      <c r="R542" s="442"/>
      <c r="S542" s="442"/>
      <c r="T542" s="442"/>
      <c r="U542" s="443"/>
      <c r="V542" s="37" t="s">
        <v>67</v>
      </c>
      <c r="W542" s="405">
        <f>IFERROR(SUM(W532:W540),"0")</f>
        <v>100</v>
      </c>
      <c r="X542" s="405">
        <f>IFERROR(SUM(X532:X540),"0")</f>
        <v>108</v>
      </c>
      <c r="Y542" s="37"/>
      <c r="Z542" s="406"/>
      <c r="AA542" s="406"/>
    </row>
    <row r="543" spans="1:67" ht="14.25" customHeight="1" x14ac:dyDescent="0.25">
      <c r="A543" s="420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67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9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2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84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71</v>
      </c>
      <c r="P549" s="442"/>
      <c r="Q549" s="442"/>
      <c r="R549" s="442"/>
      <c r="S549" s="442"/>
      <c r="T549" s="442"/>
      <c r="U549" s="44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71</v>
      </c>
      <c r="P550" s="442"/>
      <c r="Q550" s="442"/>
      <c r="R550" s="442"/>
      <c r="S550" s="442"/>
      <c r="T550" s="442"/>
      <c r="U550" s="44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23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6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300</v>
      </c>
      <c r="X553" s="404">
        <f>IFERROR(IF(W553="",0,CEILING((W553/$H553),1)*$H553),"")</f>
        <v>302.40000000000003</v>
      </c>
      <c r="Y553" s="36">
        <f>IFERROR(IF(X553=0,"",ROUNDUP(X553/H553,0)*0.00753),"")</f>
        <v>0.54215999999999998</v>
      </c>
      <c r="Z553" s="56"/>
      <c r="AA553" s="57"/>
      <c r="AE553" s="64"/>
      <c r="BB553" s="381" t="s">
        <v>1</v>
      </c>
      <c r="BL553" s="64">
        <f>IFERROR(W553*I553/H553,"0")</f>
        <v>318.57142857142856</v>
      </c>
      <c r="BM553" s="64">
        <f>IFERROR(X553*I553/H553,"0")</f>
        <v>321.12</v>
      </c>
      <c r="BN553" s="64">
        <f>IFERROR(1/J553*(W553/H553),"0")</f>
        <v>0.45787545787545786</v>
      </c>
      <c r="BO553" s="64">
        <f>IFERROR(1/J553*(X553/H553),"0")</f>
        <v>0.46153846153846151</v>
      </c>
    </row>
    <row r="554" spans="1:67" ht="27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6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9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1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71</v>
      </c>
      <c r="P557" s="442"/>
      <c r="Q557" s="442"/>
      <c r="R557" s="442"/>
      <c r="S557" s="442"/>
      <c r="T557" s="442"/>
      <c r="U557" s="443"/>
      <c r="V557" s="37" t="s">
        <v>72</v>
      </c>
      <c r="W557" s="405">
        <f>IFERROR(W552/H552,"0")+IFERROR(W553/H553,"0")+IFERROR(W554/H554,"0")+IFERROR(W555/H555,"0")+IFERROR(W556/H556,"0")</f>
        <v>71.428571428571431</v>
      </c>
      <c r="X557" s="405">
        <f>IFERROR(X552/H552,"0")+IFERROR(X553/H553,"0")+IFERROR(X554/H554,"0")+IFERROR(X555/H555,"0")+IFERROR(X556/H556,"0")</f>
        <v>72</v>
      </c>
      <c r="Y557" s="405">
        <f>IFERROR(IF(Y552="",0,Y552),"0")+IFERROR(IF(Y553="",0,Y553),"0")+IFERROR(IF(Y554="",0,Y554),"0")+IFERROR(IF(Y555="",0,Y555),"0")+IFERROR(IF(Y556="",0,Y556),"0")</f>
        <v>0.54215999999999998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71</v>
      </c>
      <c r="P558" s="442"/>
      <c r="Q558" s="442"/>
      <c r="R558" s="442"/>
      <c r="S558" s="442"/>
      <c r="T558" s="442"/>
      <c r="U558" s="443"/>
      <c r="V558" s="37" t="s">
        <v>67</v>
      </c>
      <c r="W558" s="405">
        <f>IFERROR(SUM(W552:W556),"0")</f>
        <v>300</v>
      </c>
      <c r="X558" s="405">
        <f>IFERROR(SUM(X552:X556),"0")</f>
        <v>302.40000000000003</v>
      </c>
      <c r="Y558" s="37"/>
      <c r="Z558" s="406"/>
      <c r="AA558" s="406"/>
    </row>
    <row r="559" spans="1:67" ht="14.25" customHeight="1" x14ac:dyDescent="0.25">
      <c r="A559" s="420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3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6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799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7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6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71</v>
      </c>
      <c r="P565" s="442"/>
      <c r="Q565" s="442"/>
      <c r="R565" s="442"/>
      <c r="S565" s="442"/>
      <c r="T565" s="442"/>
      <c r="U565" s="44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71</v>
      </c>
      <c r="P566" s="442"/>
      <c r="Q566" s="442"/>
      <c r="R566" s="442"/>
      <c r="S566" s="442"/>
      <c r="T566" s="442"/>
      <c r="U566" s="44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customHeight="1" x14ac:dyDescent="0.25">
      <c r="A567" s="420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8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30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78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71</v>
      </c>
      <c r="P572" s="442"/>
      <c r="Q572" s="442"/>
      <c r="R572" s="442"/>
      <c r="S572" s="442"/>
      <c r="T572" s="442"/>
      <c r="U572" s="44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71</v>
      </c>
      <c r="P573" s="442"/>
      <c r="Q573" s="442"/>
      <c r="R573" s="442"/>
      <c r="S573" s="442"/>
      <c r="T573" s="442"/>
      <c r="U573" s="44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824</v>
      </c>
      <c r="P574" s="439"/>
      <c r="Q574" s="439"/>
      <c r="R574" s="439"/>
      <c r="S574" s="439"/>
      <c r="T574" s="439"/>
      <c r="U574" s="440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13158.2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13197.800000000001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825</v>
      </c>
      <c r="P575" s="439"/>
      <c r="Q575" s="439"/>
      <c r="R575" s="439"/>
      <c r="S575" s="439"/>
      <c r="T575" s="439"/>
      <c r="U575" s="440"/>
      <c r="V575" s="37" t="s">
        <v>67</v>
      </c>
      <c r="W575" s="405">
        <f>IFERROR(SUM(BL22:BL571),"0")</f>
        <v>13815.782617658206</v>
      </c>
      <c r="X575" s="405">
        <f>IFERROR(SUM(BM22:BM571),"0")</f>
        <v>13857.692000000003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826</v>
      </c>
      <c r="P576" s="439"/>
      <c r="Q576" s="439"/>
      <c r="R576" s="439"/>
      <c r="S576" s="439"/>
      <c r="T576" s="439"/>
      <c r="U576" s="440"/>
      <c r="V576" s="37" t="s">
        <v>827</v>
      </c>
      <c r="W576" s="38">
        <f>ROUNDUP(SUM(BN22:BN571),0)</f>
        <v>24</v>
      </c>
      <c r="X576" s="38">
        <f>ROUNDUP(SUM(BO22:BO571),0)</f>
        <v>24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828</v>
      </c>
      <c r="P577" s="439"/>
      <c r="Q577" s="439"/>
      <c r="R577" s="439"/>
      <c r="S577" s="439"/>
      <c r="T577" s="439"/>
      <c r="U577" s="440"/>
      <c r="V577" s="37" t="s">
        <v>67</v>
      </c>
      <c r="W577" s="405">
        <f>GrossWeightTotal+PalletQtyTotal*25</f>
        <v>14415.782617658206</v>
      </c>
      <c r="X577" s="405">
        <f>GrossWeightTotalR+PalletQtyTotalR*25</f>
        <v>14457.692000000003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829</v>
      </c>
      <c r="P578" s="439"/>
      <c r="Q578" s="439"/>
      <c r="R578" s="439"/>
      <c r="S578" s="439"/>
      <c r="T578" s="439"/>
      <c r="U578" s="440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1282.5354511388991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1287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830</v>
      </c>
      <c r="P579" s="439"/>
      <c r="Q579" s="439"/>
      <c r="R579" s="439"/>
      <c r="S579" s="439"/>
      <c r="T579" s="439"/>
      <c r="U579" s="440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26.943649999999998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46" t="s">
        <v>105</v>
      </c>
      <c r="D581" s="563"/>
      <c r="E581" s="563"/>
      <c r="F581" s="562"/>
      <c r="G581" s="44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489</v>
      </c>
      <c r="Q581" s="562"/>
      <c r="R581" s="44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2" t="s">
        <v>833</v>
      </c>
      <c r="B582" s="446" t="s">
        <v>61</v>
      </c>
      <c r="C582" s="446" t="s">
        <v>106</v>
      </c>
      <c r="D582" s="446" t="s">
        <v>114</v>
      </c>
      <c r="E582" s="446" t="s">
        <v>105</v>
      </c>
      <c r="F582" s="446" t="s">
        <v>232</v>
      </c>
      <c r="G582" s="446" t="s">
        <v>243</v>
      </c>
      <c r="H582" s="446" t="s">
        <v>257</v>
      </c>
      <c r="I582" s="446" t="s">
        <v>276</v>
      </c>
      <c r="J582" s="446" t="s">
        <v>349</v>
      </c>
      <c r="K582" s="446" t="s">
        <v>370</v>
      </c>
      <c r="L582" s="446" t="s">
        <v>383</v>
      </c>
      <c r="M582" s="395"/>
      <c r="N582" s="446" t="s">
        <v>459</v>
      </c>
      <c r="O582" s="446" t="s">
        <v>476</v>
      </c>
      <c r="P582" s="446" t="s">
        <v>490</v>
      </c>
      <c r="Q582" s="446" t="s">
        <v>539</v>
      </c>
      <c r="R582" s="446" t="s">
        <v>571</v>
      </c>
      <c r="S582" s="446" t="s">
        <v>642</v>
      </c>
      <c r="T582" s="446" t="s">
        <v>674</v>
      </c>
      <c r="U582" s="446" t="s">
        <v>681</v>
      </c>
      <c r="V582" s="446" t="s">
        <v>690</v>
      </c>
      <c r="W582" s="446" t="s">
        <v>741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0</v>
      </c>
      <c r="D584" s="46">
        <f>IFERROR(X59*1,"0")+IFERROR(X60*1,"0")+IFERROR(X61*1,"0")+IFERROR(X62*1,"0")</f>
        <v>0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108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0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52.199999999999996</v>
      </c>
      <c r="J584" s="46">
        <f>IFERROR(X215*1,"0")+IFERROR(X216*1,"0")+IFERROR(X217*1,"0")+IFERROR(X218*1,"0")+IFERROR(X219*1,"0")+IFERROR(X220*1,"0")+IFERROR(X221*1,"0")+IFERROR(X225*1,"0")+IFERROR(X226*1,"0")+IFERROR(X227*1,"0")</f>
        <v>11.6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5610.6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7005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410.40000000000003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