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4BDFD53-D075-466D-82FF-5A7BEC9A91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X506" i="1"/>
  <c r="W506" i="1"/>
  <c r="BO505" i="1"/>
  <c r="BN505" i="1"/>
  <c r="BM505" i="1"/>
  <c r="BL505" i="1"/>
  <c r="Y505" i="1"/>
  <c r="Y506" i="1" s="1"/>
  <c r="X505" i="1"/>
  <c r="X507" i="1" s="1"/>
  <c r="O505" i="1"/>
  <c r="W503" i="1"/>
  <c r="X502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O499" i="1"/>
  <c r="BN499" i="1"/>
  <c r="BM499" i="1"/>
  <c r="BL499" i="1"/>
  <c r="Y499" i="1"/>
  <c r="X499" i="1"/>
  <c r="X503" i="1" s="1"/>
  <c r="O499" i="1"/>
  <c r="W497" i="1"/>
  <c r="W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X487" i="1" s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Y461" i="1" s="1"/>
  <c r="X460" i="1"/>
  <c r="O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X420" i="1"/>
  <c r="W420" i="1"/>
  <c r="BO419" i="1"/>
  <c r="BN419" i="1"/>
  <c r="BM419" i="1"/>
  <c r="BL419" i="1"/>
  <c r="Y419" i="1"/>
  <c r="X419" i="1"/>
  <c r="O419" i="1"/>
  <c r="BN418" i="1"/>
  <c r="BL418" i="1"/>
  <c r="X418" i="1"/>
  <c r="O418" i="1"/>
  <c r="BO417" i="1"/>
  <c r="BN417" i="1"/>
  <c r="BM417" i="1"/>
  <c r="BL417" i="1"/>
  <c r="Y417" i="1"/>
  <c r="X417" i="1"/>
  <c r="O417" i="1"/>
  <c r="W415" i="1"/>
  <c r="X414" i="1"/>
  <c r="W414" i="1"/>
  <c r="BO413" i="1"/>
  <c r="BN413" i="1"/>
  <c r="BM413" i="1"/>
  <c r="BL413" i="1"/>
  <c r="Y413" i="1"/>
  <c r="Y414" i="1" s="1"/>
  <c r="X413" i="1"/>
  <c r="X415" i="1" s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O408" i="1"/>
  <c r="BO407" i="1"/>
  <c r="BN407" i="1"/>
  <c r="BM407" i="1"/>
  <c r="BL407" i="1"/>
  <c r="Y407" i="1"/>
  <c r="X407" i="1"/>
  <c r="O407" i="1"/>
  <c r="W405" i="1"/>
  <c r="W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W389" i="1"/>
  <c r="X388" i="1"/>
  <c r="W388" i="1"/>
  <c r="BO387" i="1"/>
  <c r="BN387" i="1"/>
  <c r="BM387" i="1"/>
  <c r="BL387" i="1"/>
  <c r="Y387" i="1"/>
  <c r="X387" i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W371" i="1"/>
  <c r="X370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O350" i="1"/>
  <c r="BN350" i="1"/>
  <c r="BM350" i="1"/>
  <c r="BL350" i="1"/>
  <c r="Y350" i="1"/>
  <c r="X350" i="1"/>
  <c r="BO349" i="1"/>
  <c r="BN349" i="1"/>
  <c r="BM349" i="1"/>
  <c r="BL349" i="1"/>
  <c r="Y349" i="1"/>
  <c r="X349" i="1"/>
  <c r="X352" i="1" s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O329" i="1"/>
  <c r="BN328" i="1"/>
  <c r="BL328" i="1"/>
  <c r="X328" i="1"/>
  <c r="BN327" i="1"/>
  <c r="BL327" i="1"/>
  <c r="X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O252" i="1"/>
  <c r="BN251" i="1"/>
  <c r="BL251" i="1"/>
  <c r="X251" i="1"/>
  <c r="X256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X233" i="1" s="1"/>
  <c r="O226" i="1"/>
  <c r="W223" i="1"/>
  <c r="W222" i="1"/>
  <c r="BN221" i="1"/>
  <c r="BL221" i="1"/>
  <c r="X221" i="1"/>
  <c r="BO221" i="1" s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X206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BO173" i="1" s="1"/>
  <c r="BN172" i="1"/>
  <c r="BL172" i="1"/>
  <c r="X172" i="1"/>
  <c r="X181" i="1" s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X164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8" i="1" s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4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58" i="1" s="1"/>
  <c r="BN23" i="1"/>
  <c r="BL23" i="1"/>
  <c r="W555" i="1" s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X39" i="1" l="1"/>
  <c r="X57" i="1"/>
  <c r="X100" i="1"/>
  <c r="X117" i="1"/>
  <c r="X136" i="1"/>
  <c r="X169" i="1"/>
  <c r="X199" i="1"/>
  <c r="X205" i="1"/>
  <c r="X223" i="1"/>
  <c r="X249" i="1"/>
  <c r="X255" i="1"/>
  <c r="BO271" i="1"/>
  <c r="BM271" i="1"/>
  <c r="Y271" i="1"/>
  <c r="BO285" i="1"/>
  <c r="BM285" i="1"/>
  <c r="Y285" i="1"/>
  <c r="X287" i="1"/>
  <c r="O564" i="1"/>
  <c r="X297" i="1"/>
  <c r="BO290" i="1"/>
  <c r="BM290" i="1"/>
  <c r="Y290" i="1"/>
  <c r="BO294" i="1"/>
  <c r="BM294" i="1"/>
  <c r="Y294" i="1"/>
  <c r="BO311" i="1"/>
  <c r="BM311" i="1"/>
  <c r="Y311" i="1"/>
  <c r="Y313" i="1" s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BO362" i="1"/>
  <c r="BM362" i="1"/>
  <c r="Y362" i="1"/>
  <c r="BO374" i="1"/>
  <c r="BM374" i="1"/>
  <c r="Y374" i="1"/>
  <c r="Y377" i="1" s="1"/>
  <c r="BO392" i="1"/>
  <c r="BM392" i="1"/>
  <c r="Y392" i="1"/>
  <c r="Y404" i="1" s="1"/>
  <c r="BO396" i="1"/>
  <c r="BM396" i="1"/>
  <c r="Y396" i="1"/>
  <c r="BO400" i="1"/>
  <c r="BM400" i="1"/>
  <c r="Y400" i="1"/>
  <c r="X404" i="1"/>
  <c r="BO408" i="1"/>
  <c r="BM408" i="1"/>
  <c r="Y408" i="1"/>
  <c r="Y410" i="1" s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BO454" i="1"/>
  <c r="BM454" i="1"/>
  <c r="Y454" i="1"/>
  <c r="Y456" i="1" s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X537" i="1"/>
  <c r="I564" i="1"/>
  <c r="X25" i="1"/>
  <c r="X35" i="1"/>
  <c r="X43" i="1"/>
  <c r="X49" i="1"/>
  <c r="X82" i="1"/>
  <c r="X90" i="1"/>
  <c r="X127" i="1"/>
  <c r="X145" i="1"/>
  <c r="X158" i="1"/>
  <c r="X165" i="1"/>
  <c r="X180" i="1"/>
  <c r="X216" i="1"/>
  <c r="X232" i="1"/>
  <c r="H9" i="1"/>
  <c r="B564" i="1"/>
  <c r="W556" i="1"/>
  <c r="W557" i="1" s="1"/>
  <c r="Y23" i="1"/>
  <c r="Y24" i="1" s="1"/>
  <c r="BM23" i="1"/>
  <c r="X555" i="1" s="1"/>
  <c r="X24" i="1"/>
  <c r="W554" i="1"/>
  <c r="Y27" i="1"/>
  <c r="BM27" i="1"/>
  <c r="BO27" i="1"/>
  <c r="X556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4" i="1"/>
  <c r="Y54" i="1"/>
  <c r="Y57" i="1" s="1"/>
  <c r="BM54" i="1"/>
  <c r="X58" i="1"/>
  <c r="E564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Y117" i="1" s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64" i="1"/>
  <c r="Y132" i="1"/>
  <c r="Y136" i="1" s="1"/>
  <c r="BM132" i="1"/>
  <c r="Y134" i="1"/>
  <c r="BM134" i="1"/>
  <c r="X137" i="1"/>
  <c r="G564" i="1"/>
  <c r="Y143" i="1"/>
  <c r="Y145" i="1" s="1"/>
  <c r="BM143" i="1"/>
  <c r="X146" i="1"/>
  <c r="H564" i="1"/>
  <c r="Y150" i="1"/>
  <c r="Y158" i="1" s="1"/>
  <c r="BM150" i="1"/>
  <c r="Y152" i="1"/>
  <c r="BM152" i="1"/>
  <c r="Y154" i="1"/>
  <c r="BM154" i="1"/>
  <c r="Y156" i="1"/>
  <c r="BM156" i="1"/>
  <c r="X159" i="1"/>
  <c r="Y163" i="1"/>
  <c r="Y164" i="1" s="1"/>
  <c r="BM163" i="1"/>
  <c r="Y167" i="1"/>
  <c r="Y169" i="1" s="1"/>
  <c r="BM167" i="1"/>
  <c r="BO167" i="1"/>
  <c r="Y172" i="1"/>
  <c r="Y180" i="1" s="1"/>
  <c r="BM172" i="1"/>
  <c r="BO172" i="1"/>
  <c r="Y173" i="1"/>
  <c r="BM173" i="1"/>
  <c r="Y175" i="1"/>
  <c r="BM175" i="1"/>
  <c r="Y177" i="1"/>
  <c r="BM177" i="1"/>
  <c r="Y178" i="1"/>
  <c r="BM178" i="1"/>
  <c r="Y184" i="1"/>
  <c r="Y198" i="1" s="1"/>
  <c r="BM184" i="1"/>
  <c r="Y187" i="1"/>
  <c r="BM187" i="1"/>
  <c r="Y188" i="1"/>
  <c r="BM188" i="1"/>
  <c r="Y190" i="1"/>
  <c r="BM190" i="1"/>
  <c r="Y192" i="1"/>
  <c r="BM192" i="1"/>
  <c r="Y197" i="1"/>
  <c r="BM197" i="1"/>
  <c r="Y201" i="1"/>
  <c r="Y205" i="1" s="1"/>
  <c r="BM201" i="1"/>
  <c r="BO201" i="1"/>
  <c r="J564" i="1"/>
  <c r="Y210" i="1"/>
  <c r="Y216" i="1" s="1"/>
  <c r="BM210" i="1"/>
  <c r="Y212" i="1"/>
  <c r="BM212" i="1"/>
  <c r="Y214" i="1"/>
  <c r="BM214" i="1"/>
  <c r="X217" i="1"/>
  <c r="Y221" i="1"/>
  <c r="Y222" i="1" s="1"/>
  <c r="BM221" i="1"/>
  <c r="Y226" i="1"/>
  <c r="Y232" i="1" s="1"/>
  <c r="BM226" i="1"/>
  <c r="BO226" i="1"/>
  <c r="Y228" i="1"/>
  <c r="BM228" i="1"/>
  <c r="Y230" i="1"/>
  <c r="BM230" i="1"/>
  <c r="N564" i="1"/>
  <c r="L564" i="1"/>
  <c r="Y237" i="1"/>
  <c r="Y248" i="1" s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5" i="1" s="1"/>
  <c r="BM251" i="1"/>
  <c r="BO251" i="1"/>
  <c r="Y253" i="1"/>
  <c r="BM253" i="1"/>
  <c r="X267" i="1"/>
  <c r="Y259" i="1"/>
  <c r="Y267" i="1" s="1"/>
  <c r="BM259" i="1"/>
  <c r="Y261" i="1"/>
  <c r="BM261" i="1"/>
  <c r="Y263" i="1"/>
  <c r="BM263" i="1"/>
  <c r="Y265" i="1"/>
  <c r="BM265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X314" i="1"/>
  <c r="X313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Y346" i="1" s="1"/>
  <c r="X346" i="1"/>
  <c r="BO351" i="1"/>
  <c r="BM351" i="1"/>
  <c r="Y351" i="1"/>
  <c r="Y352" i="1" s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Y365" i="1" s="1"/>
  <c r="BO364" i="1"/>
  <c r="BM364" i="1"/>
  <c r="Y364" i="1"/>
  <c r="X366" i="1"/>
  <c r="X371" i="1"/>
  <c r="BO368" i="1"/>
  <c r="BM368" i="1"/>
  <c r="Y368" i="1"/>
  <c r="Y370" i="1" s="1"/>
  <c r="X377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X405" i="1"/>
  <c r="BO394" i="1"/>
  <c r="BM394" i="1"/>
  <c r="Y394" i="1"/>
  <c r="BO398" i="1"/>
  <c r="BM398" i="1"/>
  <c r="Y398" i="1"/>
  <c r="BO402" i="1"/>
  <c r="BM402" i="1"/>
  <c r="Y402" i="1"/>
  <c r="X411" i="1"/>
  <c r="X410" i="1"/>
  <c r="BO418" i="1"/>
  <c r="BM418" i="1"/>
  <c r="Y418" i="1"/>
  <c r="Y420" i="1" s="1"/>
  <c r="BO472" i="1"/>
  <c r="BM472" i="1"/>
  <c r="Y472" i="1"/>
  <c r="BO476" i="1"/>
  <c r="BM476" i="1"/>
  <c r="Y476" i="1"/>
  <c r="BO480" i="1"/>
  <c r="BM480" i="1"/>
  <c r="Y480" i="1"/>
  <c r="S564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Y487" i="1" s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X557" i="1" l="1"/>
  <c r="Y545" i="1"/>
  <c r="Y496" i="1"/>
  <c r="Y482" i="1"/>
  <c r="Y339" i="1"/>
  <c r="Y274" i="1"/>
  <c r="Y34" i="1"/>
  <c r="Y559" i="1" s="1"/>
  <c r="X558" i="1"/>
  <c r="X554" i="1"/>
  <c r="Y520" i="1"/>
  <c r="Y436" i="1"/>
  <c r="Y297" i="1"/>
</calcChain>
</file>

<file path=xl/sharedStrings.xml><?xml version="1.0" encoding="utf-8"?>
<sst xmlns="http://schemas.openxmlformats.org/spreadsheetml/2006/main" count="2417" uniqueCount="802">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</sst>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47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7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39" t="s">
        <v>8</v>
      </c>
      <c r="B5" s="540"/>
      <c r="C5" s="541"/>
      <c r="D5" s="431"/>
      <c r="E5" s="433"/>
      <c r="F5" s="736" t="s">
        <v>9</v>
      </c>
      <c r="G5" s="541"/>
      <c r="H5" s="431"/>
      <c r="I5" s="432"/>
      <c r="J5" s="432"/>
      <c r="K5" s="432"/>
      <c r="L5" s="433"/>
      <c r="M5" s="58"/>
      <c r="O5" s="24" t="s">
        <v>10</v>
      </c>
      <c r="P5" s="775">
        <v>45463</v>
      </c>
      <c r="Q5" s="555"/>
      <c r="S5" s="638" t="s">
        <v>11</v>
      </c>
      <c r="T5" s="446"/>
      <c r="U5" s="641" t="s">
        <v>12</v>
      </c>
      <c r="V5" s="555"/>
      <c r="AA5" s="51"/>
      <c r="AB5" s="51"/>
      <c r="AC5" s="51"/>
    </row>
    <row r="6" spans="1:30" s="382" customFormat="1" ht="24" customHeight="1" x14ac:dyDescent="0.2">
      <c r="A6" s="539" t="s">
        <v>13</v>
      </c>
      <c r="B6" s="540"/>
      <c r="C6" s="541"/>
      <c r="D6" s="703" t="s">
        <v>14</v>
      </c>
      <c r="E6" s="704"/>
      <c r="F6" s="704"/>
      <c r="G6" s="704"/>
      <c r="H6" s="704"/>
      <c r="I6" s="704"/>
      <c r="J6" s="704"/>
      <c r="K6" s="704"/>
      <c r="L6" s="555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Четверг</v>
      </c>
      <c r="Q6" s="391"/>
      <c r="S6" s="445" t="s">
        <v>16</v>
      </c>
      <c r="T6" s="446"/>
      <c r="U6" s="695" t="s">
        <v>17</v>
      </c>
      <c r="V6" s="465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589"/>
      <c r="M7" s="60"/>
      <c r="O7" s="24"/>
      <c r="P7" s="42"/>
      <c r="Q7" s="42"/>
      <c r="S7" s="393"/>
      <c r="T7" s="446"/>
      <c r="U7" s="696"/>
      <c r="V7" s="697"/>
      <c r="AA7" s="51"/>
      <c r="AB7" s="51"/>
      <c r="AC7" s="51"/>
    </row>
    <row r="8" spans="1:30" s="382" customFormat="1" ht="25.5" customHeight="1" x14ac:dyDescent="0.2">
      <c r="A8" s="780" t="s">
        <v>18</v>
      </c>
      <c r="B8" s="417"/>
      <c r="C8" s="41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8">
        <v>0.375</v>
      </c>
      <c r="Q8" s="589"/>
      <c r="S8" s="393"/>
      <c r="T8" s="446"/>
      <c r="U8" s="696"/>
      <c r="V8" s="697"/>
      <c r="AA8" s="51"/>
      <c r="AB8" s="51"/>
      <c r="AC8" s="51"/>
    </row>
    <row r="9" spans="1:30" s="3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5"/>
      <c r="E9" s="40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47"/>
      <c r="Q9" s="548"/>
      <c r="S9" s="393"/>
      <c r="T9" s="446"/>
      <c r="U9" s="698"/>
      <c r="V9" s="699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5"/>
      <c r="E10" s="40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8" t="str">
        <f>IFERROR(VLOOKUP($D$10,Proxy,2,FALSE),"")</f>
        <v/>
      </c>
      <c r="I10" s="393"/>
      <c r="J10" s="393"/>
      <c r="K10" s="393"/>
      <c r="L10" s="393"/>
      <c r="M10" s="381"/>
      <c r="O10" s="26" t="s">
        <v>21</v>
      </c>
      <c r="P10" s="647"/>
      <c r="Q10" s="648"/>
      <c r="T10" s="24" t="s">
        <v>22</v>
      </c>
      <c r="U10" s="464" t="s">
        <v>23</v>
      </c>
      <c r="V10" s="465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35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0" t="s">
        <v>28</v>
      </c>
      <c r="B12" s="540"/>
      <c r="C12" s="540"/>
      <c r="D12" s="540"/>
      <c r="E12" s="540"/>
      <c r="F12" s="540"/>
      <c r="G12" s="540"/>
      <c r="H12" s="540"/>
      <c r="I12" s="540"/>
      <c r="J12" s="540"/>
      <c r="K12" s="540"/>
      <c r="L12" s="541"/>
      <c r="M12" s="62"/>
      <c r="O12" s="24" t="s">
        <v>29</v>
      </c>
      <c r="P12" s="588"/>
      <c r="Q12" s="589"/>
      <c r="R12" s="23"/>
      <c r="T12" s="24"/>
      <c r="U12" s="507"/>
      <c r="V12" s="393"/>
      <c r="AA12" s="51"/>
      <c r="AB12" s="51"/>
      <c r="AC12" s="51"/>
    </row>
    <row r="13" spans="1:30" s="382" customFormat="1" ht="23.25" customHeight="1" x14ac:dyDescent="0.2">
      <c r="A13" s="730" t="s">
        <v>30</v>
      </c>
      <c r="B13" s="540"/>
      <c r="C13" s="540"/>
      <c r="D13" s="540"/>
      <c r="E13" s="540"/>
      <c r="F13" s="540"/>
      <c r="G13" s="540"/>
      <c r="H13" s="540"/>
      <c r="I13" s="540"/>
      <c r="J13" s="540"/>
      <c r="K13" s="540"/>
      <c r="L13" s="541"/>
      <c r="M13" s="62"/>
      <c r="N13" s="26"/>
      <c r="O13" s="26" t="s">
        <v>31</v>
      </c>
      <c r="P13" s="635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0" t="s">
        <v>32</v>
      </c>
      <c r="B14" s="540"/>
      <c r="C14" s="540"/>
      <c r="D14" s="540"/>
      <c r="E14" s="540"/>
      <c r="F14" s="540"/>
      <c r="G14" s="540"/>
      <c r="H14" s="540"/>
      <c r="I14" s="540"/>
      <c r="J14" s="540"/>
      <c r="K14" s="540"/>
      <c r="L14" s="541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68" t="s">
        <v>33</v>
      </c>
      <c r="B15" s="540"/>
      <c r="C15" s="540"/>
      <c r="D15" s="540"/>
      <c r="E15" s="540"/>
      <c r="F15" s="540"/>
      <c r="G15" s="540"/>
      <c r="H15" s="540"/>
      <c r="I15" s="540"/>
      <c r="J15" s="540"/>
      <c r="K15" s="540"/>
      <c r="L15" s="54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74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3"/>
      <c r="Q17" s="473"/>
      <c r="R17" s="473"/>
      <c r="S17" s="474"/>
      <c r="T17" s="765" t="s">
        <v>49</v>
      </c>
      <c r="U17" s="541"/>
      <c r="V17" s="440" t="s">
        <v>50</v>
      </c>
      <c r="W17" s="440" t="s">
        <v>51</v>
      </c>
      <c r="X17" s="792" t="s">
        <v>52</v>
      </c>
      <c r="Y17" s="440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498"/>
      <c r="BB17" s="763" t="s">
        <v>57</v>
      </c>
    </row>
    <row r="18" spans="1:67" ht="14.25" customHeight="1" x14ac:dyDescent="0.2">
      <c r="A18" s="441"/>
      <c r="B18" s="441"/>
      <c r="C18" s="441"/>
      <c r="D18" s="475"/>
      <c r="E18" s="477"/>
      <c r="F18" s="441"/>
      <c r="G18" s="441"/>
      <c r="H18" s="441"/>
      <c r="I18" s="441"/>
      <c r="J18" s="441"/>
      <c r="K18" s="441"/>
      <c r="L18" s="441"/>
      <c r="M18" s="441"/>
      <c r="N18" s="441"/>
      <c r="O18" s="475"/>
      <c r="P18" s="476"/>
      <c r="Q18" s="476"/>
      <c r="R18" s="476"/>
      <c r="S18" s="477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89"/>
      <c r="AC18" s="490"/>
      <c r="AD18" s="491"/>
      <c r="AE18" s="499"/>
      <c r="BB18" s="393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420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80"/>
      <c r="AA20" s="380"/>
    </row>
    <row r="21" spans="1:67" ht="14.25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9"/>
      <c r="AA21" s="379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0">
        <v>4607091389258</v>
      </c>
      <c r="E22" s="391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1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0">
        <v>4680115885004</v>
      </c>
      <c r="E23" s="391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1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15"/>
      <c r="O24" s="416" t="s">
        <v>70</v>
      </c>
      <c r="P24" s="417"/>
      <c r="Q24" s="417"/>
      <c r="R24" s="417"/>
      <c r="S24" s="417"/>
      <c r="T24" s="417"/>
      <c r="U24" s="418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15"/>
      <c r="O25" s="416" t="s">
        <v>70</v>
      </c>
      <c r="P25" s="417"/>
      <c r="Q25" s="417"/>
      <c r="R25" s="417"/>
      <c r="S25" s="417"/>
      <c r="T25" s="417"/>
      <c r="U25" s="418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9"/>
      <c r="AA26" s="379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0">
        <v>4607091383881</v>
      </c>
      <c r="E27" s="391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1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0">
        <v>4607091388237</v>
      </c>
      <c r="E28" s="391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1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0">
        <v>4607091383935</v>
      </c>
      <c r="E29" s="391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1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0">
        <v>4607091383935</v>
      </c>
      <c r="E30" s="391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1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0">
        <v>4680115881853</v>
      </c>
      <c r="E31" s="391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1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0">
        <v>4607091383911</v>
      </c>
      <c r="E32" s="391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1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0">
        <v>4607091388244</v>
      </c>
      <c r="E33" s="391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1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4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415"/>
      <c r="O34" s="416" t="s">
        <v>70</v>
      </c>
      <c r="P34" s="417"/>
      <c r="Q34" s="417"/>
      <c r="R34" s="417"/>
      <c r="S34" s="417"/>
      <c r="T34" s="417"/>
      <c r="U34" s="418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415"/>
      <c r="O35" s="416" t="s">
        <v>70</v>
      </c>
      <c r="P35" s="417"/>
      <c r="Q35" s="417"/>
      <c r="R35" s="417"/>
      <c r="S35" s="417"/>
      <c r="T35" s="417"/>
      <c r="U35" s="418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customHeight="1" x14ac:dyDescent="0.25">
      <c r="A36" s="392" t="s">
        <v>86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0">
        <v>4607091388503</v>
      </c>
      <c r="E37" s="391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1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4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415"/>
      <c r="O38" s="416" t="s">
        <v>70</v>
      </c>
      <c r="P38" s="417"/>
      <c r="Q38" s="417"/>
      <c r="R38" s="417"/>
      <c r="S38" s="417"/>
      <c r="T38" s="417"/>
      <c r="U38" s="418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415"/>
      <c r="O39" s="416" t="s">
        <v>70</v>
      </c>
      <c r="P39" s="417"/>
      <c r="Q39" s="417"/>
      <c r="R39" s="417"/>
      <c r="S39" s="417"/>
      <c r="T39" s="417"/>
      <c r="U39" s="418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customHeight="1" x14ac:dyDescent="0.25">
      <c r="A40" s="392" t="s">
        <v>91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79"/>
      <c r="AA40" s="379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0">
        <v>4607091388282</v>
      </c>
      <c r="E41" s="391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1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4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415"/>
      <c r="O42" s="416" t="s">
        <v>70</v>
      </c>
      <c r="P42" s="417"/>
      <c r="Q42" s="417"/>
      <c r="R42" s="417"/>
      <c r="S42" s="417"/>
      <c r="T42" s="417"/>
      <c r="U42" s="418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415"/>
      <c r="O43" s="416" t="s">
        <v>70</v>
      </c>
      <c r="P43" s="417"/>
      <c r="Q43" s="417"/>
      <c r="R43" s="417"/>
      <c r="S43" s="417"/>
      <c r="T43" s="417"/>
      <c r="U43" s="418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customHeight="1" x14ac:dyDescent="0.2">
      <c r="A44" s="451" t="s">
        <v>95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8"/>
      <c r="AA44" s="48"/>
    </row>
    <row r="45" spans="1:67" ht="16.5" customHeight="1" x14ac:dyDescent="0.25">
      <c r="A45" s="420" t="s">
        <v>96</v>
      </c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80"/>
      <c r="AA45" s="380"/>
    </row>
    <row r="46" spans="1:67" ht="14.25" customHeight="1" x14ac:dyDescent="0.25">
      <c r="A46" s="392" t="s">
        <v>97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0">
        <v>4680115881440</v>
      </c>
      <c r="E47" s="391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1"/>
      <c r="T47" s="34"/>
      <c r="U47" s="34"/>
      <c r="V47" s="35" t="s">
        <v>66</v>
      </c>
      <c r="W47" s="386">
        <v>60</v>
      </c>
      <c r="X47" s="387">
        <f>IFERROR(IF(W47="",0,CEILING((W47/$H47),1)*$H47),"")</f>
        <v>64.800000000000011</v>
      </c>
      <c r="Y47" s="36">
        <f>IFERROR(IF(X47=0,"",ROUNDUP(X47/H47,0)*0.02175),"")</f>
        <v>0.1305</v>
      </c>
      <c r="Z47" s="56"/>
      <c r="AA47" s="57"/>
      <c r="AE47" s="64"/>
      <c r="BB47" s="76" t="s">
        <v>1</v>
      </c>
      <c r="BL47" s="64">
        <f>IFERROR(W47*I47/H47,"0")</f>
        <v>62.666666666666657</v>
      </c>
      <c r="BM47" s="64">
        <f>IFERROR(X47*I47/H47,"0")</f>
        <v>67.680000000000007</v>
      </c>
      <c r="BN47" s="64">
        <f>IFERROR(1/J47*(W47/H47),"0")</f>
        <v>9.9206349206349201E-2</v>
      </c>
      <c r="BO47" s="64">
        <f>IFERROR(1/J47*(X47/H47),"0")</f>
        <v>0.10714285714285715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0">
        <v>4680115881433</v>
      </c>
      <c r="E48" s="391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1"/>
      <c r="T48" s="34"/>
      <c r="U48" s="34"/>
      <c r="V48" s="35" t="s">
        <v>66</v>
      </c>
      <c r="W48" s="386">
        <v>90</v>
      </c>
      <c r="X48" s="387">
        <f>IFERROR(IF(W48="",0,CEILING((W48/$H48),1)*$H48),"")</f>
        <v>91.800000000000011</v>
      </c>
      <c r="Y48" s="36">
        <f>IFERROR(IF(X48=0,"",ROUNDUP(X48/H48,0)*0.00753),"")</f>
        <v>0.25602000000000003</v>
      </c>
      <c r="Z48" s="56"/>
      <c r="AA48" s="57"/>
      <c r="AE48" s="64"/>
      <c r="BB48" s="77" t="s">
        <v>1</v>
      </c>
      <c r="BL48" s="64">
        <f>IFERROR(W48*I48/H48,"0")</f>
        <v>96.666666666666657</v>
      </c>
      <c r="BM48" s="64">
        <f>IFERROR(X48*I48/H48,"0")</f>
        <v>98.600000000000009</v>
      </c>
      <c r="BN48" s="64">
        <f>IFERROR(1/J48*(W48/H48),"0")</f>
        <v>0.21367521367521364</v>
      </c>
      <c r="BO48" s="64">
        <f>IFERROR(1/J48*(X48/H48),"0")</f>
        <v>0.21794871794871795</v>
      </c>
    </row>
    <row r="49" spans="1:67" x14ac:dyDescent="0.2">
      <c r="A49" s="414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15"/>
      <c r="O49" s="416" t="s">
        <v>70</v>
      </c>
      <c r="P49" s="417"/>
      <c r="Q49" s="417"/>
      <c r="R49" s="417"/>
      <c r="S49" s="417"/>
      <c r="T49" s="417"/>
      <c r="U49" s="418"/>
      <c r="V49" s="37" t="s">
        <v>71</v>
      </c>
      <c r="W49" s="388">
        <f>IFERROR(W47/H47,"0")+IFERROR(W48/H48,"0")</f>
        <v>38.888888888888886</v>
      </c>
      <c r="X49" s="388">
        <f>IFERROR(X47/H47,"0")+IFERROR(X48/H48,"0")</f>
        <v>40</v>
      </c>
      <c r="Y49" s="388">
        <f>IFERROR(IF(Y47="",0,Y47),"0")+IFERROR(IF(Y48="",0,Y48),"0")</f>
        <v>0.38652000000000003</v>
      </c>
      <c r="Z49" s="389"/>
      <c r="AA49" s="389"/>
    </row>
    <row r="50" spans="1:67" x14ac:dyDescent="0.2">
      <c r="A50" s="393"/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415"/>
      <c r="O50" s="416" t="s">
        <v>70</v>
      </c>
      <c r="P50" s="417"/>
      <c r="Q50" s="417"/>
      <c r="R50" s="417"/>
      <c r="S50" s="417"/>
      <c r="T50" s="417"/>
      <c r="U50" s="418"/>
      <c r="V50" s="37" t="s">
        <v>66</v>
      </c>
      <c r="W50" s="388">
        <f>IFERROR(SUM(W47:W48),"0")</f>
        <v>150</v>
      </c>
      <c r="X50" s="388">
        <f>IFERROR(SUM(X47:X48),"0")</f>
        <v>156.60000000000002</v>
      </c>
      <c r="Y50" s="37"/>
      <c r="Z50" s="389"/>
      <c r="AA50" s="389"/>
    </row>
    <row r="51" spans="1:67" ht="16.5" customHeight="1" x14ac:dyDescent="0.25">
      <c r="A51" s="420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80"/>
      <c r="AA51" s="380"/>
    </row>
    <row r="52" spans="1:67" ht="14.25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0">
        <v>4680115881426</v>
      </c>
      <c r="E53" s="391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1"/>
      <c r="T53" s="34"/>
      <c r="U53" s="34"/>
      <c r="V53" s="35" t="s">
        <v>66</v>
      </c>
      <c r="W53" s="386">
        <v>0</v>
      </c>
      <c r="X53" s="387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0">
        <v>4680115881426</v>
      </c>
      <c r="E54" s="391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1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0">
        <v>4680115881419</v>
      </c>
      <c r="E55" s="391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1"/>
      <c r="T55" s="34"/>
      <c r="U55" s="34"/>
      <c r="V55" s="35" t="s">
        <v>66</v>
      </c>
      <c r="W55" s="386">
        <v>945</v>
      </c>
      <c r="X55" s="387">
        <f>IFERROR(IF(W55="",0,CEILING((W55/$H55),1)*$H55),"")</f>
        <v>945</v>
      </c>
      <c r="Y55" s="36">
        <f>IFERROR(IF(X55=0,"",ROUNDUP(X55/H55,0)*0.00937),"")</f>
        <v>1.9677</v>
      </c>
      <c r="Z55" s="56"/>
      <c r="AA55" s="57"/>
      <c r="AE55" s="64"/>
      <c r="BB55" s="80" t="s">
        <v>1</v>
      </c>
      <c r="BL55" s="64">
        <f>IFERROR(W55*I55/H55,"0")</f>
        <v>995.40000000000009</v>
      </c>
      <c r="BM55" s="64">
        <f>IFERROR(X55*I55/H55,"0")</f>
        <v>995.40000000000009</v>
      </c>
      <c r="BN55" s="64">
        <f>IFERROR(1/J55*(W55/H55),"0")</f>
        <v>1.75</v>
      </c>
      <c r="BO55" s="64">
        <f>IFERROR(1/J55*(X55/H55),"0")</f>
        <v>1.75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0">
        <v>4680115881525</v>
      </c>
      <c r="E56" s="391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3" t="s">
        <v>114</v>
      </c>
      <c r="P56" s="395"/>
      <c r="Q56" s="395"/>
      <c r="R56" s="395"/>
      <c r="S56" s="391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4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415"/>
      <c r="O57" s="416" t="s">
        <v>70</v>
      </c>
      <c r="P57" s="417"/>
      <c r="Q57" s="417"/>
      <c r="R57" s="417"/>
      <c r="S57" s="417"/>
      <c r="T57" s="417"/>
      <c r="U57" s="418"/>
      <c r="V57" s="37" t="s">
        <v>71</v>
      </c>
      <c r="W57" s="388">
        <f>IFERROR(W53/H53,"0")+IFERROR(W54/H54,"0")+IFERROR(W55/H55,"0")+IFERROR(W56/H56,"0")</f>
        <v>210</v>
      </c>
      <c r="X57" s="388">
        <f>IFERROR(X53/H53,"0")+IFERROR(X54/H54,"0")+IFERROR(X55/H55,"0")+IFERROR(X56/H56,"0")</f>
        <v>210</v>
      </c>
      <c r="Y57" s="388">
        <f>IFERROR(IF(Y53="",0,Y53),"0")+IFERROR(IF(Y54="",0,Y54),"0")+IFERROR(IF(Y55="",0,Y55),"0")+IFERROR(IF(Y56="",0,Y56),"0")</f>
        <v>1.9677</v>
      </c>
      <c r="Z57" s="389"/>
      <c r="AA57" s="389"/>
    </row>
    <row r="58" spans="1:67" x14ac:dyDescent="0.2">
      <c r="A58" s="393"/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415"/>
      <c r="O58" s="416" t="s">
        <v>70</v>
      </c>
      <c r="P58" s="417"/>
      <c r="Q58" s="417"/>
      <c r="R58" s="417"/>
      <c r="S58" s="417"/>
      <c r="T58" s="417"/>
      <c r="U58" s="418"/>
      <c r="V58" s="37" t="s">
        <v>66</v>
      </c>
      <c r="W58" s="388">
        <f>IFERROR(SUM(W53:W56),"0")</f>
        <v>945</v>
      </c>
      <c r="X58" s="388">
        <f>IFERROR(SUM(X53:X56),"0")</f>
        <v>945</v>
      </c>
      <c r="Y58" s="37"/>
      <c r="Z58" s="389"/>
      <c r="AA58" s="389"/>
    </row>
    <row r="59" spans="1:67" ht="16.5" customHeight="1" x14ac:dyDescent="0.25">
      <c r="A59" s="420" t="s">
        <v>95</v>
      </c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80"/>
      <c r="AA59" s="380"/>
    </row>
    <row r="60" spans="1:67" ht="14.25" customHeight="1" x14ac:dyDescent="0.25">
      <c r="A60" s="392" t="s">
        <v>105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0">
        <v>4607091382945</v>
      </c>
      <c r="E61" s="391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1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0">
        <v>4607091385670</v>
      </c>
      <c r="E62" s="391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1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0">
        <v>4607091385670</v>
      </c>
      <c r="E63" s="391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1"/>
      <c r="T63" s="34"/>
      <c r="U63" s="34"/>
      <c r="V63" s="35" t="s">
        <v>66</v>
      </c>
      <c r="W63" s="386">
        <v>90</v>
      </c>
      <c r="X63" s="387">
        <f t="shared" si="6"/>
        <v>100.8</v>
      </c>
      <c r="Y63" s="36">
        <f t="shared" si="7"/>
        <v>0.19574999999999998</v>
      </c>
      <c r="Z63" s="56"/>
      <c r="AA63" s="57"/>
      <c r="AE63" s="64"/>
      <c r="BB63" s="84" t="s">
        <v>1</v>
      </c>
      <c r="BL63" s="64">
        <f t="shared" si="8"/>
        <v>93.857142857142861</v>
      </c>
      <c r="BM63" s="64">
        <f t="shared" si="9"/>
        <v>105.12</v>
      </c>
      <c r="BN63" s="64">
        <f t="shared" si="10"/>
        <v>0.14349489795918369</v>
      </c>
      <c r="BO63" s="64">
        <f t="shared" si="11"/>
        <v>0.1607142857142857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0">
        <v>4680115883956</v>
      </c>
      <c r="E64" s="391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1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0">
        <v>4680115881327</v>
      </c>
      <c r="E65" s="391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1"/>
      <c r="T65" s="34"/>
      <c r="U65" s="34"/>
      <c r="V65" s="35" t="s">
        <v>66</v>
      </c>
      <c r="W65" s="386">
        <v>220</v>
      </c>
      <c r="X65" s="387">
        <f t="shared" si="6"/>
        <v>226.8</v>
      </c>
      <c r="Y65" s="36">
        <f t="shared" si="7"/>
        <v>0.45674999999999999</v>
      </c>
      <c r="Z65" s="56"/>
      <c r="AA65" s="57"/>
      <c r="AE65" s="64"/>
      <c r="BB65" s="86" t="s">
        <v>1</v>
      </c>
      <c r="BL65" s="64">
        <f t="shared" si="8"/>
        <v>229.77777777777774</v>
      </c>
      <c r="BM65" s="64">
        <f t="shared" si="9"/>
        <v>236.88</v>
      </c>
      <c r="BN65" s="64">
        <f t="shared" si="10"/>
        <v>0.36375661375661372</v>
      </c>
      <c r="BO65" s="64">
        <f t="shared" si="11"/>
        <v>0.375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0">
        <v>4680115882133</v>
      </c>
      <c r="E66" s="391"/>
      <c r="F66" s="385">
        <v>1.35</v>
      </c>
      <c r="G66" s="32">
        <v>8</v>
      </c>
      <c r="H66" s="385">
        <v>10.8</v>
      </c>
      <c r="I66" s="385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1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0">
        <v>4680115882133</v>
      </c>
      <c r="E67" s="391"/>
      <c r="F67" s="385">
        <v>1.4</v>
      </c>
      <c r="G67" s="32">
        <v>8</v>
      </c>
      <c r="H67" s="385">
        <v>11.2</v>
      </c>
      <c r="I67" s="385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1"/>
      <c r="T67" s="34"/>
      <c r="U67" s="34"/>
      <c r="V67" s="35" t="s">
        <v>66</v>
      </c>
      <c r="W67" s="386">
        <v>50</v>
      </c>
      <c r="X67" s="387">
        <f t="shared" si="6"/>
        <v>56</v>
      </c>
      <c r="Y67" s="36">
        <f t="shared" si="7"/>
        <v>0.10874999999999999</v>
      </c>
      <c r="Z67" s="56"/>
      <c r="AA67" s="57"/>
      <c r="AE67" s="64"/>
      <c r="BB67" s="88" t="s">
        <v>1</v>
      </c>
      <c r="BL67" s="64">
        <f t="shared" si="8"/>
        <v>52.142857142857146</v>
      </c>
      <c r="BM67" s="64">
        <f t="shared" si="9"/>
        <v>58.4</v>
      </c>
      <c r="BN67" s="64">
        <f t="shared" si="10"/>
        <v>7.9719387755102039E-2</v>
      </c>
      <c r="BO67" s="64">
        <f t="shared" si="11"/>
        <v>8.9285714285714274E-2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0">
        <v>4607091382952</v>
      </c>
      <c r="E68" s="391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1"/>
      <c r="T68" s="34"/>
      <c r="U68" s="34"/>
      <c r="V68" s="35" t="s">
        <v>66</v>
      </c>
      <c r="W68" s="386">
        <v>50</v>
      </c>
      <c r="X68" s="387">
        <f t="shared" si="6"/>
        <v>51</v>
      </c>
      <c r="Y68" s="36">
        <f>IFERROR(IF(X68=0,"",ROUNDUP(X68/H68,0)*0.00753),"")</f>
        <v>0.12801000000000001</v>
      </c>
      <c r="Z68" s="56"/>
      <c r="AA68" s="57"/>
      <c r="AE68" s="64"/>
      <c r="BB68" s="89" t="s">
        <v>1</v>
      </c>
      <c r="BL68" s="64">
        <f t="shared" si="8"/>
        <v>53.333333333333336</v>
      </c>
      <c r="BM68" s="64">
        <f t="shared" si="9"/>
        <v>54.400000000000006</v>
      </c>
      <c r="BN68" s="64">
        <f t="shared" si="10"/>
        <v>0.10683760683760685</v>
      </c>
      <c r="BO68" s="64">
        <f t="shared" si="11"/>
        <v>0.10897435897435898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0">
        <v>4607091385687</v>
      </c>
      <c r="E69" s="391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1"/>
      <c r="T69" s="34"/>
      <c r="U69" s="34"/>
      <c r="V69" s="35" t="s">
        <v>66</v>
      </c>
      <c r="W69" s="386">
        <v>600</v>
      </c>
      <c r="X69" s="387">
        <f t="shared" si="6"/>
        <v>600</v>
      </c>
      <c r="Y69" s="36">
        <f t="shared" ref="Y69:Y75" si="12">IFERROR(IF(X69=0,"",ROUNDUP(X69/H69,0)*0.00937),"")</f>
        <v>1.4055</v>
      </c>
      <c r="Z69" s="56"/>
      <c r="AA69" s="57"/>
      <c r="AE69" s="64"/>
      <c r="BB69" s="90" t="s">
        <v>1</v>
      </c>
      <c r="BL69" s="64">
        <f t="shared" si="8"/>
        <v>636</v>
      </c>
      <c r="BM69" s="64">
        <f t="shared" si="9"/>
        <v>636</v>
      </c>
      <c r="BN69" s="64">
        <f t="shared" si="10"/>
        <v>1.25</v>
      </c>
      <c r="BO69" s="64">
        <f t="shared" si="11"/>
        <v>1.25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0">
        <v>4680115882539</v>
      </c>
      <c r="E70" s="391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1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0">
        <v>4607091384604</v>
      </c>
      <c r="E71" s="391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1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0">
        <v>4680115880283</v>
      </c>
      <c r="E72" s="391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1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0">
        <v>4680115883949</v>
      </c>
      <c r="E73" s="391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1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0">
        <v>4680115881518</v>
      </c>
      <c r="E74" s="391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1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0">
        <v>4680115881303</v>
      </c>
      <c r="E75" s="391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1"/>
      <c r="T75" s="34"/>
      <c r="U75" s="34"/>
      <c r="V75" s="35" t="s">
        <v>66</v>
      </c>
      <c r="W75" s="386">
        <v>540</v>
      </c>
      <c r="X75" s="387">
        <f t="shared" si="6"/>
        <v>540</v>
      </c>
      <c r="Y75" s="36">
        <f t="shared" si="12"/>
        <v>1.1244000000000001</v>
      </c>
      <c r="Z75" s="56"/>
      <c r="AA75" s="57"/>
      <c r="AE75" s="64"/>
      <c r="BB75" s="96" t="s">
        <v>1</v>
      </c>
      <c r="BL75" s="64">
        <f t="shared" si="8"/>
        <v>565.20000000000005</v>
      </c>
      <c r="BM75" s="64">
        <f t="shared" si="9"/>
        <v>565.20000000000005</v>
      </c>
      <c r="BN75" s="64">
        <f t="shared" si="10"/>
        <v>1</v>
      </c>
      <c r="BO75" s="64">
        <f t="shared" si="11"/>
        <v>1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0">
        <v>4680115882577</v>
      </c>
      <c r="E76" s="391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1"/>
      <c r="T76" s="34"/>
      <c r="U76" s="34"/>
      <c r="V76" s="35" t="s">
        <v>66</v>
      </c>
      <c r="W76" s="386">
        <v>48</v>
      </c>
      <c r="X76" s="387">
        <f t="shared" si="6"/>
        <v>48</v>
      </c>
      <c r="Y76" s="36">
        <f>IFERROR(IF(X76=0,"",ROUNDUP(X76/H76,0)*0.00753),"")</f>
        <v>0.11295000000000001</v>
      </c>
      <c r="Z76" s="56"/>
      <c r="AA76" s="57"/>
      <c r="AE76" s="64"/>
      <c r="BB76" s="97" t="s">
        <v>1</v>
      </c>
      <c r="BL76" s="64">
        <f t="shared" si="8"/>
        <v>50.999999999999993</v>
      </c>
      <c r="BM76" s="64">
        <f t="shared" si="9"/>
        <v>50.999999999999993</v>
      </c>
      <c r="BN76" s="64">
        <f t="shared" si="10"/>
        <v>9.6153846153846145E-2</v>
      </c>
      <c r="BO76" s="64">
        <f t="shared" si="11"/>
        <v>9.6153846153846145E-2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0">
        <v>4680115882577</v>
      </c>
      <c r="E77" s="391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1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0">
        <v>4680115882720</v>
      </c>
      <c r="E78" s="391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1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0">
        <v>4680115880269</v>
      </c>
      <c r="E79" s="391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1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0">
        <v>4680115880429</v>
      </c>
      <c r="E80" s="391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1"/>
      <c r="T80" s="34"/>
      <c r="U80" s="34"/>
      <c r="V80" s="35" t="s">
        <v>66</v>
      </c>
      <c r="W80" s="386">
        <v>1390.5</v>
      </c>
      <c r="X80" s="387">
        <f t="shared" si="6"/>
        <v>1390.5</v>
      </c>
      <c r="Y80" s="36">
        <f>IFERROR(IF(X80=0,"",ROUNDUP(X80/H80,0)*0.00937),"")</f>
        <v>2.89533</v>
      </c>
      <c r="Z80" s="56"/>
      <c r="AA80" s="57"/>
      <c r="AE80" s="64"/>
      <c r="BB80" s="101" t="s">
        <v>1</v>
      </c>
      <c r="BL80" s="64">
        <f t="shared" si="8"/>
        <v>1464.66</v>
      </c>
      <c r="BM80" s="64">
        <f t="shared" si="9"/>
        <v>1464.66</v>
      </c>
      <c r="BN80" s="64">
        <f t="shared" si="10"/>
        <v>2.5750000000000002</v>
      </c>
      <c r="BO80" s="64">
        <f t="shared" si="11"/>
        <v>2.5750000000000002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0">
        <v>4680115881457</v>
      </c>
      <c r="E81" s="391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1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4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415"/>
      <c r="O82" s="416" t="s">
        <v>70</v>
      </c>
      <c r="P82" s="417"/>
      <c r="Q82" s="417"/>
      <c r="R82" s="417"/>
      <c r="S82" s="417"/>
      <c r="T82" s="417"/>
      <c r="U82" s="418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643.53703703703707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646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6.4274400000000007</v>
      </c>
      <c r="Z82" s="389"/>
      <c r="AA82" s="389"/>
    </row>
    <row r="83" spans="1:67" x14ac:dyDescent="0.2">
      <c r="A83" s="393"/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415"/>
      <c r="O83" s="416" t="s">
        <v>70</v>
      </c>
      <c r="P83" s="417"/>
      <c r="Q83" s="417"/>
      <c r="R83" s="417"/>
      <c r="S83" s="417"/>
      <c r="T83" s="417"/>
      <c r="U83" s="418"/>
      <c r="V83" s="37" t="s">
        <v>66</v>
      </c>
      <c r="W83" s="388">
        <f>IFERROR(SUM(W61:W81),"0")</f>
        <v>2988.5</v>
      </c>
      <c r="X83" s="388">
        <f>IFERROR(SUM(X61:X81),"0")</f>
        <v>3013.1</v>
      </c>
      <c r="Y83" s="37"/>
      <c r="Z83" s="389"/>
      <c r="AA83" s="389"/>
    </row>
    <row r="84" spans="1:67" ht="14.25" customHeight="1" x14ac:dyDescent="0.25">
      <c r="A84" s="392" t="s">
        <v>97</v>
      </c>
      <c r="B84" s="393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0">
        <v>4680115881488</v>
      </c>
      <c r="E85" s="391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1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0">
        <v>4680115882751</v>
      </c>
      <c r="E86" s="391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1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0">
        <v>4680115882775</v>
      </c>
      <c r="E87" s="391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1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0">
        <v>4680115880658</v>
      </c>
      <c r="E88" s="391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1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15"/>
      <c r="O89" s="416" t="s">
        <v>70</v>
      </c>
      <c r="P89" s="417"/>
      <c r="Q89" s="417"/>
      <c r="R89" s="417"/>
      <c r="S89" s="417"/>
      <c r="T89" s="417"/>
      <c r="U89" s="418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415"/>
      <c r="O90" s="416" t="s">
        <v>70</v>
      </c>
      <c r="P90" s="417"/>
      <c r="Q90" s="417"/>
      <c r="R90" s="417"/>
      <c r="S90" s="417"/>
      <c r="T90" s="417"/>
      <c r="U90" s="418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customHeight="1" x14ac:dyDescent="0.25">
      <c r="A91" s="392" t="s">
        <v>61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0">
        <v>4607091387667</v>
      </c>
      <c r="E92" s="391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1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0">
        <v>4607091387636</v>
      </c>
      <c r="E93" s="391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1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0">
        <v>4607091382426</v>
      </c>
      <c r="E94" s="391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1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0">
        <v>4607091386547</v>
      </c>
      <c r="E95" s="391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1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0">
        <v>4607091382464</v>
      </c>
      <c r="E96" s="391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1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0">
        <v>4680115883444</v>
      </c>
      <c r="E97" s="391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1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0">
        <v>4680115883444</v>
      </c>
      <c r="E98" s="391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1"/>
      <c r="T98" s="34"/>
      <c r="U98" s="34"/>
      <c r="V98" s="35" t="s">
        <v>66</v>
      </c>
      <c r="W98" s="386">
        <v>31.5</v>
      </c>
      <c r="X98" s="387">
        <f t="shared" si="13"/>
        <v>33.599999999999994</v>
      </c>
      <c r="Y98" s="36">
        <f>IFERROR(IF(X98=0,"",ROUNDUP(X98/H98,0)*0.00753),"")</f>
        <v>9.0359999999999996E-2</v>
      </c>
      <c r="Z98" s="56"/>
      <c r="AA98" s="57"/>
      <c r="AE98" s="64"/>
      <c r="BB98" s="113" t="s">
        <v>1</v>
      </c>
      <c r="BL98" s="64">
        <f t="shared" si="14"/>
        <v>34.74</v>
      </c>
      <c r="BM98" s="64">
        <f t="shared" si="15"/>
        <v>37.055999999999997</v>
      </c>
      <c r="BN98" s="64">
        <f t="shared" si="16"/>
        <v>7.2115384615384609E-2</v>
      </c>
      <c r="BO98" s="64">
        <f t="shared" si="17"/>
        <v>7.6923076923076913E-2</v>
      </c>
    </row>
    <row r="99" spans="1:67" x14ac:dyDescent="0.2">
      <c r="A99" s="414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415"/>
      <c r="O99" s="416" t="s">
        <v>70</v>
      </c>
      <c r="P99" s="417"/>
      <c r="Q99" s="417"/>
      <c r="R99" s="417"/>
      <c r="S99" s="417"/>
      <c r="T99" s="417"/>
      <c r="U99" s="418"/>
      <c r="V99" s="37" t="s">
        <v>71</v>
      </c>
      <c r="W99" s="388">
        <f>IFERROR(W92/H92,"0")+IFERROR(W93/H93,"0")+IFERROR(W94/H94,"0")+IFERROR(W95/H95,"0")+IFERROR(W96/H96,"0")+IFERROR(W97/H97,"0")+IFERROR(W98/H98,"0")</f>
        <v>11.25</v>
      </c>
      <c r="X99" s="388">
        <f>IFERROR(X92/H92,"0")+IFERROR(X93/H93,"0")+IFERROR(X94/H94,"0")+IFERROR(X95/H95,"0")+IFERROR(X96/H96,"0")+IFERROR(X97/H97,"0")+IFERROR(X98/H98,"0")</f>
        <v>11.999999999999998</v>
      </c>
      <c r="Y99" s="388">
        <f>IFERROR(IF(Y92="",0,Y92),"0")+IFERROR(IF(Y93="",0,Y93),"0")+IFERROR(IF(Y94="",0,Y94),"0")+IFERROR(IF(Y95="",0,Y95),"0")+IFERROR(IF(Y96="",0,Y96),"0")+IFERROR(IF(Y97="",0,Y97),"0")+IFERROR(IF(Y98="",0,Y98),"0")</f>
        <v>9.0359999999999996E-2</v>
      </c>
      <c r="Z99" s="389"/>
      <c r="AA99" s="389"/>
    </row>
    <row r="100" spans="1:67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415"/>
      <c r="O100" s="416" t="s">
        <v>70</v>
      </c>
      <c r="P100" s="417"/>
      <c r="Q100" s="417"/>
      <c r="R100" s="417"/>
      <c r="S100" s="417"/>
      <c r="T100" s="417"/>
      <c r="U100" s="418"/>
      <c r="V100" s="37" t="s">
        <v>66</v>
      </c>
      <c r="W100" s="388">
        <f>IFERROR(SUM(W92:W98),"0")</f>
        <v>31.5</v>
      </c>
      <c r="X100" s="388">
        <f>IFERROR(SUM(X92:X98),"0")</f>
        <v>33.599999999999994</v>
      </c>
      <c r="Y100" s="37"/>
      <c r="Z100" s="389"/>
      <c r="AA100" s="389"/>
    </row>
    <row r="101" spans="1:67" ht="14.25" customHeight="1" x14ac:dyDescent="0.25">
      <c r="A101" s="392" t="s">
        <v>72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79"/>
      <c r="AA101" s="379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0">
        <v>4680115885233</v>
      </c>
      <c r="E102" s="391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16" t="s">
        <v>179</v>
      </c>
      <c r="P102" s="395"/>
      <c r="Q102" s="395"/>
      <c r="R102" s="395"/>
      <c r="S102" s="391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4301051437</v>
      </c>
      <c r="D103" s="390">
        <v>4607091386967</v>
      </c>
      <c r="E103" s="391"/>
      <c r="F103" s="385">
        <v>1.35</v>
      </c>
      <c r="G103" s="32">
        <v>6</v>
      </c>
      <c r="H103" s="385">
        <v>8.1</v>
      </c>
      <c r="I103" s="385">
        <v>8.6639999999999997</v>
      </c>
      <c r="J103" s="32">
        <v>56</v>
      </c>
      <c r="K103" s="32" t="s">
        <v>100</v>
      </c>
      <c r="L103" s="33" t="s">
        <v>120</v>
      </c>
      <c r="M103" s="33"/>
      <c r="N103" s="32">
        <v>45</v>
      </c>
      <c r="O103" s="55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1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0">
        <v>4607091386967</v>
      </c>
      <c r="E104" s="391"/>
      <c r="F104" s="385">
        <v>1.4</v>
      </c>
      <c r="G104" s="32">
        <v>6</v>
      </c>
      <c r="H104" s="385">
        <v>8.4</v>
      </c>
      <c r="I104" s="385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1"/>
      <c r="T104" s="34"/>
      <c r="U104" s="34"/>
      <c r="V104" s="35" t="s">
        <v>66</v>
      </c>
      <c r="W104" s="386">
        <v>80</v>
      </c>
      <c r="X104" s="387">
        <f t="shared" si="18"/>
        <v>84</v>
      </c>
      <c r="Y104" s="36">
        <f>IFERROR(IF(X104=0,"",ROUNDUP(X104/H104,0)*0.02175),"")</f>
        <v>0.21749999999999997</v>
      </c>
      <c r="Z104" s="56"/>
      <c r="AA104" s="57"/>
      <c r="AE104" s="64"/>
      <c r="BB104" s="116" t="s">
        <v>1</v>
      </c>
      <c r="BL104" s="64">
        <f t="shared" si="19"/>
        <v>85.371428571428567</v>
      </c>
      <c r="BM104" s="64">
        <f t="shared" si="20"/>
        <v>89.64</v>
      </c>
      <c r="BN104" s="64">
        <f t="shared" si="21"/>
        <v>0.17006802721088435</v>
      </c>
      <c r="BO104" s="64">
        <f t="shared" si="22"/>
        <v>0.17857142857142855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0">
        <v>4607091385304</v>
      </c>
      <c r="E105" s="391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1"/>
      <c r="T105" s="34"/>
      <c r="U105" s="34"/>
      <c r="V105" s="35" t="s">
        <v>66</v>
      </c>
      <c r="W105" s="386">
        <v>30</v>
      </c>
      <c r="X105" s="387">
        <f t="shared" si="18"/>
        <v>33.6</v>
      </c>
      <c r="Y105" s="36">
        <f>IFERROR(IF(X105=0,"",ROUNDUP(X105/H105,0)*0.02175),"")</f>
        <v>8.6999999999999994E-2</v>
      </c>
      <c r="Z105" s="56"/>
      <c r="AA105" s="57"/>
      <c r="AE105" s="64"/>
      <c r="BB105" s="117" t="s">
        <v>1</v>
      </c>
      <c r="BL105" s="64">
        <f t="shared" si="19"/>
        <v>32.014285714285712</v>
      </c>
      <c r="BM105" s="64">
        <f t="shared" si="20"/>
        <v>35.856000000000002</v>
      </c>
      <c r="BN105" s="64">
        <f t="shared" si="21"/>
        <v>6.377551020408162E-2</v>
      </c>
      <c r="BO105" s="64">
        <f t="shared" si="22"/>
        <v>7.1428571428571425E-2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0">
        <v>4607091386264</v>
      </c>
      <c r="E106" s="391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1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0">
        <v>4680115882584</v>
      </c>
      <c r="E107" s="391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1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0">
        <v>4680115882584</v>
      </c>
      <c r="E108" s="391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1"/>
      <c r="T108" s="34"/>
      <c r="U108" s="34"/>
      <c r="V108" s="35" t="s">
        <v>66</v>
      </c>
      <c r="W108" s="386">
        <v>46.2</v>
      </c>
      <c r="X108" s="387">
        <f t="shared" si="18"/>
        <v>47.52</v>
      </c>
      <c r="Y108" s="36">
        <f>IFERROR(IF(X108=0,"",ROUNDUP(X108/H108,0)*0.00753),"")</f>
        <v>0.13553999999999999</v>
      </c>
      <c r="Z108" s="56"/>
      <c r="AA108" s="57"/>
      <c r="AE108" s="64"/>
      <c r="BB108" s="120" t="s">
        <v>1</v>
      </c>
      <c r="BL108" s="64">
        <f t="shared" si="19"/>
        <v>51.24</v>
      </c>
      <c r="BM108" s="64">
        <f t="shared" si="20"/>
        <v>52.704000000000001</v>
      </c>
      <c r="BN108" s="64">
        <f t="shared" si="21"/>
        <v>0.11217948717948717</v>
      </c>
      <c r="BO108" s="64">
        <f t="shared" si="22"/>
        <v>0.11538461538461538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0">
        <v>4607091385731</v>
      </c>
      <c r="E109" s="391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1"/>
      <c r="T109" s="34"/>
      <c r="U109" s="34"/>
      <c r="V109" s="35" t="s">
        <v>66</v>
      </c>
      <c r="W109" s="386">
        <v>675</v>
      </c>
      <c r="X109" s="387">
        <f t="shared" si="18"/>
        <v>675</v>
      </c>
      <c r="Y109" s="36">
        <f>IFERROR(IF(X109=0,"",ROUNDUP(X109/H109,0)*0.00753),"")</f>
        <v>1.8825000000000001</v>
      </c>
      <c r="Z109" s="56"/>
      <c r="AA109" s="57"/>
      <c r="AE109" s="64"/>
      <c r="BB109" s="121" t="s">
        <v>1</v>
      </c>
      <c r="BL109" s="64">
        <f t="shared" si="19"/>
        <v>742.99999999999989</v>
      </c>
      <c r="BM109" s="64">
        <f t="shared" si="20"/>
        <v>742.99999999999989</v>
      </c>
      <c r="BN109" s="64">
        <f t="shared" si="21"/>
        <v>1.6025641025641024</v>
      </c>
      <c r="BO109" s="64">
        <f t="shared" si="22"/>
        <v>1.6025641025641024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0">
        <v>4680115880214</v>
      </c>
      <c r="E110" s="391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1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0">
        <v>4680115880894</v>
      </c>
      <c r="E111" s="391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1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0">
        <v>4680115884915</v>
      </c>
      <c r="E112" s="391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1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0">
        <v>4607091385427</v>
      </c>
      <c r="E113" s="391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1"/>
      <c r="T113" s="34"/>
      <c r="U113" s="34"/>
      <c r="V113" s="35" t="s">
        <v>66</v>
      </c>
      <c r="W113" s="386">
        <v>40</v>
      </c>
      <c r="X113" s="387">
        <f t="shared" si="18"/>
        <v>42</v>
      </c>
      <c r="Y113" s="36">
        <f t="shared" si="23"/>
        <v>0.10542</v>
      </c>
      <c r="Z113" s="56"/>
      <c r="AA113" s="57"/>
      <c r="AE113" s="64"/>
      <c r="BB113" s="125" t="s">
        <v>1</v>
      </c>
      <c r="BL113" s="64">
        <f t="shared" si="19"/>
        <v>43.626666666666665</v>
      </c>
      <c r="BM113" s="64">
        <f t="shared" si="20"/>
        <v>45.807999999999993</v>
      </c>
      <c r="BN113" s="64">
        <f t="shared" si="21"/>
        <v>8.5470085470085472E-2</v>
      </c>
      <c r="BO113" s="64">
        <f t="shared" si="22"/>
        <v>8.9743589743589744E-2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0">
        <v>4680115882645</v>
      </c>
      <c r="E114" s="391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1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0">
        <v>4680115884311</v>
      </c>
      <c r="E115" s="391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1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0">
        <v>4680115884403</v>
      </c>
      <c r="E116" s="391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1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4"/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415"/>
      <c r="O117" s="416" t="s">
        <v>70</v>
      </c>
      <c r="P117" s="417"/>
      <c r="Q117" s="417"/>
      <c r="R117" s="417"/>
      <c r="S117" s="417"/>
      <c r="T117" s="417"/>
      <c r="U117" s="418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293.92857142857139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296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2.4279600000000001</v>
      </c>
      <c r="Z117" s="389"/>
      <c r="AA117" s="389"/>
    </row>
    <row r="118" spans="1:67" x14ac:dyDescent="0.2">
      <c r="A118" s="39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415"/>
      <c r="O118" s="416" t="s">
        <v>70</v>
      </c>
      <c r="P118" s="417"/>
      <c r="Q118" s="417"/>
      <c r="R118" s="417"/>
      <c r="S118" s="417"/>
      <c r="T118" s="417"/>
      <c r="U118" s="418"/>
      <c r="V118" s="37" t="s">
        <v>66</v>
      </c>
      <c r="W118" s="388">
        <f>IFERROR(SUM(W102:W116),"0")</f>
        <v>871.2</v>
      </c>
      <c r="X118" s="388">
        <f>IFERROR(SUM(X102:X116),"0")</f>
        <v>882.12</v>
      </c>
      <c r="Y118" s="37"/>
      <c r="Z118" s="389"/>
      <c r="AA118" s="389"/>
    </row>
    <row r="119" spans="1:67" ht="14.25" customHeight="1" x14ac:dyDescent="0.25">
      <c r="A119" s="392" t="s">
        <v>207</v>
      </c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3"/>
      <c r="X119" s="393"/>
      <c r="Y119" s="393"/>
      <c r="Z119" s="379"/>
      <c r="AA119" s="379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0">
        <v>4607091383065</v>
      </c>
      <c r="E120" s="391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4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1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4301060350</v>
      </c>
      <c r="D121" s="390">
        <v>4680115881532</v>
      </c>
      <c r="E121" s="391"/>
      <c r="F121" s="385">
        <v>1.35</v>
      </c>
      <c r="G121" s="32">
        <v>6</v>
      </c>
      <c r="H121" s="385">
        <v>8.1</v>
      </c>
      <c r="I121" s="385">
        <v>8.58</v>
      </c>
      <c r="J121" s="32">
        <v>56</v>
      </c>
      <c r="K121" s="32" t="s">
        <v>100</v>
      </c>
      <c r="L121" s="33" t="s">
        <v>120</v>
      </c>
      <c r="M121" s="33"/>
      <c r="N121" s="32">
        <v>30</v>
      </c>
      <c r="O121" s="56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1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4301060366</v>
      </c>
      <c r="D122" s="390">
        <v>4680115881532</v>
      </c>
      <c r="E122" s="391"/>
      <c r="F122" s="385">
        <v>1.3</v>
      </c>
      <c r="G122" s="32">
        <v>6</v>
      </c>
      <c r="H122" s="385">
        <v>7.8</v>
      </c>
      <c r="I122" s="385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1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4301060371</v>
      </c>
      <c r="D123" s="390">
        <v>4680115881532</v>
      </c>
      <c r="E123" s="391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1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0">
        <v>4680115882652</v>
      </c>
      <c r="E124" s="391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1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0">
        <v>4680115880238</v>
      </c>
      <c r="E125" s="391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1"/>
      <c r="T125" s="34"/>
      <c r="U125" s="34"/>
      <c r="V125" s="35" t="s">
        <v>66</v>
      </c>
      <c r="W125" s="386">
        <v>23.1</v>
      </c>
      <c r="X125" s="387">
        <f t="shared" si="24"/>
        <v>23.759999999999998</v>
      </c>
      <c r="Y125" s="36">
        <f>IFERROR(IF(X125=0,"",ROUNDUP(X125/H125,0)*0.00753),"")</f>
        <v>9.0359999999999996E-2</v>
      </c>
      <c r="Z125" s="56"/>
      <c r="AA125" s="57"/>
      <c r="AE125" s="64"/>
      <c r="BB125" s="134" t="s">
        <v>1</v>
      </c>
      <c r="BL125" s="64">
        <f t="shared" si="25"/>
        <v>26.343333333333337</v>
      </c>
      <c r="BM125" s="64">
        <f t="shared" si="26"/>
        <v>27.095999999999997</v>
      </c>
      <c r="BN125" s="64">
        <f t="shared" si="27"/>
        <v>7.4786324786324798E-2</v>
      </c>
      <c r="BO125" s="64">
        <f t="shared" si="28"/>
        <v>7.6923076923076913E-2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0">
        <v>4680115881464</v>
      </c>
      <c r="E126" s="391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1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14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415"/>
      <c r="O127" s="416" t="s">
        <v>70</v>
      </c>
      <c r="P127" s="417"/>
      <c r="Q127" s="417"/>
      <c r="R127" s="417"/>
      <c r="S127" s="417"/>
      <c r="T127" s="417"/>
      <c r="U127" s="418"/>
      <c r="V127" s="37" t="s">
        <v>71</v>
      </c>
      <c r="W127" s="388">
        <f>IFERROR(W120/H120,"0")+IFERROR(W121/H121,"0")+IFERROR(W122/H122,"0")+IFERROR(W123/H123,"0")+IFERROR(W124/H124,"0")+IFERROR(W125/H125,"0")+IFERROR(W126/H126,"0")</f>
        <v>11.666666666666668</v>
      </c>
      <c r="X127" s="388">
        <f>IFERROR(X120/H120,"0")+IFERROR(X121/H121,"0")+IFERROR(X122/H122,"0")+IFERROR(X123/H123,"0")+IFERROR(X124/H124,"0")+IFERROR(X125/H125,"0")+IFERROR(X126/H126,"0")</f>
        <v>11.999999999999998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9.0359999999999996E-2</v>
      </c>
      <c r="Z127" s="389"/>
      <c r="AA127" s="389"/>
    </row>
    <row r="128" spans="1:67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415"/>
      <c r="O128" s="416" t="s">
        <v>70</v>
      </c>
      <c r="P128" s="417"/>
      <c r="Q128" s="417"/>
      <c r="R128" s="417"/>
      <c r="S128" s="417"/>
      <c r="T128" s="417"/>
      <c r="U128" s="418"/>
      <c r="V128" s="37" t="s">
        <v>66</v>
      </c>
      <c r="W128" s="388">
        <f>IFERROR(SUM(W120:W126),"0")</f>
        <v>23.1</v>
      </c>
      <c r="X128" s="388">
        <f>IFERROR(SUM(X120:X126),"0")</f>
        <v>23.759999999999998</v>
      </c>
      <c r="Y128" s="37"/>
      <c r="Z128" s="389"/>
      <c r="AA128" s="389"/>
    </row>
    <row r="129" spans="1:67" ht="16.5" customHeight="1" x14ac:dyDescent="0.25">
      <c r="A129" s="420" t="s">
        <v>220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80"/>
      <c r="AA129" s="380"/>
    </row>
    <row r="130" spans="1:67" ht="14.25" customHeight="1" x14ac:dyDescent="0.25">
      <c r="A130" s="392" t="s">
        <v>72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0">
        <v>4607091385168</v>
      </c>
      <c r="E131" s="391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1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0">
        <v>4607091385168</v>
      </c>
      <c r="E132" s="391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1"/>
      <c r="T132" s="34"/>
      <c r="U132" s="34"/>
      <c r="V132" s="35" t="s">
        <v>66</v>
      </c>
      <c r="W132" s="386">
        <v>400</v>
      </c>
      <c r="X132" s="387">
        <f>IFERROR(IF(W132="",0,CEILING((W132/$H132),1)*$H132),"")</f>
        <v>403.20000000000005</v>
      </c>
      <c r="Y132" s="36">
        <f>IFERROR(IF(X132=0,"",ROUNDUP(X132/H132,0)*0.02175),"")</f>
        <v>1.044</v>
      </c>
      <c r="Z132" s="56"/>
      <c r="AA132" s="57"/>
      <c r="AE132" s="64"/>
      <c r="BB132" s="137" t="s">
        <v>1</v>
      </c>
      <c r="BL132" s="64">
        <f>IFERROR(W132*I132/H132,"0")</f>
        <v>426.57142857142861</v>
      </c>
      <c r="BM132" s="64">
        <f>IFERROR(X132*I132/H132,"0")</f>
        <v>429.98400000000004</v>
      </c>
      <c r="BN132" s="64">
        <f>IFERROR(1/J132*(W132/H132),"0")</f>
        <v>0.85034013605442171</v>
      </c>
      <c r="BO132" s="64">
        <f>IFERROR(1/J132*(X132/H132),"0")</f>
        <v>0.8571428571428571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0">
        <v>4607091383256</v>
      </c>
      <c r="E133" s="391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1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0">
        <v>4607091385748</v>
      </c>
      <c r="E134" s="391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1"/>
      <c r="T134" s="34"/>
      <c r="U134" s="34"/>
      <c r="V134" s="35" t="s">
        <v>66</v>
      </c>
      <c r="W134" s="386">
        <v>1149.3</v>
      </c>
      <c r="X134" s="387">
        <f>IFERROR(IF(W134="",0,CEILING((W134/$H134),1)*$H134),"")</f>
        <v>1150.2</v>
      </c>
      <c r="Y134" s="36">
        <f>IFERROR(IF(X134=0,"",ROUNDUP(X134/H134,0)*0.00753),"")</f>
        <v>3.2077800000000001</v>
      </c>
      <c r="Z134" s="56"/>
      <c r="AA134" s="57"/>
      <c r="AE134" s="64"/>
      <c r="BB134" s="139" t="s">
        <v>1</v>
      </c>
      <c r="BL134" s="64">
        <f>IFERROR(W134*I134/H134,"0")</f>
        <v>1265.0813333333333</v>
      </c>
      <c r="BM134" s="64">
        <f>IFERROR(X134*I134/H134,"0")</f>
        <v>1266.0719999999999</v>
      </c>
      <c r="BN134" s="64">
        <f>IFERROR(1/J134*(W134/H134),"0")</f>
        <v>2.7286324786324783</v>
      </c>
      <c r="BO134" s="64">
        <f>IFERROR(1/J134*(X134/H134),"0")</f>
        <v>2.7307692307692308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0">
        <v>4680115884533</v>
      </c>
      <c r="E135" s="391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1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4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415"/>
      <c r="O136" s="416" t="s">
        <v>70</v>
      </c>
      <c r="P136" s="417"/>
      <c r="Q136" s="417"/>
      <c r="R136" s="417"/>
      <c r="S136" s="417"/>
      <c r="T136" s="417"/>
      <c r="U136" s="418"/>
      <c r="V136" s="37" t="s">
        <v>71</v>
      </c>
      <c r="W136" s="388">
        <f>IFERROR(W131/H131,"0")+IFERROR(W132/H132,"0")+IFERROR(W133/H133,"0")+IFERROR(W134/H134,"0")+IFERROR(W135/H135,"0")</f>
        <v>473.28571428571422</v>
      </c>
      <c r="X136" s="388">
        <f>IFERROR(X131/H131,"0")+IFERROR(X132/H132,"0")+IFERROR(X133/H133,"0")+IFERROR(X134/H134,"0")+IFERROR(X135/H135,"0")</f>
        <v>474</v>
      </c>
      <c r="Y136" s="388">
        <f>IFERROR(IF(Y131="",0,Y131),"0")+IFERROR(IF(Y132="",0,Y132),"0")+IFERROR(IF(Y133="",0,Y133),"0")+IFERROR(IF(Y134="",0,Y134),"0")+IFERROR(IF(Y135="",0,Y135),"0")</f>
        <v>4.2517800000000001</v>
      </c>
      <c r="Z136" s="389"/>
      <c r="AA136" s="389"/>
    </row>
    <row r="137" spans="1:67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415"/>
      <c r="O137" s="416" t="s">
        <v>70</v>
      </c>
      <c r="P137" s="417"/>
      <c r="Q137" s="417"/>
      <c r="R137" s="417"/>
      <c r="S137" s="417"/>
      <c r="T137" s="417"/>
      <c r="U137" s="418"/>
      <c r="V137" s="37" t="s">
        <v>66</v>
      </c>
      <c r="W137" s="388">
        <f>IFERROR(SUM(W131:W135),"0")</f>
        <v>1549.3</v>
      </c>
      <c r="X137" s="388">
        <f>IFERROR(SUM(X131:X135),"0")</f>
        <v>1553.4</v>
      </c>
      <c r="Y137" s="37"/>
      <c r="Z137" s="389"/>
      <c r="AA137" s="389"/>
    </row>
    <row r="138" spans="1:67" ht="27.75" customHeight="1" x14ac:dyDescent="0.2">
      <c r="A138" s="451" t="s">
        <v>230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8"/>
      <c r="AA138" s="48"/>
    </row>
    <row r="139" spans="1:67" ht="16.5" customHeight="1" x14ac:dyDescent="0.25">
      <c r="A139" s="420" t="s">
        <v>231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393"/>
      <c r="Z139" s="380"/>
      <c r="AA139" s="380"/>
    </row>
    <row r="140" spans="1:67" ht="14.25" customHeight="1" x14ac:dyDescent="0.25">
      <c r="A140" s="392" t="s">
        <v>105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79"/>
      <c r="AA140" s="379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0">
        <v>4607091383423</v>
      </c>
      <c r="E141" s="391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1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0">
        <v>4680115885707</v>
      </c>
      <c r="E142" s="391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3" t="s">
        <v>236</v>
      </c>
      <c r="P142" s="395"/>
      <c r="Q142" s="395"/>
      <c r="R142" s="395"/>
      <c r="S142" s="391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0">
        <v>4607091381405</v>
      </c>
      <c r="E143" s="391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1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0">
        <v>4607091386516</v>
      </c>
      <c r="E144" s="391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1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14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415"/>
      <c r="O145" s="416" t="s">
        <v>70</v>
      </c>
      <c r="P145" s="417"/>
      <c r="Q145" s="417"/>
      <c r="R145" s="417"/>
      <c r="S145" s="417"/>
      <c r="T145" s="417"/>
      <c r="U145" s="418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415"/>
      <c r="O146" s="416" t="s">
        <v>70</v>
      </c>
      <c r="P146" s="417"/>
      <c r="Q146" s="417"/>
      <c r="R146" s="417"/>
      <c r="S146" s="417"/>
      <c r="T146" s="417"/>
      <c r="U146" s="418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customHeight="1" x14ac:dyDescent="0.25">
      <c r="A147" s="420" t="s">
        <v>241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80"/>
      <c r="AA147" s="380"/>
    </row>
    <row r="148" spans="1:67" ht="14.25" customHeight="1" x14ac:dyDescent="0.25">
      <c r="A148" s="392" t="s">
        <v>61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0">
        <v>4680115880993</v>
      </c>
      <c r="E149" s="391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1"/>
      <c r="T149" s="34"/>
      <c r="U149" s="34"/>
      <c r="V149" s="35" t="s">
        <v>66</v>
      </c>
      <c r="W149" s="386">
        <v>100</v>
      </c>
      <c r="X149" s="387">
        <f t="shared" ref="X149:X157" si="29">IFERROR(IF(W149="",0,CEILING((W149/$H149),1)*$H149),"")</f>
        <v>100.80000000000001</v>
      </c>
      <c r="Y149" s="36">
        <f>IFERROR(IF(X149=0,"",ROUNDUP(X149/H149,0)*0.00753),"")</f>
        <v>0.18071999999999999</v>
      </c>
      <c r="Z149" s="56"/>
      <c r="AA149" s="57"/>
      <c r="AE149" s="64"/>
      <c r="BB149" s="145" t="s">
        <v>1</v>
      </c>
      <c r="BL149" s="64">
        <f t="shared" ref="BL149:BL157" si="30">IFERROR(W149*I149/H149,"0")</f>
        <v>106.19047619047619</v>
      </c>
      <c r="BM149" s="64">
        <f t="shared" ref="BM149:BM157" si="31">IFERROR(X149*I149/H149,"0")</f>
        <v>107.04</v>
      </c>
      <c r="BN149" s="64">
        <f t="shared" ref="BN149:BN157" si="32">IFERROR(1/J149*(W149/H149),"0")</f>
        <v>0.15262515262515264</v>
      </c>
      <c r="BO149" s="64">
        <f t="shared" ref="BO149:BO157" si="33">IFERROR(1/J149*(X149/H149),"0")</f>
        <v>0.15384615384615385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0">
        <v>4680115881761</v>
      </c>
      <c r="E150" s="391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1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0">
        <v>4680115881563</v>
      </c>
      <c r="E151" s="391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1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0">
        <v>4680115880986</v>
      </c>
      <c r="E152" s="391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1"/>
      <c r="T152" s="34"/>
      <c r="U152" s="34"/>
      <c r="V152" s="35" t="s">
        <v>66</v>
      </c>
      <c r="W152" s="386">
        <v>70</v>
      </c>
      <c r="X152" s="387">
        <f t="shared" si="29"/>
        <v>71.400000000000006</v>
      </c>
      <c r="Y152" s="36">
        <f>IFERROR(IF(X152=0,"",ROUNDUP(X152/H152,0)*0.00502),"")</f>
        <v>0.17068</v>
      </c>
      <c r="Z152" s="56"/>
      <c r="AA152" s="57"/>
      <c r="AE152" s="64"/>
      <c r="BB152" s="148" t="s">
        <v>1</v>
      </c>
      <c r="BL152" s="64">
        <f t="shared" si="30"/>
        <v>74.333333333333329</v>
      </c>
      <c r="BM152" s="64">
        <f t="shared" si="31"/>
        <v>75.820000000000007</v>
      </c>
      <c r="BN152" s="64">
        <f t="shared" si="32"/>
        <v>0.14245014245014245</v>
      </c>
      <c r="BO152" s="64">
        <f t="shared" si="33"/>
        <v>0.14529914529914531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0">
        <v>4680115880207</v>
      </c>
      <c r="E153" s="391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1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0">
        <v>4680115881785</v>
      </c>
      <c r="E154" s="391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1"/>
      <c r="T154" s="34"/>
      <c r="U154" s="34"/>
      <c r="V154" s="35" t="s">
        <v>66</v>
      </c>
      <c r="W154" s="386">
        <v>70</v>
      </c>
      <c r="X154" s="387">
        <f t="shared" si="29"/>
        <v>71.400000000000006</v>
      </c>
      <c r="Y154" s="36">
        <f>IFERROR(IF(X154=0,"",ROUNDUP(X154/H154,0)*0.00502),"")</f>
        <v>0.17068</v>
      </c>
      <c r="Z154" s="56"/>
      <c r="AA154" s="57"/>
      <c r="AE154" s="64"/>
      <c r="BB154" s="150" t="s">
        <v>1</v>
      </c>
      <c r="BL154" s="64">
        <f t="shared" si="30"/>
        <v>74.333333333333329</v>
      </c>
      <c r="BM154" s="64">
        <f t="shared" si="31"/>
        <v>75.820000000000007</v>
      </c>
      <c r="BN154" s="64">
        <f t="shared" si="32"/>
        <v>0.14245014245014245</v>
      </c>
      <c r="BO154" s="64">
        <f t="shared" si="33"/>
        <v>0.14529914529914531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0">
        <v>4680115881679</v>
      </c>
      <c r="E155" s="391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1"/>
      <c r="T155" s="34"/>
      <c r="U155" s="34"/>
      <c r="V155" s="35" t="s">
        <v>66</v>
      </c>
      <c r="W155" s="386">
        <v>105</v>
      </c>
      <c r="X155" s="387">
        <f t="shared" si="29"/>
        <v>105</v>
      </c>
      <c r="Y155" s="36">
        <f>IFERROR(IF(X155=0,"",ROUNDUP(X155/H155,0)*0.00502),"")</f>
        <v>0.251</v>
      </c>
      <c r="Z155" s="56"/>
      <c r="AA155" s="57"/>
      <c r="AE155" s="64"/>
      <c r="BB155" s="151" t="s">
        <v>1</v>
      </c>
      <c r="BL155" s="64">
        <f t="shared" si="30"/>
        <v>110.00000000000001</v>
      </c>
      <c r="BM155" s="64">
        <f t="shared" si="31"/>
        <v>110.00000000000001</v>
      </c>
      <c r="BN155" s="64">
        <f t="shared" si="32"/>
        <v>0.21367521367521369</v>
      </c>
      <c r="BO155" s="64">
        <f t="shared" si="33"/>
        <v>0.21367521367521369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0">
        <v>4680115880191</v>
      </c>
      <c r="E156" s="391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1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0">
        <v>4680115883963</v>
      </c>
      <c r="E157" s="391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1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4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415"/>
      <c r="O158" s="416" t="s">
        <v>70</v>
      </c>
      <c r="P158" s="417"/>
      <c r="Q158" s="417"/>
      <c r="R158" s="417"/>
      <c r="S158" s="417"/>
      <c r="T158" s="417"/>
      <c r="U158" s="418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140.47619047619048</v>
      </c>
      <c r="X158" s="388">
        <f>IFERROR(X149/H149,"0")+IFERROR(X150/H150,"0")+IFERROR(X151/H151,"0")+IFERROR(X152/H152,"0")+IFERROR(X153/H153,"0")+IFERROR(X154/H154,"0")+IFERROR(X155/H155,"0")+IFERROR(X156/H156,"0")+IFERROR(X157/H157,"0")</f>
        <v>142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0.77307999999999999</v>
      </c>
      <c r="Z158" s="389"/>
      <c r="AA158" s="389"/>
    </row>
    <row r="159" spans="1:67" x14ac:dyDescent="0.2">
      <c r="A159" s="393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415"/>
      <c r="O159" s="416" t="s">
        <v>70</v>
      </c>
      <c r="P159" s="417"/>
      <c r="Q159" s="417"/>
      <c r="R159" s="417"/>
      <c r="S159" s="417"/>
      <c r="T159" s="417"/>
      <c r="U159" s="418"/>
      <c r="V159" s="37" t="s">
        <v>66</v>
      </c>
      <c r="W159" s="388">
        <f>IFERROR(SUM(W149:W157),"0")</f>
        <v>345</v>
      </c>
      <c r="X159" s="388">
        <f>IFERROR(SUM(X149:X157),"0")</f>
        <v>348.6</v>
      </c>
      <c r="Y159" s="37"/>
      <c r="Z159" s="389"/>
      <c r="AA159" s="389"/>
    </row>
    <row r="160" spans="1:67" ht="16.5" customHeight="1" x14ac:dyDescent="0.25">
      <c r="A160" s="420" t="s">
        <v>260</v>
      </c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380"/>
      <c r="AA160" s="380"/>
    </row>
    <row r="161" spans="1:67" ht="14.25" customHeight="1" x14ac:dyDescent="0.25">
      <c r="A161" s="392" t="s">
        <v>105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9"/>
      <c r="AA161" s="379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0">
        <v>4680115881402</v>
      </c>
      <c r="E162" s="391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1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0">
        <v>4680115881396</v>
      </c>
      <c r="E163" s="391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1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4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415"/>
      <c r="O164" s="416" t="s">
        <v>70</v>
      </c>
      <c r="P164" s="417"/>
      <c r="Q164" s="417"/>
      <c r="R164" s="417"/>
      <c r="S164" s="417"/>
      <c r="T164" s="417"/>
      <c r="U164" s="418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415"/>
      <c r="O165" s="416" t="s">
        <v>70</v>
      </c>
      <c r="P165" s="417"/>
      <c r="Q165" s="417"/>
      <c r="R165" s="417"/>
      <c r="S165" s="417"/>
      <c r="T165" s="417"/>
      <c r="U165" s="418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customHeight="1" x14ac:dyDescent="0.25">
      <c r="A166" s="392" t="s">
        <v>97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79"/>
      <c r="AA166" s="379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0">
        <v>4680115882935</v>
      </c>
      <c r="E167" s="391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1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0">
        <v>4680115880764</v>
      </c>
      <c r="E168" s="391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1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415"/>
      <c r="O169" s="416" t="s">
        <v>70</v>
      </c>
      <c r="P169" s="417"/>
      <c r="Q169" s="417"/>
      <c r="R169" s="417"/>
      <c r="S169" s="417"/>
      <c r="T169" s="417"/>
      <c r="U169" s="418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415"/>
      <c r="O170" s="416" t="s">
        <v>70</v>
      </c>
      <c r="P170" s="417"/>
      <c r="Q170" s="417"/>
      <c r="R170" s="417"/>
      <c r="S170" s="417"/>
      <c r="T170" s="417"/>
      <c r="U170" s="418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customHeight="1" x14ac:dyDescent="0.25">
      <c r="A171" s="392" t="s">
        <v>61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79"/>
      <c r="AA171" s="379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0">
        <v>4680115884014</v>
      </c>
      <c r="E172" s="391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1" t="s">
        <v>271</v>
      </c>
      <c r="P172" s="395"/>
      <c r="Q172" s="395"/>
      <c r="R172" s="395"/>
      <c r="S172" s="391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0">
        <v>4680115884021</v>
      </c>
      <c r="E173" s="391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35" t="s">
        <v>274</v>
      </c>
      <c r="P173" s="395"/>
      <c r="Q173" s="395"/>
      <c r="R173" s="395"/>
      <c r="S173" s="391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0">
        <v>4680115882683</v>
      </c>
      <c r="E174" s="391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1"/>
      <c r="T174" s="34"/>
      <c r="U174" s="34"/>
      <c r="V174" s="35" t="s">
        <v>66</v>
      </c>
      <c r="W174" s="386">
        <v>70</v>
      </c>
      <c r="X174" s="387">
        <f t="shared" si="34"/>
        <v>70.2</v>
      </c>
      <c r="Y174" s="36">
        <f>IFERROR(IF(X174=0,"",ROUNDUP(X174/H174,0)*0.00937),"")</f>
        <v>0.12181</v>
      </c>
      <c r="Z174" s="56"/>
      <c r="AA174" s="57"/>
      <c r="AE174" s="64"/>
      <c r="BB174" s="160" t="s">
        <v>1</v>
      </c>
      <c r="BL174" s="64">
        <f t="shared" si="35"/>
        <v>72.722222222222229</v>
      </c>
      <c r="BM174" s="64">
        <f t="shared" si="36"/>
        <v>72.930000000000007</v>
      </c>
      <c r="BN174" s="64">
        <f t="shared" si="37"/>
        <v>0.10802469135802469</v>
      </c>
      <c r="BO174" s="64">
        <f t="shared" si="38"/>
        <v>0.10833333333333334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0">
        <v>4680115882690</v>
      </c>
      <c r="E175" s="391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1"/>
      <c r="T175" s="34"/>
      <c r="U175" s="34"/>
      <c r="V175" s="35" t="s">
        <v>66</v>
      </c>
      <c r="W175" s="386">
        <v>50</v>
      </c>
      <c r="X175" s="387">
        <f t="shared" si="34"/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61" t="s">
        <v>1</v>
      </c>
      <c r="BL175" s="64">
        <f t="shared" si="35"/>
        <v>51.944444444444443</v>
      </c>
      <c r="BM175" s="64">
        <f t="shared" si="36"/>
        <v>56.099999999999994</v>
      </c>
      <c r="BN175" s="64">
        <f t="shared" si="37"/>
        <v>7.716049382716049E-2</v>
      </c>
      <c r="BO175" s="64">
        <f t="shared" si="38"/>
        <v>8.3333333333333329E-2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0">
        <v>4680115882669</v>
      </c>
      <c r="E176" s="391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1"/>
      <c r="T176" s="34"/>
      <c r="U176" s="34"/>
      <c r="V176" s="35" t="s">
        <v>66</v>
      </c>
      <c r="W176" s="386">
        <v>100</v>
      </c>
      <c r="X176" s="387">
        <f t="shared" si="34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62" t="s">
        <v>1</v>
      </c>
      <c r="BL176" s="64">
        <f t="shared" si="35"/>
        <v>103.88888888888889</v>
      </c>
      <c r="BM176" s="64">
        <f t="shared" si="36"/>
        <v>106.59000000000002</v>
      </c>
      <c r="BN176" s="64">
        <f t="shared" si="37"/>
        <v>0.15432098765432098</v>
      </c>
      <c r="BO176" s="64">
        <f t="shared" si="38"/>
        <v>0.15833333333333333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0">
        <v>4680115882676</v>
      </c>
      <c r="E177" s="391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1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0">
        <v>4680115884007</v>
      </c>
      <c r="E178" s="391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285</v>
      </c>
      <c r="P178" s="395"/>
      <c r="Q178" s="395"/>
      <c r="R178" s="395"/>
      <c r="S178" s="391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0">
        <v>4680115884038</v>
      </c>
      <c r="E179" s="391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1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4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415"/>
      <c r="O180" s="416" t="s">
        <v>70</v>
      </c>
      <c r="P180" s="417"/>
      <c r="Q180" s="417"/>
      <c r="R180" s="417"/>
      <c r="S180" s="417"/>
      <c r="T180" s="417"/>
      <c r="U180" s="418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40.74074074074074</v>
      </c>
      <c r="X180" s="388">
        <f>IFERROR(X172/H172,"0")+IFERROR(X173/H173,"0")+IFERROR(X174/H174,"0")+IFERROR(X175/H175,"0")+IFERROR(X176/H176,"0")+IFERROR(X177/H177,"0")+IFERROR(X178/H178,"0")+IFERROR(X179/H179,"0")</f>
        <v>42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0.39354</v>
      </c>
      <c r="Z180" s="389"/>
      <c r="AA180" s="389"/>
    </row>
    <row r="181" spans="1:67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415"/>
      <c r="O181" s="416" t="s">
        <v>70</v>
      </c>
      <c r="P181" s="417"/>
      <c r="Q181" s="417"/>
      <c r="R181" s="417"/>
      <c r="S181" s="417"/>
      <c r="T181" s="417"/>
      <c r="U181" s="418"/>
      <c r="V181" s="37" t="s">
        <v>66</v>
      </c>
      <c r="W181" s="388">
        <f>IFERROR(SUM(W172:W179),"0")</f>
        <v>220</v>
      </c>
      <c r="X181" s="388">
        <f>IFERROR(SUM(X172:X179),"0")</f>
        <v>226.8</v>
      </c>
      <c r="Y181" s="37"/>
      <c r="Z181" s="389"/>
      <c r="AA181" s="389"/>
    </row>
    <row r="182" spans="1:67" ht="14.25" customHeight="1" x14ac:dyDescent="0.25">
      <c r="A182" s="392" t="s">
        <v>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79"/>
      <c r="AA182" s="379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0">
        <v>4680115881556</v>
      </c>
      <c r="E183" s="391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1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0">
        <v>4680115881594</v>
      </c>
      <c r="E184" s="391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1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0">
        <v>4680115881587</v>
      </c>
      <c r="E185" s="391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1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0">
        <v>4680115880962</v>
      </c>
      <c r="E186" s="391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1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390">
        <v>4680115881617</v>
      </c>
      <c r="E187" s="391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1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0">
        <v>4680115880573</v>
      </c>
      <c r="E188" s="391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6" t="s">
        <v>301</v>
      </c>
      <c r="P188" s="395"/>
      <c r="Q188" s="395"/>
      <c r="R188" s="395"/>
      <c r="S188" s="391"/>
      <c r="T188" s="34"/>
      <c r="U188" s="34"/>
      <c r="V188" s="35" t="s">
        <v>66</v>
      </c>
      <c r="W188" s="386">
        <v>150</v>
      </c>
      <c r="X188" s="387">
        <f t="shared" si="39"/>
        <v>156.6</v>
      </c>
      <c r="Y188" s="36">
        <f>IFERROR(IF(X188=0,"",ROUNDUP(X188/H188,0)*0.02175),"")</f>
        <v>0.39149999999999996</v>
      </c>
      <c r="Z188" s="56"/>
      <c r="AA188" s="57"/>
      <c r="AE188" s="64"/>
      <c r="BB188" s="171" t="s">
        <v>1</v>
      </c>
      <c r="BL188" s="64">
        <f t="shared" si="40"/>
        <v>159.72413793103448</v>
      </c>
      <c r="BM188" s="64">
        <f t="shared" si="41"/>
        <v>166.75200000000001</v>
      </c>
      <c r="BN188" s="64">
        <f t="shared" si="42"/>
        <v>0.30788177339901479</v>
      </c>
      <c r="BO188" s="64">
        <f t="shared" si="43"/>
        <v>0.3214285714285714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0">
        <v>4680115881228</v>
      </c>
      <c r="E189" s="391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1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4301051506</v>
      </c>
      <c r="D190" s="390">
        <v>4680115881037</v>
      </c>
      <c r="E190" s="391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1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0">
        <v>4680115881211</v>
      </c>
      <c r="E191" s="391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1"/>
      <c r="T191" s="34"/>
      <c r="U191" s="34"/>
      <c r="V191" s="35" t="s">
        <v>66</v>
      </c>
      <c r="W191" s="386">
        <v>200</v>
      </c>
      <c r="X191" s="387">
        <f t="shared" si="39"/>
        <v>201.6</v>
      </c>
      <c r="Y191" s="36">
        <f>IFERROR(IF(X191=0,"",ROUNDUP(X191/H191,0)*0.00753),"")</f>
        <v>0.63251999999999997</v>
      </c>
      <c r="Z191" s="56"/>
      <c r="AA191" s="57"/>
      <c r="AE191" s="64"/>
      <c r="BB191" s="174" t="s">
        <v>1</v>
      </c>
      <c r="BL191" s="64">
        <f t="shared" si="40"/>
        <v>216.66666666666669</v>
      </c>
      <c r="BM191" s="64">
        <f t="shared" si="41"/>
        <v>218.4</v>
      </c>
      <c r="BN191" s="64">
        <f t="shared" si="42"/>
        <v>0.53418803418803418</v>
      </c>
      <c r="BO191" s="64">
        <f t="shared" si="43"/>
        <v>0.53846153846153844</v>
      </c>
    </row>
    <row r="192" spans="1:67" ht="27" customHeight="1" x14ac:dyDescent="0.25">
      <c r="A192" s="54" t="s">
        <v>308</v>
      </c>
      <c r="B192" s="54" t="s">
        <v>309</v>
      </c>
      <c r="C192" s="31">
        <v>4301051378</v>
      </c>
      <c r="D192" s="390">
        <v>4680115881020</v>
      </c>
      <c r="E192" s="391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1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0">
        <v>4680115882195</v>
      </c>
      <c r="E193" s="391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1"/>
      <c r="T193" s="34"/>
      <c r="U193" s="34"/>
      <c r="V193" s="35" t="s">
        <v>66</v>
      </c>
      <c r="W193" s="386">
        <v>544.80000000000007</v>
      </c>
      <c r="X193" s="387">
        <f t="shared" si="39"/>
        <v>544.79999999999995</v>
      </c>
      <c r="Y193" s="36">
        <f>IFERROR(IF(X193=0,"",ROUNDUP(X193/H193,0)*0.00753),"")</f>
        <v>1.7093100000000001</v>
      </c>
      <c r="Z193" s="56"/>
      <c r="AA193" s="57"/>
      <c r="AE193" s="64"/>
      <c r="BB193" s="176" t="s">
        <v>1</v>
      </c>
      <c r="BL193" s="64">
        <f t="shared" si="40"/>
        <v>610.63000000000011</v>
      </c>
      <c r="BM193" s="64">
        <f t="shared" si="41"/>
        <v>610.63</v>
      </c>
      <c r="BN193" s="64">
        <f t="shared" si="42"/>
        <v>1.4551282051282053</v>
      </c>
      <c r="BO193" s="64">
        <f t="shared" si="43"/>
        <v>1.4551282051282051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0">
        <v>4680115880092</v>
      </c>
      <c r="E194" s="391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68" t="s">
        <v>314</v>
      </c>
      <c r="P194" s="395"/>
      <c r="Q194" s="395"/>
      <c r="R194" s="395"/>
      <c r="S194" s="391"/>
      <c r="T194" s="34"/>
      <c r="U194" s="34"/>
      <c r="V194" s="35" t="s">
        <v>66</v>
      </c>
      <c r="W194" s="386">
        <v>388.8</v>
      </c>
      <c r="X194" s="387">
        <f t="shared" si="39"/>
        <v>388.8</v>
      </c>
      <c r="Y194" s="36">
        <f>IFERROR(IF(X194=0,"",ROUNDUP(X194/H194,0)*0.00753),"")</f>
        <v>1.2198599999999999</v>
      </c>
      <c r="Z194" s="56"/>
      <c r="AA194" s="57"/>
      <c r="AE194" s="64"/>
      <c r="BB194" s="177" t="s">
        <v>1</v>
      </c>
      <c r="BL194" s="64">
        <f t="shared" si="40"/>
        <v>432.86400000000009</v>
      </c>
      <c r="BM194" s="64">
        <f t="shared" si="41"/>
        <v>432.86400000000009</v>
      </c>
      <c r="BN194" s="64">
        <f t="shared" si="42"/>
        <v>1.0384615384615383</v>
      </c>
      <c r="BO194" s="64">
        <f t="shared" si="43"/>
        <v>1.0384615384615383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390">
        <v>4680115880221</v>
      </c>
      <c r="E195" s="391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5"/>
      <c r="Q195" s="395"/>
      <c r="R195" s="395"/>
      <c r="S195" s="391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0">
        <v>4680115880504</v>
      </c>
      <c r="E196" s="391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320</v>
      </c>
      <c r="P196" s="395"/>
      <c r="Q196" s="395"/>
      <c r="R196" s="395"/>
      <c r="S196" s="391"/>
      <c r="T196" s="34"/>
      <c r="U196" s="34"/>
      <c r="V196" s="35" t="s">
        <v>66</v>
      </c>
      <c r="W196" s="386">
        <v>80</v>
      </c>
      <c r="X196" s="387">
        <f t="shared" si="39"/>
        <v>81.599999999999994</v>
      </c>
      <c r="Y196" s="36">
        <f>IFERROR(IF(X196=0,"",ROUNDUP(X196/H196,0)*0.00753),"")</f>
        <v>0.25602000000000003</v>
      </c>
      <c r="Z196" s="56"/>
      <c r="AA196" s="57"/>
      <c r="AE196" s="64"/>
      <c r="BB196" s="179" t="s">
        <v>1</v>
      </c>
      <c r="BL196" s="64">
        <f t="shared" si="40"/>
        <v>89.066666666666677</v>
      </c>
      <c r="BM196" s="64">
        <f t="shared" si="41"/>
        <v>90.847999999999999</v>
      </c>
      <c r="BN196" s="64">
        <f t="shared" si="42"/>
        <v>0.21367521367521369</v>
      </c>
      <c r="BO196" s="64">
        <f t="shared" si="43"/>
        <v>0.21794871794871795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0">
        <v>4680115882164</v>
      </c>
      <c r="E197" s="391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1"/>
      <c r="T197" s="34"/>
      <c r="U197" s="34"/>
      <c r="V197" s="35" t="s">
        <v>66</v>
      </c>
      <c r="W197" s="386">
        <v>160</v>
      </c>
      <c r="X197" s="387">
        <f t="shared" si="39"/>
        <v>160.79999999999998</v>
      </c>
      <c r="Y197" s="36">
        <f>IFERROR(IF(X197=0,"",ROUNDUP(X197/H197,0)*0.00753),"")</f>
        <v>0.50451000000000001</v>
      </c>
      <c r="Z197" s="56"/>
      <c r="AA197" s="57"/>
      <c r="AE197" s="64"/>
      <c r="BB197" s="180" t="s">
        <v>1</v>
      </c>
      <c r="BL197" s="64">
        <f t="shared" si="40"/>
        <v>178.53333333333336</v>
      </c>
      <c r="BM197" s="64">
        <f t="shared" si="41"/>
        <v>179.42599999999999</v>
      </c>
      <c r="BN197" s="64">
        <f t="shared" si="42"/>
        <v>0.42735042735042739</v>
      </c>
      <c r="BO197" s="64">
        <f t="shared" si="43"/>
        <v>0.42948717948717946</v>
      </c>
    </row>
    <row r="198" spans="1:67" x14ac:dyDescent="0.2">
      <c r="A198" s="414"/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415"/>
      <c r="O198" s="416" t="s">
        <v>70</v>
      </c>
      <c r="P198" s="417"/>
      <c r="Q198" s="417"/>
      <c r="R198" s="417"/>
      <c r="S198" s="417"/>
      <c r="T198" s="417"/>
      <c r="U198" s="418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589.57471264367814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592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4.7137200000000004</v>
      </c>
      <c r="Z198" s="389"/>
      <c r="AA198" s="389"/>
    </row>
    <row r="199" spans="1:67" x14ac:dyDescent="0.2">
      <c r="A199" s="393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415"/>
      <c r="O199" s="416" t="s">
        <v>70</v>
      </c>
      <c r="P199" s="417"/>
      <c r="Q199" s="417"/>
      <c r="R199" s="417"/>
      <c r="S199" s="417"/>
      <c r="T199" s="417"/>
      <c r="U199" s="418"/>
      <c r="V199" s="37" t="s">
        <v>66</v>
      </c>
      <c r="W199" s="388">
        <f>IFERROR(SUM(W183:W197),"0")</f>
        <v>1523.6000000000001</v>
      </c>
      <c r="X199" s="388">
        <f>IFERROR(SUM(X183:X197),"0")</f>
        <v>1534.1999999999998</v>
      </c>
      <c r="Y199" s="37"/>
      <c r="Z199" s="389"/>
      <c r="AA199" s="389"/>
    </row>
    <row r="200" spans="1:67" ht="14.25" customHeight="1" x14ac:dyDescent="0.25">
      <c r="A200" s="392" t="s">
        <v>207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390">
        <v>4680115882874</v>
      </c>
      <c r="E201" s="391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1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390">
        <v>4680115884434</v>
      </c>
      <c r="E202" s="391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1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390">
        <v>4680115880818</v>
      </c>
      <c r="E203" s="391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2" t="s">
        <v>329</v>
      </c>
      <c r="P203" s="395"/>
      <c r="Q203" s="395"/>
      <c r="R203" s="395"/>
      <c r="S203" s="391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390">
        <v>4680115880801</v>
      </c>
      <c r="E204" s="391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0" t="s">
        <v>332</v>
      </c>
      <c r="P204" s="395"/>
      <c r="Q204" s="395"/>
      <c r="R204" s="395"/>
      <c r="S204" s="391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14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415"/>
      <c r="O205" s="416" t="s">
        <v>70</v>
      </c>
      <c r="P205" s="417"/>
      <c r="Q205" s="417"/>
      <c r="R205" s="417"/>
      <c r="S205" s="417"/>
      <c r="T205" s="417"/>
      <c r="U205" s="418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415"/>
      <c r="O206" s="416" t="s">
        <v>70</v>
      </c>
      <c r="P206" s="417"/>
      <c r="Q206" s="417"/>
      <c r="R206" s="417"/>
      <c r="S206" s="417"/>
      <c r="T206" s="417"/>
      <c r="U206" s="418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customHeight="1" x14ac:dyDescent="0.25">
      <c r="A207" s="420" t="s">
        <v>333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80"/>
      <c r="AA207" s="380"/>
    </row>
    <row r="208" spans="1:67" ht="14.25" customHeight="1" x14ac:dyDescent="0.25">
      <c r="A208" s="392" t="s">
        <v>105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379"/>
      <c r="AA208" s="379"/>
    </row>
    <row r="209" spans="1:67" ht="27" customHeight="1" x14ac:dyDescent="0.25">
      <c r="A209" s="54" t="s">
        <v>334</v>
      </c>
      <c r="B209" s="54" t="s">
        <v>335</v>
      </c>
      <c r="C209" s="31">
        <v>4301011717</v>
      </c>
      <c r="D209" s="390">
        <v>4680115884274</v>
      </c>
      <c r="E209" s="391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1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4301011719</v>
      </c>
      <c r="D210" s="390">
        <v>4680115884298</v>
      </c>
      <c r="E210" s="391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1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390">
        <v>4680115884250</v>
      </c>
      <c r="E211" s="391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1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4301011718</v>
      </c>
      <c r="D212" s="390">
        <v>4680115884281</v>
      </c>
      <c r="E212" s="391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1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4301011720</v>
      </c>
      <c r="D213" s="390">
        <v>4680115884199</v>
      </c>
      <c r="E213" s="391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1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390">
        <v>4680115884267</v>
      </c>
      <c r="E214" s="391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1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4301011593</v>
      </c>
      <c r="D215" s="390">
        <v>4680115882973</v>
      </c>
      <c r="E215" s="391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1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14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415"/>
      <c r="O216" s="416" t="s">
        <v>70</v>
      </c>
      <c r="P216" s="417"/>
      <c r="Q216" s="417"/>
      <c r="R216" s="417"/>
      <c r="S216" s="417"/>
      <c r="T216" s="417"/>
      <c r="U216" s="418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x14ac:dyDescent="0.2">
      <c r="A217" s="393"/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415"/>
      <c r="O217" s="416" t="s">
        <v>70</v>
      </c>
      <c r="P217" s="417"/>
      <c r="Q217" s="417"/>
      <c r="R217" s="417"/>
      <c r="S217" s="417"/>
      <c r="T217" s="417"/>
      <c r="U217" s="418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customHeight="1" x14ac:dyDescent="0.25">
      <c r="A218" s="392" t="s">
        <v>61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0">
        <v>4607091389845</v>
      </c>
      <c r="E219" s="391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1"/>
      <c r="T219" s="34"/>
      <c r="U219" s="34"/>
      <c r="V219" s="35" t="s">
        <v>66</v>
      </c>
      <c r="W219" s="386">
        <v>70</v>
      </c>
      <c r="X219" s="387">
        <f>IFERROR(IF(W219="",0,CEILING((W219/$H219),1)*$H219),"")</f>
        <v>71.400000000000006</v>
      </c>
      <c r="Y219" s="36">
        <f>IFERROR(IF(X219=0,"",ROUNDUP(X219/H219,0)*0.00502),"")</f>
        <v>0.17068</v>
      </c>
      <c r="Z219" s="56"/>
      <c r="AA219" s="57"/>
      <c r="AE219" s="64"/>
      <c r="BB219" s="192" t="s">
        <v>1</v>
      </c>
      <c r="BL219" s="64">
        <f>IFERROR(W219*I219/H219,"0")</f>
        <v>73.333333333333329</v>
      </c>
      <c r="BM219" s="64">
        <f>IFERROR(X219*I219/H219,"0")</f>
        <v>74.8</v>
      </c>
      <c r="BN219" s="64">
        <f>IFERROR(1/J219*(W219/H219),"0")</f>
        <v>0.14245014245014245</v>
      </c>
      <c r="BO219" s="64">
        <f>IFERROR(1/J219*(X219/H219),"0")</f>
        <v>0.14529914529914531</v>
      </c>
    </row>
    <row r="220" spans="1:67" ht="27" customHeight="1" x14ac:dyDescent="0.25">
      <c r="A220" s="54" t="s">
        <v>348</v>
      </c>
      <c r="B220" s="54" t="s">
        <v>350</v>
      </c>
      <c r="C220" s="31">
        <v>4301031305</v>
      </c>
      <c r="D220" s="390">
        <v>4607091389845</v>
      </c>
      <c r="E220" s="391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5"/>
      <c r="Q220" s="395"/>
      <c r="R220" s="395"/>
      <c r="S220" s="391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352</v>
      </c>
      <c r="B221" s="54" t="s">
        <v>353</v>
      </c>
      <c r="C221" s="31">
        <v>4301031259</v>
      </c>
      <c r="D221" s="390">
        <v>4680115882881</v>
      </c>
      <c r="E221" s="391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1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14"/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415"/>
      <c r="O222" s="416" t="s">
        <v>70</v>
      </c>
      <c r="P222" s="417"/>
      <c r="Q222" s="417"/>
      <c r="R222" s="417"/>
      <c r="S222" s="417"/>
      <c r="T222" s="417"/>
      <c r="U222" s="418"/>
      <c r="V222" s="37" t="s">
        <v>71</v>
      </c>
      <c r="W222" s="388">
        <f>IFERROR(W219/H219,"0")+IFERROR(W220/H220,"0")+IFERROR(W221/H221,"0")</f>
        <v>33.333333333333329</v>
      </c>
      <c r="X222" s="388">
        <f>IFERROR(X219/H219,"0")+IFERROR(X220/H220,"0")+IFERROR(X221/H221,"0")</f>
        <v>34</v>
      </c>
      <c r="Y222" s="388">
        <f>IFERROR(IF(Y219="",0,Y219),"0")+IFERROR(IF(Y220="",0,Y220),"0")+IFERROR(IF(Y221="",0,Y221),"0")</f>
        <v>0.17068</v>
      </c>
      <c r="Z222" s="389"/>
      <c r="AA222" s="389"/>
    </row>
    <row r="223" spans="1:67" x14ac:dyDescent="0.2">
      <c r="A223" s="393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15"/>
      <c r="O223" s="416" t="s">
        <v>70</v>
      </c>
      <c r="P223" s="417"/>
      <c r="Q223" s="417"/>
      <c r="R223" s="417"/>
      <c r="S223" s="417"/>
      <c r="T223" s="417"/>
      <c r="U223" s="418"/>
      <c r="V223" s="37" t="s">
        <v>66</v>
      </c>
      <c r="W223" s="388">
        <f>IFERROR(SUM(W219:W221),"0")</f>
        <v>70</v>
      </c>
      <c r="X223" s="388">
        <f>IFERROR(SUM(X219:X221),"0")</f>
        <v>71.400000000000006</v>
      </c>
      <c r="Y223" s="37"/>
      <c r="Z223" s="389"/>
      <c r="AA223" s="389"/>
    </row>
    <row r="224" spans="1:67" ht="16.5" customHeight="1" x14ac:dyDescent="0.25">
      <c r="A224" s="420" t="s">
        <v>354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80"/>
      <c r="AA224" s="380"/>
    </row>
    <row r="225" spans="1:67" ht="14.25" customHeight="1" x14ac:dyDescent="0.25">
      <c r="A225" s="392" t="s">
        <v>105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9"/>
      <c r="AA225" s="379"/>
    </row>
    <row r="226" spans="1:67" ht="27" customHeight="1" x14ac:dyDescent="0.25">
      <c r="A226" s="54" t="s">
        <v>355</v>
      </c>
      <c r="B226" s="54" t="s">
        <v>356</v>
      </c>
      <c r="C226" s="31">
        <v>4301011826</v>
      </c>
      <c r="D226" s="390">
        <v>4680115884137</v>
      </c>
      <c r="E226" s="391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1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4301011724</v>
      </c>
      <c r="D227" s="390">
        <v>4680115884236</v>
      </c>
      <c r="E227" s="391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1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4301011721</v>
      </c>
      <c r="D228" s="390">
        <v>4680115884175</v>
      </c>
      <c r="E228" s="391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1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0">
        <v>4680115884144</v>
      </c>
      <c r="E229" s="391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1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390">
        <v>4680115884182</v>
      </c>
      <c r="E230" s="391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1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390">
        <v>4680115884205</v>
      </c>
      <c r="E231" s="391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1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415"/>
      <c r="O232" s="416" t="s">
        <v>70</v>
      </c>
      <c r="P232" s="417"/>
      <c r="Q232" s="417"/>
      <c r="R232" s="417"/>
      <c r="S232" s="417"/>
      <c r="T232" s="417"/>
      <c r="U232" s="418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415"/>
      <c r="O233" s="416" t="s">
        <v>70</v>
      </c>
      <c r="P233" s="417"/>
      <c r="Q233" s="417"/>
      <c r="R233" s="417"/>
      <c r="S233" s="417"/>
      <c r="T233" s="417"/>
      <c r="U233" s="418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customHeight="1" x14ac:dyDescent="0.25">
      <c r="A234" s="420" t="s">
        <v>367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80"/>
      <c r="AA234" s="380"/>
    </row>
    <row r="235" spans="1:67" ht="14.25" customHeight="1" x14ac:dyDescent="0.25">
      <c r="A235" s="392" t="s">
        <v>105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0">
        <v>4607091386004</v>
      </c>
      <c r="E236" s="391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5"/>
      <c r="Q236" s="395"/>
      <c r="R236" s="395"/>
      <c r="S236" s="391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customHeight="1" x14ac:dyDescent="0.25">
      <c r="A237" s="54" t="s">
        <v>368</v>
      </c>
      <c r="B237" s="54" t="s">
        <v>370</v>
      </c>
      <c r="C237" s="31">
        <v>4301011362</v>
      </c>
      <c r="D237" s="390">
        <v>4607091386004</v>
      </c>
      <c r="E237" s="391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5"/>
      <c r="Q237" s="395"/>
      <c r="R237" s="395"/>
      <c r="S237" s="391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4301011347</v>
      </c>
      <c r="D238" s="390">
        <v>4607091386073</v>
      </c>
      <c r="E238" s="391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5"/>
      <c r="Q238" s="395"/>
      <c r="R238" s="395"/>
      <c r="S238" s="391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4301010928</v>
      </c>
      <c r="D239" s="390">
        <v>4607091387322</v>
      </c>
      <c r="E239" s="391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5"/>
      <c r="Q239" s="395"/>
      <c r="R239" s="395"/>
      <c r="S239" s="391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390">
        <v>4607091387377</v>
      </c>
      <c r="E240" s="391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5"/>
      <c r="Q240" s="395"/>
      <c r="R240" s="395"/>
      <c r="S240" s="391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4301010945</v>
      </c>
      <c r="D241" s="390">
        <v>4607091387353</v>
      </c>
      <c r="E241" s="391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5"/>
      <c r="Q241" s="395"/>
      <c r="R241" s="395"/>
      <c r="S241" s="391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0">
        <v>4607091386011</v>
      </c>
      <c r="E242" s="391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5"/>
      <c r="Q242" s="395"/>
      <c r="R242" s="395"/>
      <c r="S242" s="391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4301011329</v>
      </c>
      <c r="D243" s="390">
        <v>4607091387308</v>
      </c>
      <c r="E243" s="391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5"/>
      <c r="Q243" s="395"/>
      <c r="R243" s="395"/>
      <c r="S243" s="391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390">
        <v>4607091387339</v>
      </c>
      <c r="E244" s="391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5"/>
      <c r="Q244" s="395"/>
      <c r="R244" s="395"/>
      <c r="S244" s="391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4301011573</v>
      </c>
      <c r="D245" s="390">
        <v>4680115881938</v>
      </c>
      <c r="E245" s="391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5"/>
      <c r="Q245" s="395"/>
      <c r="R245" s="395"/>
      <c r="S245" s="391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390">
        <v>4607091387346</v>
      </c>
      <c r="E246" s="391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5"/>
      <c r="Q246" s="395"/>
      <c r="R246" s="395"/>
      <c r="S246" s="391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389</v>
      </c>
      <c r="B247" s="54" t="s">
        <v>390</v>
      </c>
      <c r="C247" s="31">
        <v>4301011353</v>
      </c>
      <c r="D247" s="390">
        <v>4607091389807</v>
      </c>
      <c r="E247" s="391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5"/>
      <c r="Q247" s="395"/>
      <c r="R247" s="395"/>
      <c r="S247" s="391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14"/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415"/>
      <c r="O248" s="416" t="s">
        <v>70</v>
      </c>
      <c r="P248" s="417"/>
      <c r="Q248" s="417"/>
      <c r="R248" s="417"/>
      <c r="S248" s="417"/>
      <c r="T248" s="417"/>
      <c r="U248" s="418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x14ac:dyDescent="0.2">
      <c r="A249" s="393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15"/>
      <c r="O249" s="416" t="s">
        <v>70</v>
      </c>
      <c r="P249" s="417"/>
      <c r="Q249" s="417"/>
      <c r="R249" s="417"/>
      <c r="S249" s="417"/>
      <c r="T249" s="417"/>
      <c r="U249" s="418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customHeight="1" x14ac:dyDescent="0.25">
      <c r="A250" s="392" t="s">
        <v>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0">
        <v>4607091387193</v>
      </c>
      <c r="E251" s="391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5"/>
      <c r="Q251" s="395"/>
      <c r="R251" s="395"/>
      <c r="S251" s="391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0">
        <v>4607091387230</v>
      </c>
      <c r="E252" s="391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5"/>
      <c r="Q252" s="395"/>
      <c r="R252" s="395"/>
      <c r="S252" s="391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0">
        <v>4607091387285</v>
      </c>
      <c r="E253" s="391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5"/>
      <c r="Q253" s="395"/>
      <c r="R253" s="395"/>
      <c r="S253" s="391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0">
        <v>4680115880481</v>
      </c>
      <c r="E254" s="391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5"/>
      <c r="Q254" s="395"/>
      <c r="R254" s="395"/>
      <c r="S254" s="391"/>
      <c r="T254" s="34"/>
      <c r="U254" s="34"/>
      <c r="V254" s="35" t="s">
        <v>66</v>
      </c>
      <c r="W254" s="386">
        <v>28</v>
      </c>
      <c r="X254" s="387">
        <f>IFERROR(IF(W254="",0,CEILING((W254/$H254),1)*$H254),"")</f>
        <v>28.56</v>
      </c>
      <c r="Y254" s="36">
        <f>IFERROR(IF(X254=0,"",ROUNDUP(X254/H254,0)*0.00502),"")</f>
        <v>8.5339999999999999E-2</v>
      </c>
      <c r="Z254" s="56"/>
      <c r="AA254" s="57"/>
      <c r="AE254" s="64"/>
      <c r="BB254" s="216" t="s">
        <v>1</v>
      </c>
      <c r="BL254" s="64">
        <f>IFERROR(W254*I254/H254,"0")</f>
        <v>29.666666666666671</v>
      </c>
      <c r="BM254" s="64">
        <f>IFERROR(X254*I254/H254,"0")</f>
        <v>30.259999999999998</v>
      </c>
      <c r="BN254" s="64">
        <f>IFERROR(1/J254*(W254/H254),"0")</f>
        <v>7.122507122507124E-2</v>
      </c>
      <c r="BO254" s="64">
        <f>IFERROR(1/J254*(X254/H254),"0")</f>
        <v>7.2649572649572655E-2</v>
      </c>
    </row>
    <row r="255" spans="1:67" x14ac:dyDescent="0.2">
      <c r="A255" s="414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415"/>
      <c r="O255" s="416" t="s">
        <v>70</v>
      </c>
      <c r="P255" s="417"/>
      <c r="Q255" s="417"/>
      <c r="R255" s="417"/>
      <c r="S255" s="417"/>
      <c r="T255" s="417"/>
      <c r="U255" s="418"/>
      <c r="V255" s="37" t="s">
        <v>71</v>
      </c>
      <c r="W255" s="388">
        <f>IFERROR(W251/H251,"0")+IFERROR(W252/H252,"0")+IFERROR(W253/H253,"0")+IFERROR(W254/H254,"0")</f>
        <v>16.666666666666668</v>
      </c>
      <c r="X255" s="388">
        <f>IFERROR(X251/H251,"0")+IFERROR(X252/H252,"0")+IFERROR(X253/H253,"0")+IFERROR(X254/H254,"0")</f>
        <v>17</v>
      </c>
      <c r="Y255" s="388">
        <f>IFERROR(IF(Y251="",0,Y251),"0")+IFERROR(IF(Y252="",0,Y252),"0")+IFERROR(IF(Y253="",0,Y253),"0")+IFERROR(IF(Y254="",0,Y254),"0")</f>
        <v>8.5339999999999999E-2</v>
      </c>
      <c r="Z255" s="389"/>
      <c r="AA255" s="389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415"/>
      <c r="O256" s="416" t="s">
        <v>70</v>
      </c>
      <c r="P256" s="417"/>
      <c r="Q256" s="417"/>
      <c r="R256" s="417"/>
      <c r="S256" s="417"/>
      <c r="T256" s="417"/>
      <c r="U256" s="418"/>
      <c r="V256" s="37" t="s">
        <v>66</v>
      </c>
      <c r="W256" s="388">
        <f>IFERROR(SUM(W251:W254),"0")</f>
        <v>28</v>
      </c>
      <c r="X256" s="388">
        <f>IFERROR(SUM(X251:X254),"0")</f>
        <v>28.56</v>
      </c>
      <c r="Y256" s="37"/>
      <c r="Z256" s="389"/>
      <c r="AA256" s="389"/>
    </row>
    <row r="257" spans="1:67" ht="14.25" customHeight="1" x14ac:dyDescent="0.25">
      <c r="A257" s="392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0">
        <v>4607091387766</v>
      </c>
      <c r="E258" s="391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5"/>
      <c r="Q258" s="395"/>
      <c r="R258" s="395"/>
      <c r="S258" s="391"/>
      <c r="T258" s="34"/>
      <c r="U258" s="34"/>
      <c r="V258" s="35" t="s">
        <v>66</v>
      </c>
      <c r="W258" s="386">
        <v>0</v>
      </c>
      <c r="X258" s="387">
        <f t="shared" ref="X258:X266" si="60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ref="BL258:BL266" si="61">IFERROR(W258*I258/H258,"0")</f>
        <v>0</v>
      </c>
      <c r="BM258" s="64">
        <f t="shared" ref="BM258:BM266" si="62">IFERROR(X258*I258/H258,"0")</f>
        <v>0</v>
      </c>
      <c r="BN258" s="64">
        <f t="shared" ref="BN258:BN266" si="63">IFERROR(1/J258*(W258/H258),"0")</f>
        <v>0</v>
      </c>
      <c r="BO258" s="64">
        <f t="shared" ref="BO258:BO266" si="64">IFERROR(1/J258*(X258/H258),"0")</f>
        <v>0</v>
      </c>
    </row>
    <row r="259" spans="1:67" ht="27" customHeight="1" x14ac:dyDescent="0.25">
      <c r="A259" s="54" t="s">
        <v>401</v>
      </c>
      <c r="B259" s="54" t="s">
        <v>402</v>
      </c>
      <c r="C259" s="31">
        <v>4301051116</v>
      </c>
      <c r="D259" s="390">
        <v>4607091387957</v>
      </c>
      <c r="E259" s="391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5"/>
      <c r="Q259" s="395"/>
      <c r="R259" s="395"/>
      <c r="S259" s="391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customHeight="1" x14ac:dyDescent="0.25">
      <c r="A260" s="54" t="s">
        <v>403</v>
      </c>
      <c r="B260" s="54" t="s">
        <v>404</v>
      </c>
      <c r="C260" s="31">
        <v>4301051115</v>
      </c>
      <c r="D260" s="390">
        <v>4607091387964</v>
      </c>
      <c r="E260" s="391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5"/>
      <c r="Q260" s="395"/>
      <c r="R260" s="395"/>
      <c r="S260" s="391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customHeight="1" x14ac:dyDescent="0.25">
      <c r="A261" s="54" t="s">
        <v>405</v>
      </c>
      <c r="B261" s="54" t="s">
        <v>406</v>
      </c>
      <c r="C261" s="31">
        <v>4301051731</v>
      </c>
      <c r="D261" s="390">
        <v>4680115884618</v>
      </c>
      <c r="E261" s="391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5"/>
      <c r="Q261" s="395"/>
      <c r="R261" s="395"/>
      <c r="S261" s="391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390">
        <v>4607091381672</v>
      </c>
      <c r="E262" s="391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5"/>
      <c r="Q262" s="395"/>
      <c r="R262" s="395"/>
      <c r="S262" s="391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4301051130</v>
      </c>
      <c r="D263" s="390">
        <v>4607091387537</v>
      </c>
      <c r="E263" s="391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5"/>
      <c r="Q263" s="395"/>
      <c r="R263" s="395"/>
      <c r="S263" s="391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4301051132</v>
      </c>
      <c r="D264" s="390">
        <v>4607091387513</v>
      </c>
      <c r="E264" s="391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5"/>
      <c r="Q264" s="395"/>
      <c r="R264" s="395"/>
      <c r="S264" s="391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0">
        <v>4680115880511</v>
      </c>
      <c r="E265" s="391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5"/>
      <c r="Q265" s="395"/>
      <c r="R265" s="395"/>
      <c r="S265" s="391"/>
      <c r="T265" s="34"/>
      <c r="U265" s="34"/>
      <c r="V265" s="35" t="s">
        <v>66</v>
      </c>
      <c r="W265" s="386">
        <v>39.6</v>
      </c>
      <c r="X265" s="387">
        <f t="shared" si="60"/>
        <v>39.6</v>
      </c>
      <c r="Y265" s="36">
        <f>IFERROR(IF(X265=0,"",ROUNDUP(X265/H265,0)*0.00753),"")</f>
        <v>0.15060000000000001</v>
      </c>
      <c r="Z265" s="56"/>
      <c r="AA265" s="57"/>
      <c r="AE265" s="64"/>
      <c r="BB265" s="224" t="s">
        <v>1</v>
      </c>
      <c r="BL265" s="64">
        <f t="shared" si="61"/>
        <v>43.6</v>
      </c>
      <c r="BM265" s="64">
        <f t="shared" si="62"/>
        <v>43.6</v>
      </c>
      <c r="BN265" s="64">
        <f t="shared" si="63"/>
        <v>0.12820512820512819</v>
      </c>
      <c r="BO265" s="64">
        <f t="shared" si="64"/>
        <v>0.12820512820512819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0">
        <v>4680115880412</v>
      </c>
      <c r="E266" s="391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5"/>
      <c r="Q266" s="395"/>
      <c r="R266" s="395"/>
      <c r="S266" s="391"/>
      <c r="T266" s="34"/>
      <c r="U266" s="34"/>
      <c r="V266" s="35" t="s">
        <v>66</v>
      </c>
      <c r="W266" s="386">
        <v>29.7</v>
      </c>
      <c r="X266" s="387">
        <f t="shared" si="60"/>
        <v>29.7</v>
      </c>
      <c r="Y266" s="36">
        <f>IFERROR(IF(X266=0,"",ROUNDUP(X266/H266,0)*0.00753),"")</f>
        <v>0.11295000000000001</v>
      </c>
      <c r="Z266" s="56"/>
      <c r="AA266" s="57"/>
      <c r="AE266" s="64"/>
      <c r="BB266" s="225" t="s">
        <v>1</v>
      </c>
      <c r="BL266" s="64">
        <f t="shared" si="61"/>
        <v>33.69</v>
      </c>
      <c r="BM266" s="64">
        <f t="shared" si="62"/>
        <v>33.69</v>
      </c>
      <c r="BN266" s="64">
        <f t="shared" si="63"/>
        <v>9.6153846153846145E-2</v>
      </c>
      <c r="BO266" s="64">
        <f t="shared" si="64"/>
        <v>9.6153846153846145E-2</v>
      </c>
    </row>
    <row r="267" spans="1:67" x14ac:dyDescent="0.2">
      <c r="A267" s="414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415"/>
      <c r="O267" s="416" t="s">
        <v>70</v>
      </c>
      <c r="P267" s="417"/>
      <c r="Q267" s="417"/>
      <c r="R267" s="417"/>
      <c r="S267" s="417"/>
      <c r="T267" s="417"/>
      <c r="U267" s="418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35</v>
      </c>
      <c r="X267" s="388">
        <f>IFERROR(X258/H258,"0")+IFERROR(X259/H259,"0")+IFERROR(X260/H260,"0")+IFERROR(X261/H261,"0")+IFERROR(X262/H262,"0")+IFERROR(X263/H263,"0")+IFERROR(X264/H264,"0")+IFERROR(X265/H265,"0")+IFERROR(X266/H266,"0")</f>
        <v>35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0.26355000000000001</v>
      </c>
      <c r="Z267" s="389"/>
      <c r="AA267" s="389"/>
    </row>
    <row r="268" spans="1:67" x14ac:dyDescent="0.2">
      <c r="A268" s="393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15"/>
      <c r="O268" s="416" t="s">
        <v>70</v>
      </c>
      <c r="P268" s="417"/>
      <c r="Q268" s="417"/>
      <c r="R268" s="417"/>
      <c r="S268" s="417"/>
      <c r="T268" s="417"/>
      <c r="U268" s="418"/>
      <c r="V268" s="37" t="s">
        <v>66</v>
      </c>
      <c r="W268" s="388">
        <f>IFERROR(SUM(W258:W266),"0")</f>
        <v>69.3</v>
      </c>
      <c r="X268" s="388">
        <f>IFERROR(SUM(X258:X266),"0")</f>
        <v>69.3</v>
      </c>
      <c r="Y268" s="37"/>
      <c r="Z268" s="389"/>
      <c r="AA268" s="389"/>
    </row>
    <row r="269" spans="1:67" ht="14.25" customHeight="1" x14ac:dyDescent="0.25">
      <c r="A269" s="392" t="s">
        <v>207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0">
        <v>4607091380880</v>
      </c>
      <c r="E270" s="391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5"/>
      <c r="Q270" s="395"/>
      <c r="R270" s="395"/>
      <c r="S270" s="391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customHeight="1" x14ac:dyDescent="0.25">
      <c r="A271" s="54" t="s">
        <v>417</v>
      </c>
      <c r="B271" s="54" t="s">
        <v>419</v>
      </c>
      <c r="C271" s="31">
        <v>4301060379</v>
      </c>
      <c r="D271" s="390">
        <v>4607091380880</v>
      </c>
      <c r="E271" s="391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0" t="s">
        <v>420</v>
      </c>
      <c r="P271" s="395"/>
      <c r="Q271" s="395"/>
      <c r="R271" s="395"/>
      <c r="S271" s="391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0">
        <v>4607091384482</v>
      </c>
      <c r="E272" s="391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5"/>
      <c r="Q272" s="395"/>
      <c r="R272" s="395"/>
      <c r="S272" s="391"/>
      <c r="T272" s="34"/>
      <c r="U272" s="34"/>
      <c r="V272" s="35" t="s">
        <v>66</v>
      </c>
      <c r="W272" s="386">
        <v>200</v>
      </c>
      <c r="X272" s="387">
        <f>IFERROR(IF(W272="",0,CEILING((W272/$H272),1)*$H272),"")</f>
        <v>202.79999999999998</v>
      </c>
      <c r="Y272" s="36">
        <f>IFERROR(IF(X272=0,"",ROUNDUP(X272/H272,0)*0.02175),"")</f>
        <v>0.5655</v>
      </c>
      <c r="Z272" s="56"/>
      <c r="AA272" s="57"/>
      <c r="AE272" s="64"/>
      <c r="BB272" s="228" t="s">
        <v>1</v>
      </c>
      <c r="BL272" s="64">
        <f>IFERROR(W272*I272/H272,"0")</f>
        <v>214.46153846153848</v>
      </c>
      <c r="BM272" s="64">
        <f>IFERROR(X272*I272/H272,"0")</f>
        <v>217.464</v>
      </c>
      <c r="BN272" s="64">
        <f>IFERROR(1/J272*(W272/H272),"0")</f>
        <v>0.45787545787545786</v>
      </c>
      <c r="BO272" s="64">
        <f>IFERROR(1/J272*(X272/H272),"0")</f>
        <v>0.46428571428571425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0">
        <v>4607091380897</v>
      </c>
      <c r="E273" s="391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5"/>
      <c r="Q273" s="395"/>
      <c r="R273" s="395"/>
      <c r="S273" s="391"/>
      <c r="T273" s="34"/>
      <c r="U273" s="34"/>
      <c r="V273" s="35" t="s">
        <v>66</v>
      </c>
      <c r="W273" s="386">
        <v>40</v>
      </c>
      <c r="X273" s="387">
        <f>IFERROR(IF(W273="",0,CEILING((W273/$H273),1)*$H273),"")</f>
        <v>42</v>
      </c>
      <c r="Y273" s="36">
        <f>IFERROR(IF(X273=0,"",ROUNDUP(X273/H273,0)*0.02175),"")</f>
        <v>0.10874999999999999</v>
      </c>
      <c r="Z273" s="56"/>
      <c r="AA273" s="57"/>
      <c r="AE273" s="64"/>
      <c r="BB273" s="229" t="s">
        <v>1</v>
      </c>
      <c r="BL273" s="64">
        <f>IFERROR(W273*I273/H273,"0")</f>
        <v>42.685714285714283</v>
      </c>
      <c r="BM273" s="64">
        <f>IFERROR(X273*I273/H273,"0")</f>
        <v>44.82</v>
      </c>
      <c r="BN273" s="64">
        <f>IFERROR(1/J273*(W273/H273),"0")</f>
        <v>8.5034013605442174E-2</v>
      </c>
      <c r="BO273" s="64">
        <f>IFERROR(1/J273*(X273/H273),"0")</f>
        <v>8.9285714285714274E-2</v>
      </c>
    </row>
    <row r="274" spans="1:67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415"/>
      <c r="O274" s="416" t="s">
        <v>70</v>
      </c>
      <c r="P274" s="417"/>
      <c r="Q274" s="417"/>
      <c r="R274" s="417"/>
      <c r="S274" s="417"/>
      <c r="T274" s="417"/>
      <c r="U274" s="418"/>
      <c r="V274" s="37" t="s">
        <v>71</v>
      </c>
      <c r="W274" s="388">
        <f>IFERROR(W270/H270,"0")+IFERROR(W271/H271,"0")+IFERROR(W272/H272,"0")+IFERROR(W273/H273,"0")</f>
        <v>30.402930402930405</v>
      </c>
      <c r="X274" s="388">
        <f>IFERROR(X270/H270,"0")+IFERROR(X271/H271,"0")+IFERROR(X272/H272,"0")+IFERROR(X273/H273,"0")</f>
        <v>31</v>
      </c>
      <c r="Y274" s="388">
        <f>IFERROR(IF(Y270="",0,Y270),"0")+IFERROR(IF(Y271="",0,Y271),"0")+IFERROR(IF(Y272="",0,Y272),"0")+IFERROR(IF(Y273="",0,Y273),"0")</f>
        <v>0.67425000000000002</v>
      </c>
      <c r="Z274" s="389"/>
      <c r="AA274" s="389"/>
    </row>
    <row r="275" spans="1:67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415"/>
      <c r="O275" s="416" t="s">
        <v>70</v>
      </c>
      <c r="P275" s="417"/>
      <c r="Q275" s="417"/>
      <c r="R275" s="417"/>
      <c r="S275" s="417"/>
      <c r="T275" s="417"/>
      <c r="U275" s="418"/>
      <c r="V275" s="37" t="s">
        <v>66</v>
      </c>
      <c r="W275" s="388">
        <f>IFERROR(SUM(W270:W273),"0")</f>
        <v>240</v>
      </c>
      <c r="X275" s="388">
        <f>IFERROR(SUM(X270:X273),"0")</f>
        <v>244.79999999999998</v>
      </c>
      <c r="Y275" s="37"/>
      <c r="Z275" s="389"/>
      <c r="AA275" s="389"/>
    </row>
    <row r="276" spans="1:67" ht="14.25" customHeight="1" x14ac:dyDescent="0.25">
      <c r="A276" s="392" t="s">
        <v>86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390">
        <v>4607091388374</v>
      </c>
      <c r="E277" s="391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5" t="s">
        <v>427</v>
      </c>
      <c r="P277" s="395"/>
      <c r="Q277" s="395"/>
      <c r="R277" s="395"/>
      <c r="S277" s="391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390">
        <v>4607091388381</v>
      </c>
      <c r="E278" s="391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1" t="s">
        <v>430</v>
      </c>
      <c r="P278" s="395"/>
      <c r="Q278" s="395"/>
      <c r="R278" s="395"/>
      <c r="S278" s="391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0">
        <v>4607091388404</v>
      </c>
      <c r="E279" s="391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5"/>
      <c r="Q279" s="395"/>
      <c r="R279" s="395"/>
      <c r="S279" s="391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4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415"/>
      <c r="O280" s="416" t="s">
        <v>70</v>
      </c>
      <c r="P280" s="417"/>
      <c r="Q280" s="417"/>
      <c r="R280" s="417"/>
      <c r="S280" s="417"/>
      <c r="T280" s="417"/>
      <c r="U280" s="418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x14ac:dyDescent="0.2">
      <c r="A281" s="393"/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415"/>
      <c r="O281" s="416" t="s">
        <v>70</v>
      </c>
      <c r="P281" s="417"/>
      <c r="Q281" s="417"/>
      <c r="R281" s="417"/>
      <c r="S281" s="417"/>
      <c r="T281" s="417"/>
      <c r="U281" s="418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customHeight="1" x14ac:dyDescent="0.25">
      <c r="A282" s="392" t="s">
        <v>433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390">
        <v>4680115881808</v>
      </c>
      <c r="E283" s="391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5"/>
      <c r="Q283" s="395"/>
      <c r="R283" s="395"/>
      <c r="S283" s="391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4301180006</v>
      </c>
      <c r="D284" s="390">
        <v>4680115881822</v>
      </c>
      <c r="E284" s="391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5"/>
      <c r="Q284" s="395"/>
      <c r="R284" s="395"/>
      <c r="S284" s="391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0">
        <v>4680115880016</v>
      </c>
      <c r="E285" s="391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5"/>
      <c r="Q285" s="395"/>
      <c r="R285" s="395"/>
      <c r="S285" s="391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415"/>
      <c r="O286" s="416" t="s">
        <v>70</v>
      </c>
      <c r="P286" s="417"/>
      <c r="Q286" s="417"/>
      <c r="R286" s="417"/>
      <c r="S286" s="417"/>
      <c r="T286" s="417"/>
      <c r="U286" s="418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415"/>
      <c r="O287" s="416" t="s">
        <v>70</v>
      </c>
      <c r="P287" s="417"/>
      <c r="Q287" s="417"/>
      <c r="R287" s="417"/>
      <c r="S287" s="417"/>
      <c r="T287" s="417"/>
      <c r="U287" s="418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customHeight="1" x14ac:dyDescent="0.25">
      <c r="A288" s="420" t="s">
        <v>442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80"/>
      <c r="AA288" s="380"/>
    </row>
    <row r="289" spans="1:67" ht="14.25" customHeight="1" x14ac:dyDescent="0.25">
      <c r="A289" s="392" t="s">
        <v>105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0">
        <v>4607091387421</v>
      </c>
      <c r="E290" s="391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5"/>
      <c r="Q290" s="395"/>
      <c r="R290" s="395"/>
      <c r="S290" s="391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customHeight="1" x14ac:dyDescent="0.25">
      <c r="A291" s="54" t="s">
        <v>443</v>
      </c>
      <c r="B291" s="54" t="s">
        <v>445</v>
      </c>
      <c r="C291" s="31">
        <v>4301011121</v>
      </c>
      <c r="D291" s="390">
        <v>4607091387421</v>
      </c>
      <c r="E291" s="391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5"/>
      <c r="Q291" s="395"/>
      <c r="R291" s="395"/>
      <c r="S291" s="391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4301011322</v>
      </c>
      <c r="D292" s="390">
        <v>4607091387452</v>
      </c>
      <c r="E292" s="391"/>
      <c r="F292" s="385">
        <v>1.35</v>
      </c>
      <c r="G292" s="32">
        <v>8</v>
      </c>
      <c r="H292" s="385">
        <v>10.8</v>
      </c>
      <c r="I292" s="385">
        <v>11.28</v>
      </c>
      <c r="J292" s="32">
        <v>56</v>
      </c>
      <c r="K292" s="32" t="s">
        <v>100</v>
      </c>
      <c r="L292" s="33" t="s">
        <v>120</v>
      </c>
      <c r="M292" s="33"/>
      <c r="N292" s="32">
        <v>55</v>
      </c>
      <c r="O292" s="5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5"/>
      <c r="Q292" s="395"/>
      <c r="R292" s="395"/>
      <c r="S292" s="391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4301011619</v>
      </c>
      <c r="D293" s="390">
        <v>4607091387452</v>
      </c>
      <c r="E293" s="391"/>
      <c r="F293" s="385">
        <v>1.45</v>
      </c>
      <c r="G293" s="32">
        <v>8</v>
      </c>
      <c r="H293" s="385">
        <v>11.6</v>
      </c>
      <c r="I293" s="385">
        <v>12.08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5"/>
      <c r="Q293" s="395"/>
      <c r="R293" s="395"/>
      <c r="S293" s="391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390">
        <v>4607091385984</v>
      </c>
      <c r="E294" s="391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5"/>
      <c r="Q294" s="395"/>
      <c r="R294" s="395"/>
      <c r="S294" s="391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4301011316</v>
      </c>
      <c r="D295" s="390">
        <v>4607091387438</v>
      </c>
      <c r="E295" s="391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5"/>
      <c r="Q295" s="395"/>
      <c r="R295" s="395"/>
      <c r="S295" s="391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453</v>
      </c>
      <c r="B296" s="54" t="s">
        <v>454</v>
      </c>
      <c r="C296" s="31">
        <v>4301011319</v>
      </c>
      <c r="D296" s="390">
        <v>4607091387469</v>
      </c>
      <c r="E296" s="391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5"/>
      <c r="Q296" s="395"/>
      <c r="R296" s="395"/>
      <c r="S296" s="391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14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15"/>
      <c r="O297" s="416" t="s">
        <v>70</v>
      </c>
      <c r="P297" s="417"/>
      <c r="Q297" s="417"/>
      <c r="R297" s="417"/>
      <c r="S297" s="417"/>
      <c r="T297" s="417"/>
      <c r="U297" s="418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415"/>
      <c r="O298" s="416" t="s">
        <v>70</v>
      </c>
      <c r="P298" s="417"/>
      <c r="Q298" s="417"/>
      <c r="R298" s="417"/>
      <c r="S298" s="417"/>
      <c r="T298" s="417"/>
      <c r="U298" s="418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customHeight="1" x14ac:dyDescent="0.25">
      <c r="A299" s="392" t="s">
        <v>61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9"/>
      <c r="AA299" s="379"/>
    </row>
    <row r="300" spans="1:67" ht="27" customHeight="1" x14ac:dyDescent="0.25">
      <c r="A300" s="54" t="s">
        <v>455</v>
      </c>
      <c r="B300" s="54" t="s">
        <v>456</v>
      </c>
      <c r="C300" s="31">
        <v>4301031154</v>
      </c>
      <c r="D300" s="390">
        <v>4607091387292</v>
      </c>
      <c r="E300" s="391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5"/>
      <c r="Q300" s="395"/>
      <c r="R300" s="395"/>
      <c r="S300" s="391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457</v>
      </c>
      <c r="B301" s="54" t="s">
        <v>458</v>
      </c>
      <c r="C301" s="31">
        <v>4301031155</v>
      </c>
      <c r="D301" s="390">
        <v>4607091387315</v>
      </c>
      <c r="E301" s="391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5"/>
      <c r="Q301" s="395"/>
      <c r="R301" s="395"/>
      <c r="S301" s="391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14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15"/>
      <c r="O302" s="416" t="s">
        <v>70</v>
      </c>
      <c r="P302" s="417"/>
      <c r="Q302" s="417"/>
      <c r="R302" s="417"/>
      <c r="S302" s="417"/>
      <c r="T302" s="417"/>
      <c r="U302" s="418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15"/>
      <c r="O303" s="416" t="s">
        <v>70</v>
      </c>
      <c r="P303" s="417"/>
      <c r="Q303" s="417"/>
      <c r="R303" s="417"/>
      <c r="S303" s="417"/>
      <c r="T303" s="417"/>
      <c r="U303" s="418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customHeight="1" x14ac:dyDescent="0.25">
      <c r="A304" s="420" t="s">
        <v>459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80"/>
      <c r="AA304" s="380"/>
    </row>
    <row r="305" spans="1:67" ht="14.25" customHeight="1" x14ac:dyDescent="0.25">
      <c r="A305" s="392" t="s">
        <v>61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0">
        <v>4607091383836</v>
      </c>
      <c r="E306" s="391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5"/>
      <c r="Q306" s="395"/>
      <c r="R306" s="395"/>
      <c r="S306" s="391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4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15"/>
      <c r="O307" s="416" t="s">
        <v>70</v>
      </c>
      <c r="P307" s="417"/>
      <c r="Q307" s="417"/>
      <c r="R307" s="417"/>
      <c r="S307" s="417"/>
      <c r="T307" s="417"/>
      <c r="U307" s="418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415"/>
      <c r="O308" s="416" t="s">
        <v>70</v>
      </c>
      <c r="P308" s="417"/>
      <c r="Q308" s="417"/>
      <c r="R308" s="417"/>
      <c r="S308" s="417"/>
      <c r="T308" s="417"/>
      <c r="U308" s="418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customHeight="1" x14ac:dyDescent="0.25">
      <c r="A309" s="392" t="s">
        <v>72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0">
        <v>4607091387919</v>
      </c>
      <c r="E310" s="391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5"/>
      <c r="Q310" s="395"/>
      <c r="R310" s="395"/>
      <c r="S310" s="391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0">
        <v>4680115883604</v>
      </c>
      <c r="E311" s="391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5"/>
      <c r="Q311" s="395"/>
      <c r="R311" s="395"/>
      <c r="S311" s="391"/>
      <c r="T311" s="34"/>
      <c r="U311" s="34"/>
      <c r="V311" s="35" t="s">
        <v>66</v>
      </c>
      <c r="W311" s="386">
        <v>1232.7</v>
      </c>
      <c r="X311" s="387">
        <f>IFERROR(IF(W311="",0,CEILING((W311/$H311),1)*$H311),"")</f>
        <v>1232.7</v>
      </c>
      <c r="Y311" s="36">
        <f>IFERROR(IF(X311=0,"",ROUNDUP(X311/H311,0)*0.00753),"")</f>
        <v>4.4201100000000002</v>
      </c>
      <c r="Z311" s="56"/>
      <c r="AA311" s="57"/>
      <c r="AE311" s="64"/>
      <c r="BB311" s="247" t="s">
        <v>1</v>
      </c>
      <c r="BL311" s="64">
        <f>IFERROR(W311*I311/H311,"0")</f>
        <v>1392.3639999999998</v>
      </c>
      <c r="BM311" s="64">
        <f>IFERROR(X311*I311/H311,"0")</f>
        <v>1392.3639999999998</v>
      </c>
      <c r="BN311" s="64">
        <f>IFERROR(1/J311*(W311/H311),"0")</f>
        <v>3.7628205128205128</v>
      </c>
      <c r="BO311" s="64">
        <f>IFERROR(1/J311*(X311/H311),"0")</f>
        <v>3.7628205128205128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0">
        <v>4680115883567</v>
      </c>
      <c r="E312" s="391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4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5"/>
      <c r="Q312" s="395"/>
      <c r="R312" s="395"/>
      <c r="S312" s="391"/>
      <c r="T312" s="34"/>
      <c r="U312" s="34"/>
      <c r="V312" s="35" t="s">
        <v>66</v>
      </c>
      <c r="W312" s="386">
        <v>767.19999999999993</v>
      </c>
      <c r="X312" s="387">
        <f>IFERROR(IF(W312="",0,CEILING((W312/$H312),1)*$H312),"")</f>
        <v>768.6</v>
      </c>
      <c r="Y312" s="36">
        <f>IFERROR(IF(X312=0,"",ROUNDUP(X312/H312,0)*0.00753),"")</f>
        <v>2.7559800000000001</v>
      </c>
      <c r="Z312" s="56"/>
      <c r="AA312" s="57"/>
      <c r="AE312" s="64"/>
      <c r="BB312" s="248" t="s">
        <v>1</v>
      </c>
      <c r="BL312" s="64">
        <f>IFERROR(W312*I312/H312,"0")</f>
        <v>862.1866666666665</v>
      </c>
      <c r="BM312" s="64">
        <f>IFERROR(X312*I312/H312,"0")</f>
        <v>863.76</v>
      </c>
      <c r="BN312" s="64">
        <f>IFERROR(1/J312*(W312/H312),"0")</f>
        <v>2.3418803418803411</v>
      </c>
      <c r="BO312" s="64">
        <f>IFERROR(1/J312*(X312/H312),"0")</f>
        <v>2.3461538461538463</v>
      </c>
    </row>
    <row r="313" spans="1:67" x14ac:dyDescent="0.2">
      <c r="A313" s="414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415"/>
      <c r="O313" s="416" t="s">
        <v>70</v>
      </c>
      <c r="P313" s="417"/>
      <c r="Q313" s="417"/>
      <c r="R313" s="417"/>
      <c r="S313" s="417"/>
      <c r="T313" s="417"/>
      <c r="U313" s="418"/>
      <c r="V313" s="37" t="s">
        <v>71</v>
      </c>
      <c r="W313" s="388">
        <f>IFERROR(W310/H310,"0")+IFERROR(W311/H311,"0")+IFERROR(W312/H312,"0")</f>
        <v>952.33333333333326</v>
      </c>
      <c r="X313" s="388">
        <f>IFERROR(X310/H310,"0")+IFERROR(X311/H311,"0")+IFERROR(X312/H312,"0")</f>
        <v>953</v>
      </c>
      <c r="Y313" s="388">
        <f>IFERROR(IF(Y310="",0,Y310),"0")+IFERROR(IF(Y311="",0,Y311),"0")+IFERROR(IF(Y312="",0,Y312),"0")</f>
        <v>7.1760900000000003</v>
      </c>
      <c r="Z313" s="389"/>
      <c r="AA313" s="389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415"/>
      <c r="O314" s="416" t="s">
        <v>70</v>
      </c>
      <c r="P314" s="417"/>
      <c r="Q314" s="417"/>
      <c r="R314" s="417"/>
      <c r="S314" s="417"/>
      <c r="T314" s="417"/>
      <c r="U314" s="418"/>
      <c r="V314" s="37" t="s">
        <v>66</v>
      </c>
      <c r="W314" s="388">
        <f>IFERROR(SUM(W310:W312),"0")</f>
        <v>1999.9</v>
      </c>
      <c r="X314" s="388">
        <f>IFERROR(SUM(X310:X312),"0")</f>
        <v>2001.3000000000002</v>
      </c>
      <c r="Y314" s="37"/>
      <c r="Z314" s="389"/>
      <c r="AA314" s="389"/>
    </row>
    <row r="315" spans="1:67" ht="14.25" customHeight="1" x14ac:dyDescent="0.25">
      <c r="A315" s="392" t="s">
        <v>207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390">
        <v>4607091388831</v>
      </c>
      <c r="E316" s="391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5"/>
      <c r="Q316" s="395"/>
      <c r="R316" s="395"/>
      <c r="S316" s="391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14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15"/>
      <c r="O317" s="416" t="s">
        <v>70</v>
      </c>
      <c r="P317" s="417"/>
      <c r="Q317" s="417"/>
      <c r="R317" s="417"/>
      <c r="S317" s="417"/>
      <c r="T317" s="417"/>
      <c r="U317" s="418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15"/>
      <c r="O318" s="416" t="s">
        <v>70</v>
      </c>
      <c r="P318" s="417"/>
      <c r="Q318" s="417"/>
      <c r="R318" s="417"/>
      <c r="S318" s="417"/>
      <c r="T318" s="417"/>
      <c r="U318" s="418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customHeight="1" x14ac:dyDescent="0.25">
      <c r="A319" s="392" t="s">
        <v>86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0">
        <v>4607091383102</v>
      </c>
      <c r="E320" s="391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5"/>
      <c r="Q320" s="395"/>
      <c r="R320" s="395"/>
      <c r="S320" s="391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15"/>
      <c r="O321" s="416" t="s">
        <v>70</v>
      </c>
      <c r="P321" s="417"/>
      <c r="Q321" s="417"/>
      <c r="R321" s="417"/>
      <c r="S321" s="417"/>
      <c r="T321" s="417"/>
      <c r="U321" s="418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15"/>
      <c r="O322" s="416" t="s">
        <v>70</v>
      </c>
      <c r="P322" s="417"/>
      <c r="Q322" s="417"/>
      <c r="R322" s="417"/>
      <c r="S322" s="417"/>
      <c r="T322" s="417"/>
      <c r="U322" s="418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customHeight="1" x14ac:dyDescent="0.2">
      <c r="A323" s="451" t="s">
        <v>472</v>
      </c>
      <c r="B323" s="452"/>
      <c r="C323" s="452"/>
      <c r="D323" s="452"/>
      <c r="E323" s="452"/>
      <c r="F323" s="452"/>
      <c r="G323" s="452"/>
      <c r="H323" s="452"/>
      <c r="I323" s="452"/>
      <c r="J323" s="452"/>
      <c r="K323" s="452"/>
      <c r="L323" s="452"/>
      <c r="M323" s="452"/>
      <c r="N323" s="452"/>
      <c r="O323" s="452"/>
      <c r="P323" s="452"/>
      <c r="Q323" s="452"/>
      <c r="R323" s="452"/>
      <c r="S323" s="452"/>
      <c r="T323" s="452"/>
      <c r="U323" s="452"/>
      <c r="V323" s="452"/>
      <c r="W323" s="452"/>
      <c r="X323" s="452"/>
      <c r="Y323" s="452"/>
      <c r="Z323" s="48"/>
      <c r="AA323" s="48"/>
    </row>
    <row r="324" spans="1:67" ht="16.5" customHeight="1" x14ac:dyDescent="0.25">
      <c r="A324" s="420" t="s">
        <v>473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80"/>
      <c r="AA324" s="380"/>
    </row>
    <row r="325" spans="1:67" ht="14.25" customHeight="1" x14ac:dyDescent="0.25">
      <c r="A325" s="392" t="s">
        <v>105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9"/>
      <c r="AA325" s="379"/>
    </row>
    <row r="326" spans="1:67" ht="37.5" customHeight="1" x14ac:dyDescent="0.25">
      <c r="A326" s="54" t="s">
        <v>474</v>
      </c>
      <c r="B326" s="54" t="s">
        <v>475</v>
      </c>
      <c r="C326" s="31">
        <v>4301011875</v>
      </c>
      <c r="D326" s="390">
        <v>4680115884885</v>
      </c>
      <c r="E326" s="391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9" t="s">
        <v>476</v>
      </c>
      <c r="P326" s="395"/>
      <c r="Q326" s="395"/>
      <c r="R326" s="395"/>
      <c r="S326" s="391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0">
        <v>4680115884076</v>
      </c>
      <c r="E327" s="391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60" t="s">
        <v>480</v>
      </c>
      <c r="P327" s="395"/>
      <c r="Q327" s="395"/>
      <c r="R327" s="395"/>
      <c r="S327" s="391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481</v>
      </c>
      <c r="B328" s="54" t="s">
        <v>482</v>
      </c>
      <c r="C328" s="31">
        <v>4301011943</v>
      </c>
      <c r="D328" s="390">
        <v>4680115884830</v>
      </c>
      <c r="E328" s="391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2" t="s">
        <v>483</v>
      </c>
      <c r="P328" s="395"/>
      <c r="Q328" s="395"/>
      <c r="R328" s="395"/>
      <c r="S328" s="391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0">
        <v>4680115884076</v>
      </c>
      <c r="E329" s="391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5"/>
      <c r="Q329" s="395"/>
      <c r="R329" s="395"/>
      <c r="S329" s="391"/>
      <c r="T329" s="34"/>
      <c r="U329" s="34"/>
      <c r="V329" s="35" t="s">
        <v>66</v>
      </c>
      <c r="W329" s="386">
        <v>1000</v>
      </c>
      <c r="X329" s="387">
        <f t="shared" si="70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54" t="s">
        <v>1</v>
      </c>
      <c r="BL329" s="64">
        <f t="shared" si="71"/>
        <v>1032</v>
      </c>
      <c r="BM329" s="64">
        <f t="shared" si="72"/>
        <v>1037.1600000000001</v>
      </c>
      <c r="BN329" s="64">
        <f t="shared" si="73"/>
        <v>1.3888888888888888</v>
      </c>
      <c r="BO329" s="64">
        <f t="shared" si="74"/>
        <v>1.3958333333333333</v>
      </c>
    </row>
    <row r="330" spans="1:67" ht="27" customHeight="1" x14ac:dyDescent="0.25">
      <c r="A330" s="54" t="s">
        <v>481</v>
      </c>
      <c r="B330" s="54" t="s">
        <v>485</v>
      </c>
      <c r="C330" s="31">
        <v>4301011867</v>
      </c>
      <c r="D330" s="390">
        <v>4680115884830</v>
      </c>
      <c r="E330" s="391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4" t="s">
        <v>483</v>
      </c>
      <c r="P330" s="395"/>
      <c r="Q330" s="395"/>
      <c r="R330" s="395"/>
      <c r="S330" s="391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486</v>
      </c>
      <c r="B331" s="54" t="s">
        <v>487</v>
      </c>
      <c r="C331" s="31">
        <v>4301011946</v>
      </c>
      <c r="D331" s="390">
        <v>4680115884847</v>
      </c>
      <c r="E331" s="391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488</v>
      </c>
      <c r="P331" s="395"/>
      <c r="Q331" s="395"/>
      <c r="R331" s="395"/>
      <c r="S331" s="391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0">
        <v>4680115884847</v>
      </c>
      <c r="E332" s="391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6" t="s">
        <v>488</v>
      </c>
      <c r="P332" s="395"/>
      <c r="Q332" s="395"/>
      <c r="R332" s="395"/>
      <c r="S332" s="391"/>
      <c r="T332" s="34"/>
      <c r="U332" s="34"/>
      <c r="V332" s="35" t="s">
        <v>66</v>
      </c>
      <c r="W332" s="386">
        <v>1700</v>
      </c>
      <c r="X332" s="387">
        <f t="shared" si="70"/>
        <v>1710</v>
      </c>
      <c r="Y332" s="36">
        <f>IFERROR(IF(X332=0,"",ROUNDUP(X332/H332,0)*0.02175),"")</f>
        <v>2.4794999999999998</v>
      </c>
      <c r="Z332" s="56"/>
      <c r="AA332" s="57"/>
      <c r="AE332" s="64"/>
      <c r="BB332" s="257" t="s">
        <v>1</v>
      </c>
      <c r="BL332" s="64">
        <f t="shared" si="71"/>
        <v>1754.4</v>
      </c>
      <c r="BM332" s="64">
        <f t="shared" si="72"/>
        <v>1764.72</v>
      </c>
      <c r="BN332" s="64">
        <f t="shared" si="73"/>
        <v>2.3611111111111107</v>
      </c>
      <c r="BO332" s="64">
        <f t="shared" si="74"/>
        <v>2.375</v>
      </c>
    </row>
    <row r="333" spans="1:67" ht="27" customHeight="1" x14ac:dyDescent="0.25">
      <c r="A333" s="54" t="s">
        <v>490</v>
      </c>
      <c r="B333" s="54" t="s">
        <v>491</v>
      </c>
      <c r="C333" s="31">
        <v>4301011947</v>
      </c>
      <c r="D333" s="390">
        <v>4680115884854</v>
      </c>
      <c r="E333" s="391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1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0">
        <v>4680115884854</v>
      </c>
      <c r="E334" s="391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5"/>
      <c r="Q334" s="395"/>
      <c r="R334" s="395"/>
      <c r="S334" s="391"/>
      <c r="T334" s="34"/>
      <c r="U334" s="34"/>
      <c r="V334" s="35" t="s">
        <v>66</v>
      </c>
      <c r="W334" s="386">
        <v>1000</v>
      </c>
      <c r="X334" s="387">
        <f t="shared" si="70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9" t="s">
        <v>1</v>
      </c>
      <c r="BL334" s="64">
        <f t="shared" si="71"/>
        <v>1032</v>
      </c>
      <c r="BM334" s="64">
        <f t="shared" si="72"/>
        <v>1037.1600000000001</v>
      </c>
      <c r="BN334" s="64">
        <f t="shared" si="73"/>
        <v>1.3888888888888888</v>
      </c>
      <c r="BO334" s="64">
        <f t="shared" si="74"/>
        <v>1.3958333333333333</v>
      </c>
    </row>
    <row r="335" spans="1:67" ht="37.5" customHeight="1" x14ac:dyDescent="0.25">
      <c r="A335" s="54" t="s">
        <v>494</v>
      </c>
      <c r="B335" s="54" t="s">
        <v>495</v>
      </c>
      <c r="C335" s="31">
        <v>4301011871</v>
      </c>
      <c r="D335" s="390">
        <v>4680115884908</v>
      </c>
      <c r="E335" s="391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">
        <v>496</v>
      </c>
      <c r="P335" s="395"/>
      <c r="Q335" s="395"/>
      <c r="R335" s="395"/>
      <c r="S335" s="391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0">
        <v>4607091384154</v>
      </c>
      <c r="E336" s="391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5"/>
      <c r="Q336" s="395"/>
      <c r="R336" s="395"/>
      <c r="S336" s="391"/>
      <c r="T336" s="34"/>
      <c r="U336" s="34"/>
      <c r="V336" s="35" t="s">
        <v>66</v>
      </c>
      <c r="W336" s="386">
        <v>50</v>
      </c>
      <c r="X336" s="387">
        <f t="shared" si="70"/>
        <v>50</v>
      </c>
      <c r="Y336" s="36">
        <f>IFERROR(IF(X336=0,"",ROUNDUP(X336/H336,0)*0.00937),"")</f>
        <v>9.3700000000000006E-2</v>
      </c>
      <c r="Z336" s="56"/>
      <c r="AA336" s="57"/>
      <c r="AE336" s="64"/>
      <c r="BB336" s="261" t="s">
        <v>1</v>
      </c>
      <c r="BL336" s="64">
        <f t="shared" si="71"/>
        <v>52.1</v>
      </c>
      <c r="BM336" s="64">
        <f t="shared" si="72"/>
        <v>52.1</v>
      </c>
      <c r="BN336" s="64">
        <f t="shared" si="73"/>
        <v>8.3333333333333329E-2</v>
      </c>
      <c r="BO336" s="64">
        <f t="shared" si="74"/>
        <v>8.3333333333333329E-2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390">
        <v>4680115884922</v>
      </c>
      <c r="E337" s="391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1" t="s">
        <v>501</v>
      </c>
      <c r="P337" s="395"/>
      <c r="Q337" s="395"/>
      <c r="R337" s="395"/>
      <c r="S337" s="391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4301011433</v>
      </c>
      <c r="D338" s="390">
        <v>4680115882638</v>
      </c>
      <c r="E338" s="391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1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14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15"/>
      <c r="O339" s="416" t="s">
        <v>70</v>
      </c>
      <c r="P339" s="417"/>
      <c r="Q339" s="417"/>
      <c r="R339" s="417"/>
      <c r="S339" s="417"/>
      <c r="T339" s="417"/>
      <c r="U339" s="418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256.66666666666669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258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5.4877000000000002</v>
      </c>
      <c r="Z339" s="389"/>
      <c r="AA339" s="389"/>
    </row>
    <row r="340" spans="1:67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415"/>
      <c r="O340" s="416" t="s">
        <v>70</v>
      </c>
      <c r="P340" s="417"/>
      <c r="Q340" s="417"/>
      <c r="R340" s="417"/>
      <c r="S340" s="417"/>
      <c r="T340" s="417"/>
      <c r="U340" s="418"/>
      <c r="V340" s="37" t="s">
        <v>66</v>
      </c>
      <c r="W340" s="388">
        <f>IFERROR(SUM(W326:W338),"0")</f>
        <v>3750</v>
      </c>
      <c r="X340" s="388">
        <f>IFERROR(SUM(X326:X338),"0")</f>
        <v>3770</v>
      </c>
      <c r="Y340" s="37"/>
      <c r="Z340" s="389"/>
      <c r="AA340" s="389"/>
    </row>
    <row r="341" spans="1:67" ht="14.25" customHeight="1" x14ac:dyDescent="0.25">
      <c r="A341" s="392" t="s">
        <v>97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0">
        <v>4607091383980</v>
      </c>
      <c r="E342" s="391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1"/>
      <c r="T342" s="34"/>
      <c r="U342" s="34"/>
      <c r="V342" s="35" t="s">
        <v>66</v>
      </c>
      <c r="W342" s="386">
        <v>400</v>
      </c>
      <c r="X342" s="387">
        <f>IFERROR(IF(W342="",0,CEILING((W342/$H342),1)*$H342),"")</f>
        <v>405</v>
      </c>
      <c r="Y342" s="36">
        <f>IFERROR(IF(X342=0,"",ROUNDUP(X342/H342,0)*0.02175),"")</f>
        <v>0.58724999999999994</v>
      </c>
      <c r="Z342" s="56"/>
      <c r="AA342" s="57"/>
      <c r="AE342" s="64"/>
      <c r="BB342" s="264" t="s">
        <v>1</v>
      </c>
      <c r="BL342" s="64">
        <f>IFERROR(W342*I342/H342,"0")</f>
        <v>412.8</v>
      </c>
      <c r="BM342" s="64">
        <f>IFERROR(X342*I342/H342,"0")</f>
        <v>417.96000000000004</v>
      </c>
      <c r="BN342" s="64">
        <f>IFERROR(1/J342*(W342/H342),"0")</f>
        <v>0.55555555555555558</v>
      </c>
      <c r="BO342" s="64">
        <f>IFERROR(1/J342*(X342/H342),"0")</f>
        <v>0.5625</v>
      </c>
    </row>
    <row r="343" spans="1:67" ht="16.5" customHeight="1" x14ac:dyDescent="0.25">
      <c r="A343" s="54" t="s">
        <v>506</v>
      </c>
      <c r="B343" s="54" t="s">
        <v>507</v>
      </c>
      <c r="C343" s="31">
        <v>4301020270</v>
      </c>
      <c r="D343" s="390">
        <v>4680115883314</v>
      </c>
      <c r="E343" s="391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1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390">
        <v>4607091384178</v>
      </c>
      <c r="E344" s="391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1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510</v>
      </c>
      <c r="B345" s="54" t="s">
        <v>511</v>
      </c>
      <c r="C345" s="31">
        <v>4301020254</v>
      </c>
      <c r="D345" s="390">
        <v>4680115881914</v>
      </c>
      <c r="E345" s="391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1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415"/>
      <c r="O346" s="416" t="s">
        <v>70</v>
      </c>
      <c r="P346" s="417"/>
      <c r="Q346" s="417"/>
      <c r="R346" s="417"/>
      <c r="S346" s="417"/>
      <c r="T346" s="417"/>
      <c r="U346" s="418"/>
      <c r="V346" s="37" t="s">
        <v>71</v>
      </c>
      <c r="W346" s="388">
        <f>IFERROR(W342/H342,"0")+IFERROR(W343/H343,"0")+IFERROR(W344/H344,"0")+IFERROR(W345/H345,"0")</f>
        <v>26.666666666666668</v>
      </c>
      <c r="X346" s="388">
        <f>IFERROR(X342/H342,"0")+IFERROR(X343/H343,"0")+IFERROR(X344/H344,"0")+IFERROR(X345/H345,"0")</f>
        <v>27</v>
      </c>
      <c r="Y346" s="388">
        <f>IFERROR(IF(Y342="",0,Y342),"0")+IFERROR(IF(Y343="",0,Y343),"0")+IFERROR(IF(Y344="",0,Y344),"0")+IFERROR(IF(Y345="",0,Y345),"0")</f>
        <v>0.58724999999999994</v>
      </c>
      <c r="Z346" s="389"/>
      <c r="AA346" s="389"/>
    </row>
    <row r="347" spans="1:67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415"/>
      <c r="O347" s="416" t="s">
        <v>70</v>
      </c>
      <c r="P347" s="417"/>
      <c r="Q347" s="417"/>
      <c r="R347" s="417"/>
      <c r="S347" s="417"/>
      <c r="T347" s="417"/>
      <c r="U347" s="418"/>
      <c r="V347" s="37" t="s">
        <v>66</v>
      </c>
      <c r="W347" s="388">
        <f>IFERROR(SUM(W342:W345),"0")</f>
        <v>400</v>
      </c>
      <c r="X347" s="388">
        <f>IFERROR(SUM(X342:X345),"0")</f>
        <v>405</v>
      </c>
      <c r="Y347" s="37"/>
      <c r="Z347" s="389"/>
      <c r="AA347" s="389"/>
    </row>
    <row r="348" spans="1:67" ht="14.25" customHeight="1" x14ac:dyDescent="0.25">
      <c r="A348" s="392" t="s">
        <v>72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79"/>
      <c r="AA348" s="379"/>
    </row>
    <row r="349" spans="1:67" ht="27" customHeight="1" x14ac:dyDescent="0.25">
      <c r="A349" s="54" t="s">
        <v>512</v>
      </c>
      <c r="B349" s="54" t="s">
        <v>513</v>
      </c>
      <c r="C349" s="31">
        <v>4301051560</v>
      </c>
      <c r="D349" s="390">
        <v>4607091383928</v>
      </c>
      <c r="E349" s="391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1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390">
        <v>4607091383928</v>
      </c>
      <c r="E350" s="391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9" t="s">
        <v>515</v>
      </c>
      <c r="P350" s="395"/>
      <c r="Q350" s="395"/>
      <c r="R350" s="395"/>
      <c r="S350" s="391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0">
        <v>4607091384260</v>
      </c>
      <c r="E351" s="391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1"/>
      <c r="T351" s="34"/>
      <c r="U351" s="34"/>
      <c r="V351" s="35" t="s">
        <v>66</v>
      </c>
      <c r="W351" s="386">
        <v>80</v>
      </c>
      <c r="X351" s="387">
        <f>IFERROR(IF(W351="",0,CEILING((W351/$H351),1)*$H351),"")</f>
        <v>85.8</v>
      </c>
      <c r="Y351" s="36">
        <f>IFERROR(IF(X351=0,"",ROUNDUP(X351/H351,0)*0.02175),"")</f>
        <v>0.23924999999999999</v>
      </c>
      <c r="Z351" s="56"/>
      <c r="AA351" s="57"/>
      <c r="AE351" s="64"/>
      <c r="BB351" s="270" t="s">
        <v>1</v>
      </c>
      <c r="BL351" s="64">
        <f>IFERROR(W351*I351/H351,"0")</f>
        <v>85.784615384615407</v>
      </c>
      <c r="BM351" s="64">
        <f>IFERROR(X351*I351/H351,"0")</f>
        <v>92.004000000000005</v>
      </c>
      <c r="BN351" s="64">
        <f>IFERROR(1/J351*(W351/H351),"0")</f>
        <v>0.18315018315018317</v>
      </c>
      <c r="BO351" s="64">
        <f>IFERROR(1/J351*(X351/H351),"0")</f>
        <v>0.19642857142857142</v>
      </c>
    </row>
    <row r="352" spans="1:67" x14ac:dyDescent="0.2">
      <c r="A352" s="414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415"/>
      <c r="O352" s="416" t="s">
        <v>70</v>
      </c>
      <c r="P352" s="417"/>
      <c r="Q352" s="417"/>
      <c r="R352" s="417"/>
      <c r="S352" s="417"/>
      <c r="T352" s="417"/>
      <c r="U352" s="418"/>
      <c r="V352" s="37" t="s">
        <v>71</v>
      </c>
      <c r="W352" s="388">
        <f>IFERROR(W349/H349,"0")+IFERROR(W350/H350,"0")+IFERROR(W351/H351,"0")</f>
        <v>10.256410256410257</v>
      </c>
      <c r="X352" s="388">
        <f>IFERROR(X349/H349,"0")+IFERROR(X350/H350,"0")+IFERROR(X351/H351,"0")</f>
        <v>11</v>
      </c>
      <c r="Y352" s="388">
        <f>IFERROR(IF(Y349="",0,Y349),"0")+IFERROR(IF(Y350="",0,Y350),"0")+IFERROR(IF(Y351="",0,Y351),"0")</f>
        <v>0.23924999999999999</v>
      </c>
      <c r="Z352" s="389"/>
      <c r="AA352" s="389"/>
    </row>
    <row r="353" spans="1:67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415"/>
      <c r="O353" s="416" t="s">
        <v>70</v>
      </c>
      <c r="P353" s="417"/>
      <c r="Q353" s="417"/>
      <c r="R353" s="417"/>
      <c r="S353" s="417"/>
      <c r="T353" s="417"/>
      <c r="U353" s="418"/>
      <c r="V353" s="37" t="s">
        <v>66</v>
      </c>
      <c r="W353" s="388">
        <f>IFERROR(SUM(W349:W351),"0")</f>
        <v>80</v>
      </c>
      <c r="X353" s="388">
        <f>IFERROR(SUM(X349:X351),"0")</f>
        <v>85.8</v>
      </c>
      <c r="Y353" s="37"/>
      <c r="Z353" s="389"/>
      <c r="AA353" s="389"/>
    </row>
    <row r="354" spans="1:67" ht="14.25" customHeight="1" x14ac:dyDescent="0.25">
      <c r="A354" s="392" t="s">
        <v>207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0">
        <v>4607091384673</v>
      </c>
      <c r="E355" s="391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5"/>
      <c r="Q355" s="395"/>
      <c r="R355" s="395"/>
      <c r="S355" s="391"/>
      <c r="T355" s="34"/>
      <c r="U355" s="34"/>
      <c r="V355" s="35" t="s">
        <v>66</v>
      </c>
      <c r="W355" s="386">
        <v>60</v>
      </c>
      <c r="X355" s="387">
        <f>IFERROR(IF(W355="",0,CEILING((W355/$H355),1)*$H355),"")</f>
        <v>62.4</v>
      </c>
      <c r="Y355" s="36">
        <f>IFERROR(IF(X355=0,"",ROUNDUP(X355/H355,0)*0.02175),"")</f>
        <v>0.17399999999999999</v>
      </c>
      <c r="Z355" s="56"/>
      <c r="AA355" s="57"/>
      <c r="AE355" s="64"/>
      <c r="BB355" s="271" t="s">
        <v>1</v>
      </c>
      <c r="BL355" s="64">
        <f>IFERROR(W355*I355/H355,"0")</f>
        <v>64.338461538461544</v>
      </c>
      <c r="BM355" s="64">
        <f>IFERROR(X355*I355/H355,"0")</f>
        <v>66.912000000000006</v>
      </c>
      <c r="BN355" s="64">
        <f>IFERROR(1/J355*(W355/H355),"0")</f>
        <v>0.13736263736263735</v>
      </c>
      <c r="BO355" s="64">
        <f>IFERROR(1/J355*(X355/H355),"0")</f>
        <v>0.14285714285714285</v>
      </c>
    </row>
    <row r="356" spans="1:67" x14ac:dyDescent="0.2">
      <c r="A356" s="414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415"/>
      <c r="O356" s="416" t="s">
        <v>70</v>
      </c>
      <c r="P356" s="417"/>
      <c r="Q356" s="417"/>
      <c r="R356" s="417"/>
      <c r="S356" s="417"/>
      <c r="T356" s="417"/>
      <c r="U356" s="418"/>
      <c r="V356" s="37" t="s">
        <v>71</v>
      </c>
      <c r="W356" s="388">
        <f>IFERROR(W355/H355,"0")</f>
        <v>7.6923076923076925</v>
      </c>
      <c r="X356" s="388">
        <f>IFERROR(X355/H355,"0")</f>
        <v>8</v>
      </c>
      <c r="Y356" s="388">
        <f>IFERROR(IF(Y355="",0,Y355),"0")</f>
        <v>0.17399999999999999</v>
      </c>
      <c r="Z356" s="389"/>
      <c r="AA356" s="389"/>
    </row>
    <row r="357" spans="1:67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415"/>
      <c r="O357" s="416" t="s">
        <v>70</v>
      </c>
      <c r="P357" s="417"/>
      <c r="Q357" s="417"/>
      <c r="R357" s="417"/>
      <c r="S357" s="417"/>
      <c r="T357" s="417"/>
      <c r="U357" s="418"/>
      <c r="V357" s="37" t="s">
        <v>66</v>
      </c>
      <c r="W357" s="388">
        <f>IFERROR(SUM(W355:W355),"0")</f>
        <v>60</v>
      </c>
      <c r="X357" s="388">
        <f>IFERROR(SUM(X355:X355),"0")</f>
        <v>62.4</v>
      </c>
      <c r="Y357" s="37"/>
      <c r="Z357" s="389"/>
      <c r="AA357" s="389"/>
    </row>
    <row r="358" spans="1:67" ht="16.5" customHeight="1" x14ac:dyDescent="0.25">
      <c r="A358" s="420" t="s">
        <v>520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80"/>
      <c r="AA358" s="380"/>
    </row>
    <row r="359" spans="1:67" ht="14.25" customHeight="1" x14ac:dyDescent="0.25">
      <c r="A359" s="392" t="s">
        <v>105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0">
        <v>4607091384185</v>
      </c>
      <c r="E360" s="391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5"/>
      <c r="Q360" s="395"/>
      <c r="R360" s="395"/>
      <c r="S360" s="391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customHeight="1" x14ac:dyDescent="0.25">
      <c r="A361" s="54" t="s">
        <v>524</v>
      </c>
      <c r="B361" s="54" t="s">
        <v>525</v>
      </c>
      <c r="C361" s="31">
        <v>4301011312</v>
      </c>
      <c r="D361" s="390">
        <v>4607091384192</v>
      </c>
      <c r="E361" s="391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5"/>
      <c r="Q361" s="395"/>
      <c r="R361" s="395"/>
      <c r="S361" s="391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4301011483</v>
      </c>
      <c r="D362" s="390">
        <v>4680115881907</v>
      </c>
      <c r="E362" s="391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5"/>
      <c r="Q362" s="395"/>
      <c r="R362" s="395"/>
      <c r="S362" s="391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528</v>
      </c>
      <c r="B363" s="54" t="s">
        <v>529</v>
      </c>
      <c r="C363" s="31">
        <v>4301011655</v>
      </c>
      <c r="D363" s="390">
        <v>4680115883925</v>
      </c>
      <c r="E363" s="391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5"/>
      <c r="Q363" s="395"/>
      <c r="R363" s="395"/>
      <c r="S363" s="391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0">
        <v>4607091384680</v>
      </c>
      <c r="E364" s="391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5"/>
      <c r="Q364" s="395"/>
      <c r="R364" s="395"/>
      <c r="S364" s="391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14"/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415"/>
      <c r="O365" s="416" t="s">
        <v>70</v>
      </c>
      <c r="P365" s="417"/>
      <c r="Q365" s="417"/>
      <c r="R365" s="417"/>
      <c r="S365" s="417"/>
      <c r="T365" s="417"/>
      <c r="U365" s="418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x14ac:dyDescent="0.2">
      <c r="A366" s="393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15"/>
      <c r="O366" s="416" t="s">
        <v>70</v>
      </c>
      <c r="P366" s="417"/>
      <c r="Q366" s="417"/>
      <c r="R366" s="417"/>
      <c r="S366" s="417"/>
      <c r="T366" s="417"/>
      <c r="U366" s="418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customHeight="1" x14ac:dyDescent="0.25">
      <c r="A367" s="392" t="s">
        <v>61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390">
        <v>4607091384802</v>
      </c>
      <c r="E368" s="391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1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535</v>
      </c>
      <c r="B369" s="54" t="s">
        <v>536</v>
      </c>
      <c r="C369" s="31">
        <v>4301031140</v>
      </c>
      <c r="D369" s="390">
        <v>4607091384826</v>
      </c>
      <c r="E369" s="391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5"/>
      <c r="Q369" s="395"/>
      <c r="R369" s="395"/>
      <c r="S369" s="391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4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415"/>
      <c r="O370" s="416" t="s">
        <v>70</v>
      </c>
      <c r="P370" s="417"/>
      <c r="Q370" s="417"/>
      <c r="R370" s="417"/>
      <c r="S370" s="417"/>
      <c r="T370" s="417"/>
      <c r="U370" s="418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x14ac:dyDescent="0.2">
      <c r="A371" s="393"/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415"/>
      <c r="O371" s="416" t="s">
        <v>70</v>
      </c>
      <c r="P371" s="417"/>
      <c r="Q371" s="417"/>
      <c r="R371" s="417"/>
      <c r="S371" s="417"/>
      <c r="T371" s="417"/>
      <c r="U371" s="418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customHeight="1" x14ac:dyDescent="0.25">
      <c r="A372" s="392" t="s">
        <v>72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0">
        <v>4607091384246</v>
      </c>
      <c r="E373" s="391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5"/>
      <c r="Q373" s="395"/>
      <c r="R373" s="395"/>
      <c r="S373" s="391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4301051445</v>
      </c>
      <c r="D374" s="390">
        <v>4680115881976</v>
      </c>
      <c r="E374" s="391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5"/>
      <c r="Q374" s="395"/>
      <c r="R374" s="395"/>
      <c r="S374" s="391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0">
        <v>4607091384253</v>
      </c>
      <c r="E375" s="391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5"/>
      <c r="Q375" s="395"/>
      <c r="R375" s="395"/>
      <c r="S375" s="391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543</v>
      </c>
      <c r="B376" s="54" t="s">
        <v>544</v>
      </c>
      <c r="C376" s="31">
        <v>4301051444</v>
      </c>
      <c r="D376" s="390">
        <v>4680115881969</v>
      </c>
      <c r="E376" s="391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5"/>
      <c r="Q376" s="395"/>
      <c r="R376" s="395"/>
      <c r="S376" s="391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4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415"/>
      <c r="O377" s="416" t="s">
        <v>70</v>
      </c>
      <c r="P377" s="417"/>
      <c r="Q377" s="417"/>
      <c r="R377" s="417"/>
      <c r="S377" s="417"/>
      <c r="T377" s="417"/>
      <c r="U377" s="418"/>
      <c r="V377" s="37" t="s">
        <v>71</v>
      </c>
      <c r="W377" s="388">
        <f>IFERROR(W373/H373,"0")+IFERROR(W374/H374,"0")+IFERROR(W375/H375,"0")+IFERROR(W376/H376,"0")</f>
        <v>0</v>
      </c>
      <c r="X377" s="388">
        <f>IFERROR(X373/H373,"0")+IFERROR(X374/H374,"0")+IFERROR(X375/H375,"0")+IFERROR(X376/H376,"0")</f>
        <v>0</v>
      </c>
      <c r="Y377" s="388">
        <f>IFERROR(IF(Y373="",0,Y373),"0")+IFERROR(IF(Y374="",0,Y374),"0")+IFERROR(IF(Y375="",0,Y375),"0")+IFERROR(IF(Y376="",0,Y376),"0")</f>
        <v>0</v>
      </c>
      <c r="Z377" s="389"/>
      <c r="AA377" s="389"/>
    </row>
    <row r="378" spans="1:67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415"/>
      <c r="O378" s="416" t="s">
        <v>70</v>
      </c>
      <c r="P378" s="417"/>
      <c r="Q378" s="417"/>
      <c r="R378" s="417"/>
      <c r="S378" s="417"/>
      <c r="T378" s="417"/>
      <c r="U378" s="418"/>
      <c r="V378" s="37" t="s">
        <v>66</v>
      </c>
      <c r="W378" s="388">
        <f>IFERROR(SUM(W373:W376),"0")</f>
        <v>0</v>
      </c>
      <c r="X378" s="388">
        <f>IFERROR(SUM(X373:X376),"0")</f>
        <v>0</v>
      </c>
      <c r="Y378" s="37"/>
      <c r="Z378" s="389"/>
      <c r="AA378" s="389"/>
    </row>
    <row r="379" spans="1:67" ht="14.25" customHeight="1" x14ac:dyDescent="0.25">
      <c r="A379" s="392" t="s">
        <v>207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390">
        <v>4607091389357</v>
      </c>
      <c r="E380" s="391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5"/>
      <c r="Q380" s="395"/>
      <c r="R380" s="395"/>
      <c r="S380" s="391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415"/>
      <c r="O381" s="416" t="s">
        <v>70</v>
      </c>
      <c r="P381" s="417"/>
      <c r="Q381" s="417"/>
      <c r="R381" s="417"/>
      <c r="S381" s="417"/>
      <c r="T381" s="417"/>
      <c r="U381" s="418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415"/>
      <c r="O382" s="416" t="s">
        <v>70</v>
      </c>
      <c r="P382" s="417"/>
      <c r="Q382" s="417"/>
      <c r="R382" s="417"/>
      <c r="S382" s="417"/>
      <c r="T382" s="417"/>
      <c r="U382" s="418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customHeight="1" x14ac:dyDescent="0.2">
      <c r="A383" s="451" t="s">
        <v>547</v>
      </c>
      <c r="B383" s="452"/>
      <c r="C383" s="452"/>
      <c r="D383" s="452"/>
      <c r="E383" s="452"/>
      <c r="F383" s="452"/>
      <c r="G383" s="452"/>
      <c r="H383" s="452"/>
      <c r="I383" s="452"/>
      <c r="J383" s="452"/>
      <c r="K383" s="452"/>
      <c r="L383" s="452"/>
      <c r="M383" s="452"/>
      <c r="N383" s="452"/>
      <c r="O383" s="452"/>
      <c r="P383" s="452"/>
      <c r="Q383" s="452"/>
      <c r="R383" s="452"/>
      <c r="S383" s="452"/>
      <c r="T383" s="452"/>
      <c r="U383" s="452"/>
      <c r="V383" s="452"/>
      <c r="W383" s="452"/>
      <c r="X383" s="452"/>
      <c r="Y383" s="452"/>
      <c r="Z383" s="48"/>
      <c r="AA383" s="48"/>
    </row>
    <row r="384" spans="1:67" ht="16.5" customHeight="1" x14ac:dyDescent="0.25">
      <c r="A384" s="420" t="s">
        <v>548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80"/>
      <c r="AA384" s="380"/>
    </row>
    <row r="385" spans="1:67" ht="14.25" customHeight="1" x14ac:dyDescent="0.25">
      <c r="A385" s="392" t="s">
        <v>105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379"/>
      <c r="AA385" s="379"/>
    </row>
    <row r="386" spans="1:67" ht="27" customHeight="1" x14ac:dyDescent="0.25">
      <c r="A386" s="54" t="s">
        <v>549</v>
      </c>
      <c r="B386" s="54" t="s">
        <v>550</v>
      </c>
      <c r="C386" s="31">
        <v>4301011428</v>
      </c>
      <c r="D386" s="390">
        <v>4607091389708</v>
      </c>
      <c r="E386" s="391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5"/>
      <c r="Q386" s="395"/>
      <c r="R386" s="395"/>
      <c r="S386" s="391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551</v>
      </c>
      <c r="B387" s="54" t="s">
        <v>552</v>
      </c>
      <c r="C387" s="31">
        <v>4301011427</v>
      </c>
      <c r="D387" s="390">
        <v>4607091389692</v>
      </c>
      <c r="E387" s="391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5"/>
      <c r="Q387" s="395"/>
      <c r="R387" s="395"/>
      <c r="S387" s="391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x14ac:dyDescent="0.2">
      <c r="A388" s="414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415"/>
      <c r="O388" s="416" t="s">
        <v>70</v>
      </c>
      <c r="P388" s="417"/>
      <c r="Q388" s="417"/>
      <c r="R388" s="417"/>
      <c r="S388" s="417"/>
      <c r="T388" s="417"/>
      <c r="U388" s="418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415"/>
      <c r="O389" s="416" t="s">
        <v>70</v>
      </c>
      <c r="P389" s="417"/>
      <c r="Q389" s="417"/>
      <c r="R389" s="417"/>
      <c r="S389" s="417"/>
      <c r="T389" s="417"/>
      <c r="U389" s="418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customHeight="1" x14ac:dyDescent="0.25">
      <c r="A390" s="392" t="s">
        <v>61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0">
        <v>4607091389753</v>
      </c>
      <c r="E391" s="391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5"/>
      <c r="Q391" s="395"/>
      <c r="R391" s="395"/>
      <c r="S391" s="391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0">
        <v>4607091389760</v>
      </c>
      <c r="E392" s="391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5"/>
      <c r="Q392" s="395"/>
      <c r="R392" s="395"/>
      <c r="S392" s="391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0">
        <v>4607091389746</v>
      </c>
      <c r="E393" s="391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5"/>
      <c r="Q393" s="395"/>
      <c r="R393" s="395"/>
      <c r="S393" s="391"/>
      <c r="T393" s="34"/>
      <c r="U393" s="34"/>
      <c r="V393" s="35" t="s">
        <v>66</v>
      </c>
      <c r="W393" s="386">
        <v>40</v>
      </c>
      <c r="X393" s="387">
        <f t="shared" si="75"/>
        <v>42</v>
      </c>
      <c r="Y393" s="36">
        <f>IFERROR(IF(X393=0,"",ROUNDUP(X393/H393,0)*0.00753),"")</f>
        <v>7.5300000000000006E-2</v>
      </c>
      <c r="Z393" s="56"/>
      <c r="AA393" s="57"/>
      <c r="AE393" s="64"/>
      <c r="BB393" s="288" t="s">
        <v>1</v>
      </c>
      <c r="BL393" s="64">
        <f t="shared" si="76"/>
        <v>42.190476190476183</v>
      </c>
      <c r="BM393" s="64">
        <f t="shared" si="77"/>
        <v>44.3</v>
      </c>
      <c r="BN393" s="64">
        <f t="shared" si="78"/>
        <v>6.1050061050061048E-2</v>
      </c>
      <c r="BO393" s="64">
        <f t="shared" si="79"/>
        <v>6.4102564102564097E-2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0">
        <v>4680115882928</v>
      </c>
      <c r="E394" s="391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5"/>
      <c r="Q394" s="395"/>
      <c r="R394" s="395"/>
      <c r="S394" s="391"/>
      <c r="T394" s="34"/>
      <c r="U394" s="34"/>
      <c r="V394" s="35" t="s">
        <v>66</v>
      </c>
      <c r="W394" s="386">
        <v>84.000000000000014</v>
      </c>
      <c r="X394" s="387">
        <f t="shared" si="75"/>
        <v>84</v>
      </c>
      <c r="Y394" s="36">
        <f>IFERROR(IF(X394=0,"",ROUNDUP(X394/H394,0)*0.00753),"")</f>
        <v>0.3765</v>
      </c>
      <c r="Z394" s="56"/>
      <c r="AA394" s="57"/>
      <c r="AE394" s="64"/>
      <c r="BB394" s="289" t="s">
        <v>1</v>
      </c>
      <c r="BL394" s="64">
        <f t="shared" si="76"/>
        <v>130.00000000000003</v>
      </c>
      <c r="BM394" s="64">
        <f t="shared" si="77"/>
        <v>130</v>
      </c>
      <c r="BN394" s="64">
        <f t="shared" si="78"/>
        <v>0.32051282051282054</v>
      </c>
      <c r="BO394" s="64">
        <f t="shared" si="79"/>
        <v>0.32051282051282048</v>
      </c>
    </row>
    <row r="395" spans="1:67" ht="27" customHeight="1" x14ac:dyDescent="0.25">
      <c r="A395" s="54" t="s">
        <v>561</v>
      </c>
      <c r="B395" s="54" t="s">
        <v>562</v>
      </c>
      <c r="C395" s="31">
        <v>4301031257</v>
      </c>
      <c r="D395" s="390">
        <v>4680115883147</v>
      </c>
      <c r="E395" s="391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5"/>
      <c r="Q395" s="395"/>
      <c r="R395" s="395"/>
      <c r="S395" s="391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0">
        <v>4607091384338</v>
      </c>
      <c r="E396" s="391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5"/>
      <c r="Q396" s="395"/>
      <c r="R396" s="395"/>
      <c r="S396" s="391"/>
      <c r="T396" s="34"/>
      <c r="U396" s="34"/>
      <c r="V396" s="35" t="s">
        <v>66</v>
      </c>
      <c r="W396" s="386">
        <v>70</v>
      </c>
      <c r="X396" s="387">
        <f t="shared" si="75"/>
        <v>71.400000000000006</v>
      </c>
      <c r="Y396" s="36">
        <f t="shared" si="80"/>
        <v>0.17068</v>
      </c>
      <c r="Z396" s="56"/>
      <c r="AA396" s="57"/>
      <c r="AE396" s="64"/>
      <c r="BB396" s="291" t="s">
        <v>1</v>
      </c>
      <c r="BL396" s="64">
        <f t="shared" si="76"/>
        <v>74.333333333333329</v>
      </c>
      <c r="BM396" s="64">
        <f t="shared" si="77"/>
        <v>75.820000000000007</v>
      </c>
      <c r="BN396" s="64">
        <f t="shared" si="78"/>
        <v>0.14245014245014245</v>
      </c>
      <c r="BO396" s="64">
        <f t="shared" si="79"/>
        <v>0.14529914529914531</v>
      </c>
    </row>
    <row r="397" spans="1:67" ht="37.5" customHeight="1" x14ac:dyDescent="0.25">
      <c r="A397" s="54" t="s">
        <v>565</v>
      </c>
      <c r="B397" s="54" t="s">
        <v>566</v>
      </c>
      <c r="C397" s="31">
        <v>4301031254</v>
      </c>
      <c r="D397" s="390">
        <v>4680115883154</v>
      </c>
      <c r="E397" s="391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5"/>
      <c r="Q397" s="395"/>
      <c r="R397" s="395"/>
      <c r="S397" s="391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0">
        <v>4607091389524</v>
      </c>
      <c r="E398" s="391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5"/>
      <c r="Q398" s="395"/>
      <c r="R398" s="395"/>
      <c r="S398" s="391"/>
      <c r="T398" s="34"/>
      <c r="U398" s="34"/>
      <c r="V398" s="35" t="s">
        <v>66</v>
      </c>
      <c r="W398" s="386">
        <v>16.8</v>
      </c>
      <c r="X398" s="387">
        <f t="shared" si="75"/>
        <v>16.8</v>
      </c>
      <c r="Y398" s="36">
        <f t="shared" si="80"/>
        <v>4.0160000000000001E-2</v>
      </c>
      <c r="Z398" s="56"/>
      <c r="AA398" s="57"/>
      <c r="AE398" s="64"/>
      <c r="BB398" s="293" t="s">
        <v>1</v>
      </c>
      <c r="BL398" s="64">
        <f t="shared" si="76"/>
        <v>17.84</v>
      </c>
      <c r="BM398" s="64">
        <f t="shared" si="77"/>
        <v>17.84</v>
      </c>
      <c r="BN398" s="64">
        <f t="shared" si="78"/>
        <v>3.4188034188034191E-2</v>
      </c>
      <c r="BO398" s="64">
        <f t="shared" si="79"/>
        <v>3.4188034188034191E-2</v>
      </c>
    </row>
    <row r="399" spans="1:67" ht="27" customHeight="1" x14ac:dyDescent="0.25">
      <c r="A399" s="54" t="s">
        <v>569</v>
      </c>
      <c r="B399" s="54" t="s">
        <v>570</v>
      </c>
      <c r="C399" s="31">
        <v>4301031258</v>
      </c>
      <c r="D399" s="390">
        <v>4680115883161</v>
      </c>
      <c r="E399" s="391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5"/>
      <c r="Q399" s="395"/>
      <c r="R399" s="395"/>
      <c r="S399" s="391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4301031170</v>
      </c>
      <c r="D400" s="390">
        <v>4607091384345</v>
      </c>
      <c r="E400" s="391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5"/>
      <c r="Q400" s="395"/>
      <c r="R400" s="395"/>
      <c r="S400" s="391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4301031256</v>
      </c>
      <c r="D401" s="390">
        <v>4680115883178</v>
      </c>
      <c r="E401" s="391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5"/>
      <c r="Q401" s="395"/>
      <c r="R401" s="395"/>
      <c r="S401" s="391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0">
        <v>4607091389531</v>
      </c>
      <c r="E402" s="391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5"/>
      <c r="Q402" s="395"/>
      <c r="R402" s="395"/>
      <c r="S402" s="391"/>
      <c r="T402" s="34"/>
      <c r="U402" s="34"/>
      <c r="V402" s="35" t="s">
        <v>66</v>
      </c>
      <c r="W402" s="386">
        <v>35</v>
      </c>
      <c r="X402" s="387">
        <f t="shared" si="75"/>
        <v>35.700000000000003</v>
      </c>
      <c r="Y402" s="36">
        <f t="shared" si="80"/>
        <v>8.5339999999999999E-2</v>
      </c>
      <c r="Z402" s="56"/>
      <c r="AA402" s="57"/>
      <c r="AE402" s="64"/>
      <c r="BB402" s="297" t="s">
        <v>1</v>
      </c>
      <c r="BL402" s="64">
        <f t="shared" si="76"/>
        <v>37.166666666666664</v>
      </c>
      <c r="BM402" s="64">
        <f t="shared" si="77"/>
        <v>37.910000000000004</v>
      </c>
      <c r="BN402" s="64">
        <f t="shared" si="78"/>
        <v>7.1225071225071226E-2</v>
      </c>
      <c r="BO402" s="64">
        <f t="shared" si="79"/>
        <v>7.2649572649572655E-2</v>
      </c>
    </row>
    <row r="403" spans="1:67" ht="27" customHeight="1" x14ac:dyDescent="0.25">
      <c r="A403" s="54" t="s">
        <v>577</v>
      </c>
      <c r="B403" s="54" t="s">
        <v>578</v>
      </c>
      <c r="C403" s="31">
        <v>4301031255</v>
      </c>
      <c r="D403" s="390">
        <v>4680115883185</v>
      </c>
      <c r="E403" s="391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5"/>
      <c r="Q403" s="395"/>
      <c r="R403" s="395"/>
      <c r="S403" s="391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14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415"/>
      <c r="O404" s="416" t="s">
        <v>70</v>
      </c>
      <c r="P404" s="417"/>
      <c r="Q404" s="417"/>
      <c r="R404" s="417"/>
      <c r="S404" s="417"/>
      <c r="T404" s="417"/>
      <c r="U404" s="418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117.52380952380952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119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0.74797999999999987</v>
      </c>
      <c r="Z404" s="389"/>
      <c r="AA404" s="389"/>
    </row>
    <row r="405" spans="1:67" x14ac:dyDescent="0.2">
      <c r="A405" s="393"/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415"/>
      <c r="O405" s="416" t="s">
        <v>70</v>
      </c>
      <c r="P405" s="417"/>
      <c r="Q405" s="417"/>
      <c r="R405" s="417"/>
      <c r="S405" s="417"/>
      <c r="T405" s="417"/>
      <c r="U405" s="418"/>
      <c r="V405" s="37" t="s">
        <v>66</v>
      </c>
      <c r="W405" s="388">
        <f>IFERROR(SUM(W391:W403),"0")</f>
        <v>245.8</v>
      </c>
      <c r="X405" s="388">
        <f>IFERROR(SUM(X391:X403),"0")</f>
        <v>249.90000000000003</v>
      </c>
      <c r="Y405" s="37"/>
      <c r="Z405" s="389"/>
      <c r="AA405" s="389"/>
    </row>
    <row r="406" spans="1:67" ht="14.25" customHeight="1" x14ac:dyDescent="0.25">
      <c r="A406" s="392" t="s">
        <v>72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390">
        <v>4607091389685</v>
      </c>
      <c r="E407" s="391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5"/>
      <c r="Q407" s="395"/>
      <c r="R407" s="395"/>
      <c r="S407" s="391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4301051431</v>
      </c>
      <c r="D408" s="390">
        <v>4607091389654</v>
      </c>
      <c r="E408" s="391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5"/>
      <c r="Q408" s="395"/>
      <c r="R408" s="395"/>
      <c r="S408" s="391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583</v>
      </c>
      <c r="B409" s="54" t="s">
        <v>584</v>
      </c>
      <c r="C409" s="31">
        <v>4301051284</v>
      </c>
      <c r="D409" s="390">
        <v>4607091384352</v>
      </c>
      <c r="E409" s="391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5"/>
      <c r="Q409" s="395"/>
      <c r="R409" s="395"/>
      <c r="S409" s="391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14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415"/>
      <c r="O410" s="416" t="s">
        <v>70</v>
      </c>
      <c r="P410" s="417"/>
      <c r="Q410" s="417"/>
      <c r="R410" s="417"/>
      <c r="S410" s="417"/>
      <c r="T410" s="417"/>
      <c r="U410" s="418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415"/>
      <c r="O411" s="416" t="s">
        <v>70</v>
      </c>
      <c r="P411" s="417"/>
      <c r="Q411" s="417"/>
      <c r="R411" s="417"/>
      <c r="S411" s="417"/>
      <c r="T411" s="417"/>
      <c r="U411" s="418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customHeight="1" x14ac:dyDescent="0.25">
      <c r="A412" s="392" t="s">
        <v>207</v>
      </c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  <c r="X412" s="393"/>
      <c r="Y412" s="393"/>
      <c r="Z412" s="379"/>
      <c r="AA412" s="379"/>
    </row>
    <row r="413" spans="1:67" ht="27" customHeight="1" x14ac:dyDescent="0.25">
      <c r="A413" s="54" t="s">
        <v>585</v>
      </c>
      <c r="B413" s="54" t="s">
        <v>586</v>
      </c>
      <c r="C413" s="31">
        <v>4301060352</v>
      </c>
      <c r="D413" s="390">
        <v>4680115881648</v>
      </c>
      <c r="E413" s="391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5"/>
      <c r="Q413" s="395"/>
      <c r="R413" s="395"/>
      <c r="S413" s="391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4"/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415"/>
      <c r="O414" s="416" t="s">
        <v>70</v>
      </c>
      <c r="P414" s="417"/>
      <c r="Q414" s="417"/>
      <c r="R414" s="417"/>
      <c r="S414" s="417"/>
      <c r="T414" s="417"/>
      <c r="U414" s="418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x14ac:dyDescent="0.2">
      <c r="A415" s="393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415"/>
      <c r="O415" s="416" t="s">
        <v>70</v>
      </c>
      <c r="P415" s="417"/>
      <c r="Q415" s="417"/>
      <c r="R415" s="417"/>
      <c r="S415" s="417"/>
      <c r="T415" s="417"/>
      <c r="U415" s="418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customHeight="1" x14ac:dyDescent="0.25">
      <c r="A416" s="392" t="s">
        <v>86</v>
      </c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  <c r="X416" s="393"/>
      <c r="Y416" s="393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0">
        <v>4680115884335</v>
      </c>
      <c r="E417" s="391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5"/>
      <c r="Q417" s="395"/>
      <c r="R417" s="395"/>
      <c r="S417" s="391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0">
        <v>4680115884342</v>
      </c>
      <c r="E418" s="391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5"/>
      <c r="Q418" s="395"/>
      <c r="R418" s="395"/>
      <c r="S418" s="391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0">
        <v>4680115884113</v>
      </c>
      <c r="E419" s="391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5"/>
      <c r="Q419" s="395"/>
      <c r="R419" s="395"/>
      <c r="S419" s="391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14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415"/>
      <c r="O420" s="416" t="s">
        <v>70</v>
      </c>
      <c r="P420" s="417"/>
      <c r="Q420" s="417"/>
      <c r="R420" s="417"/>
      <c r="S420" s="417"/>
      <c r="T420" s="417"/>
      <c r="U420" s="418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x14ac:dyDescent="0.2">
      <c r="A421" s="393"/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415"/>
      <c r="O421" s="416" t="s">
        <v>70</v>
      </c>
      <c r="P421" s="417"/>
      <c r="Q421" s="417"/>
      <c r="R421" s="417"/>
      <c r="S421" s="417"/>
      <c r="T421" s="417"/>
      <c r="U421" s="418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customHeight="1" x14ac:dyDescent="0.25">
      <c r="A422" s="420" t="s">
        <v>595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80"/>
      <c r="AA422" s="380"/>
    </row>
    <row r="423" spans="1:67" ht="14.25" customHeight="1" x14ac:dyDescent="0.25">
      <c r="A423" s="392" t="s">
        <v>97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390">
        <v>4607091389388</v>
      </c>
      <c r="E424" s="391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5"/>
      <c r="Q424" s="395"/>
      <c r="R424" s="395"/>
      <c r="S424" s="391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598</v>
      </c>
      <c r="B425" s="54" t="s">
        <v>599</v>
      </c>
      <c r="C425" s="31">
        <v>4301020185</v>
      </c>
      <c r="D425" s="390">
        <v>4607091389364</v>
      </c>
      <c r="E425" s="391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5"/>
      <c r="Q425" s="395"/>
      <c r="R425" s="395"/>
      <c r="S425" s="391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14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415"/>
      <c r="O426" s="416" t="s">
        <v>70</v>
      </c>
      <c r="P426" s="417"/>
      <c r="Q426" s="417"/>
      <c r="R426" s="417"/>
      <c r="S426" s="417"/>
      <c r="T426" s="417"/>
      <c r="U426" s="418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x14ac:dyDescent="0.2">
      <c r="A427" s="393"/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415"/>
      <c r="O427" s="416" t="s">
        <v>70</v>
      </c>
      <c r="P427" s="417"/>
      <c r="Q427" s="417"/>
      <c r="R427" s="417"/>
      <c r="S427" s="417"/>
      <c r="T427" s="417"/>
      <c r="U427" s="418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customHeight="1" x14ac:dyDescent="0.25">
      <c r="A428" s="392" t="s">
        <v>61</v>
      </c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  <c r="X428" s="393"/>
      <c r="Y428" s="393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0">
        <v>4607091389739</v>
      </c>
      <c r="E429" s="391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5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5"/>
      <c r="Q429" s="395"/>
      <c r="R429" s="395"/>
      <c r="S429" s="391"/>
      <c r="T429" s="34"/>
      <c r="U429" s="34"/>
      <c r="V429" s="35" t="s">
        <v>66</v>
      </c>
      <c r="W429" s="386">
        <v>60</v>
      </c>
      <c r="X429" s="387">
        <f t="shared" ref="X429:X435" si="81">IFERROR(IF(W429="",0,CEILING((W429/$H429),1)*$H429),"")</f>
        <v>63</v>
      </c>
      <c r="Y429" s="36">
        <f>IFERROR(IF(X429=0,"",ROUNDUP(X429/H429,0)*0.00753),"")</f>
        <v>0.11295000000000001</v>
      </c>
      <c r="Z429" s="56"/>
      <c r="AA429" s="57"/>
      <c r="AE429" s="64"/>
      <c r="BB429" s="308" t="s">
        <v>1</v>
      </c>
      <c r="BL429" s="64">
        <f t="shared" ref="BL429:BL435" si="82">IFERROR(W429*I429/H429,"0")</f>
        <v>63.28571428571427</v>
      </c>
      <c r="BM429" s="64">
        <f t="shared" ref="BM429:BM435" si="83">IFERROR(X429*I429/H429,"0")</f>
        <v>66.449999999999989</v>
      </c>
      <c r="BN429" s="64">
        <f t="shared" ref="BN429:BN435" si="84">IFERROR(1/J429*(W429/H429),"0")</f>
        <v>9.1575091575091569E-2</v>
      </c>
      <c r="BO429" s="64">
        <f t="shared" ref="BO429:BO435" si="85">IFERROR(1/J429*(X429/H429),"0")</f>
        <v>9.6153846153846145E-2</v>
      </c>
    </row>
    <row r="430" spans="1:67" ht="27" customHeight="1" x14ac:dyDescent="0.25">
      <c r="A430" s="54" t="s">
        <v>602</v>
      </c>
      <c r="B430" s="54" t="s">
        <v>603</v>
      </c>
      <c r="C430" s="31">
        <v>4301031247</v>
      </c>
      <c r="D430" s="390">
        <v>4680115883048</v>
      </c>
      <c r="E430" s="391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5"/>
      <c r="Q430" s="395"/>
      <c r="R430" s="395"/>
      <c r="S430" s="391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4301031176</v>
      </c>
      <c r="D431" s="390">
        <v>4607091389425</v>
      </c>
      <c r="E431" s="391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5"/>
      <c r="Q431" s="395"/>
      <c r="R431" s="395"/>
      <c r="S431" s="391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4301031215</v>
      </c>
      <c r="D432" s="390">
        <v>4680115882911</v>
      </c>
      <c r="E432" s="391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5"/>
      <c r="Q432" s="395"/>
      <c r="R432" s="395"/>
      <c r="S432" s="391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4301031167</v>
      </c>
      <c r="D433" s="390">
        <v>4680115880771</v>
      </c>
      <c r="E433" s="391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5"/>
      <c r="Q433" s="395"/>
      <c r="R433" s="395"/>
      <c r="S433" s="391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390">
        <v>4607091389500</v>
      </c>
      <c r="E434" s="391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5"/>
      <c r="Q434" s="395"/>
      <c r="R434" s="395"/>
      <c r="S434" s="391"/>
      <c r="T434" s="34"/>
      <c r="U434" s="34"/>
      <c r="V434" s="35" t="s">
        <v>66</v>
      </c>
      <c r="W434" s="386">
        <v>239.4</v>
      </c>
      <c r="X434" s="387">
        <f t="shared" si="81"/>
        <v>239.4</v>
      </c>
      <c r="Y434" s="36">
        <f>IFERROR(IF(X434=0,"",ROUNDUP(X434/H434,0)*0.00502),"")</f>
        <v>0.57228000000000001</v>
      </c>
      <c r="Z434" s="56"/>
      <c r="AA434" s="57"/>
      <c r="AE434" s="64"/>
      <c r="BB434" s="313" t="s">
        <v>1</v>
      </c>
      <c r="BL434" s="64">
        <f t="shared" si="82"/>
        <v>254.21999999999997</v>
      </c>
      <c r="BM434" s="64">
        <f t="shared" si="83"/>
        <v>254.21999999999997</v>
      </c>
      <c r="BN434" s="64">
        <f t="shared" si="84"/>
        <v>0.48717948717948723</v>
      </c>
      <c r="BO434" s="64">
        <f t="shared" si="85"/>
        <v>0.48717948717948723</v>
      </c>
    </row>
    <row r="435" spans="1:67" ht="27" customHeight="1" x14ac:dyDescent="0.25">
      <c r="A435" s="54" t="s">
        <v>612</v>
      </c>
      <c r="B435" s="54" t="s">
        <v>613</v>
      </c>
      <c r="C435" s="31">
        <v>4301031103</v>
      </c>
      <c r="D435" s="390">
        <v>4680115881983</v>
      </c>
      <c r="E435" s="391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5"/>
      <c r="Q435" s="395"/>
      <c r="R435" s="395"/>
      <c r="S435" s="391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14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415"/>
      <c r="O436" s="416" t="s">
        <v>70</v>
      </c>
      <c r="P436" s="417"/>
      <c r="Q436" s="417"/>
      <c r="R436" s="417"/>
      <c r="S436" s="417"/>
      <c r="T436" s="417"/>
      <c r="U436" s="418"/>
      <c r="V436" s="37" t="s">
        <v>71</v>
      </c>
      <c r="W436" s="388">
        <f>IFERROR(W429/H429,"0")+IFERROR(W430/H430,"0")+IFERROR(W431/H431,"0")+IFERROR(W432/H432,"0")+IFERROR(W433/H433,"0")+IFERROR(W434/H434,"0")+IFERROR(W435/H435,"0")</f>
        <v>128.28571428571428</v>
      </c>
      <c r="X436" s="388">
        <f>IFERROR(X429/H429,"0")+IFERROR(X430/H430,"0")+IFERROR(X431/H431,"0")+IFERROR(X432/H432,"0")+IFERROR(X433/H433,"0")+IFERROR(X434/H434,"0")+IFERROR(X435/H435,"0")</f>
        <v>129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0.68523000000000001</v>
      </c>
      <c r="Z436" s="389"/>
      <c r="AA436" s="389"/>
    </row>
    <row r="437" spans="1:67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415"/>
      <c r="O437" s="416" t="s">
        <v>70</v>
      </c>
      <c r="P437" s="417"/>
      <c r="Q437" s="417"/>
      <c r="R437" s="417"/>
      <c r="S437" s="417"/>
      <c r="T437" s="417"/>
      <c r="U437" s="418"/>
      <c r="V437" s="37" t="s">
        <v>66</v>
      </c>
      <c r="W437" s="388">
        <f>IFERROR(SUM(W429:W435),"0")</f>
        <v>299.39999999999998</v>
      </c>
      <c r="X437" s="388">
        <f>IFERROR(SUM(X429:X435),"0")</f>
        <v>302.39999999999998</v>
      </c>
      <c r="Y437" s="37"/>
      <c r="Z437" s="389"/>
      <c r="AA437" s="389"/>
    </row>
    <row r="438" spans="1:67" ht="14.25" customHeight="1" x14ac:dyDescent="0.25">
      <c r="A438" s="392" t="s">
        <v>86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390">
        <v>4680115884359</v>
      </c>
      <c r="E439" s="391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5"/>
      <c r="Q439" s="395"/>
      <c r="R439" s="395"/>
      <c r="S439" s="391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616</v>
      </c>
      <c r="B440" s="54" t="s">
        <v>617</v>
      </c>
      <c r="C440" s="31">
        <v>4301040358</v>
      </c>
      <c r="D440" s="390">
        <v>4680115884571</v>
      </c>
      <c r="E440" s="391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5"/>
      <c r="Q440" s="395"/>
      <c r="R440" s="395"/>
      <c r="S440" s="391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14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415"/>
      <c r="O441" s="416" t="s">
        <v>70</v>
      </c>
      <c r="P441" s="417"/>
      <c r="Q441" s="417"/>
      <c r="R441" s="417"/>
      <c r="S441" s="417"/>
      <c r="T441" s="417"/>
      <c r="U441" s="418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x14ac:dyDescent="0.2">
      <c r="A442" s="393"/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415"/>
      <c r="O442" s="416" t="s">
        <v>70</v>
      </c>
      <c r="P442" s="417"/>
      <c r="Q442" s="417"/>
      <c r="R442" s="417"/>
      <c r="S442" s="417"/>
      <c r="T442" s="417"/>
      <c r="U442" s="418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customHeight="1" x14ac:dyDescent="0.25">
      <c r="A443" s="392" t="s">
        <v>618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  <c r="X443" s="393"/>
      <c r="Y443" s="393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390">
        <v>4680115884090</v>
      </c>
      <c r="E444" s="391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5"/>
      <c r="Q444" s="395"/>
      <c r="R444" s="395"/>
      <c r="S444" s="391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4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415"/>
      <c r="O445" s="416" t="s">
        <v>70</v>
      </c>
      <c r="P445" s="417"/>
      <c r="Q445" s="417"/>
      <c r="R445" s="417"/>
      <c r="S445" s="417"/>
      <c r="T445" s="417"/>
      <c r="U445" s="418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415"/>
      <c r="O446" s="416" t="s">
        <v>70</v>
      </c>
      <c r="P446" s="417"/>
      <c r="Q446" s="417"/>
      <c r="R446" s="417"/>
      <c r="S446" s="417"/>
      <c r="T446" s="417"/>
      <c r="U446" s="418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customHeight="1" x14ac:dyDescent="0.25">
      <c r="A447" s="392" t="s">
        <v>621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390">
        <v>4680115884564</v>
      </c>
      <c r="E448" s="391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5"/>
      <c r="Q448" s="395"/>
      <c r="R448" s="395"/>
      <c r="S448" s="391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4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415"/>
      <c r="O449" s="416" t="s">
        <v>70</v>
      </c>
      <c r="P449" s="417"/>
      <c r="Q449" s="417"/>
      <c r="R449" s="417"/>
      <c r="S449" s="417"/>
      <c r="T449" s="417"/>
      <c r="U449" s="418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415"/>
      <c r="O450" s="416" t="s">
        <v>70</v>
      </c>
      <c r="P450" s="417"/>
      <c r="Q450" s="417"/>
      <c r="R450" s="417"/>
      <c r="S450" s="417"/>
      <c r="T450" s="417"/>
      <c r="U450" s="418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customHeight="1" x14ac:dyDescent="0.25">
      <c r="A451" s="420" t="s">
        <v>624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80"/>
      <c r="AA451" s="380"/>
    </row>
    <row r="452" spans="1:67" ht="14.25" customHeight="1" x14ac:dyDescent="0.25">
      <c r="A452" s="392" t="s">
        <v>61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390">
        <v>4680115885189</v>
      </c>
      <c r="E453" s="391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5"/>
      <c r="Q453" s="395"/>
      <c r="R453" s="395"/>
      <c r="S453" s="391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390">
        <v>4680115885172</v>
      </c>
      <c r="E454" s="391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5"/>
      <c r="Q454" s="395"/>
      <c r="R454" s="395"/>
      <c r="S454" s="391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0">
        <v>4680115885110</v>
      </c>
      <c r="E455" s="391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5"/>
      <c r="Q455" s="395"/>
      <c r="R455" s="395"/>
      <c r="S455" s="391"/>
      <c r="T455" s="34"/>
      <c r="U455" s="34"/>
      <c r="V455" s="35" t="s">
        <v>66</v>
      </c>
      <c r="W455" s="386">
        <v>20</v>
      </c>
      <c r="X455" s="387">
        <f>IFERROR(IF(W455="",0,CEILING((W455/$H455),1)*$H455),"")</f>
        <v>20.399999999999999</v>
      </c>
      <c r="Y455" s="36">
        <f>IFERROR(IF(X455=0,"",ROUNDUP(X455/H455,0)*0.00502),"")</f>
        <v>8.5339999999999999E-2</v>
      </c>
      <c r="Z455" s="56"/>
      <c r="AA455" s="57"/>
      <c r="AE455" s="64"/>
      <c r="BB455" s="321" t="s">
        <v>1</v>
      </c>
      <c r="BL455" s="64">
        <f>IFERROR(W455*I455/H455,"0")</f>
        <v>33.666666666666664</v>
      </c>
      <c r="BM455" s="64">
        <f>IFERROR(X455*I455/H455,"0")</f>
        <v>34.340000000000003</v>
      </c>
      <c r="BN455" s="64">
        <f>IFERROR(1/J455*(W455/H455),"0")</f>
        <v>7.122507122507124E-2</v>
      </c>
      <c r="BO455" s="64">
        <f>IFERROR(1/J455*(X455/H455),"0")</f>
        <v>7.2649572649572655E-2</v>
      </c>
    </row>
    <row r="456" spans="1:67" x14ac:dyDescent="0.2">
      <c r="A456" s="414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415"/>
      <c r="O456" s="416" t="s">
        <v>70</v>
      </c>
      <c r="P456" s="417"/>
      <c r="Q456" s="417"/>
      <c r="R456" s="417"/>
      <c r="S456" s="417"/>
      <c r="T456" s="417"/>
      <c r="U456" s="418"/>
      <c r="V456" s="37" t="s">
        <v>71</v>
      </c>
      <c r="W456" s="388">
        <f>IFERROR(W453/H453,"0")+IFERROR(W454/H454,"0")+IFERROR(W455/H455,"0")</f>
        <v>16.666666666666668</v>
      </c>
      <c r="X456" s="388">
        <f>IFERROR(X453/H453,"0")+IFERROR(X454/H454,"0")+IFERROR(X455/H455,"0")</f>
        <v>17</v>
      </c>
      <c r="Y456" s="388">
        <f>IFERROR(IF(Y453="",0,Y453),"0")+IFERROR(IF(Y454="",0,Y454),"0")+IFERROR(IF(Y455="",0,Y455),"0")</f>
        <v>8.5339999999999999E-2</v>
      </c>
      <c r="Z456" s="389"/>
      <c r="AA456" s="389"/>
    </row>
    <row r="457" spans="1:67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415"/>
      <c r="O457" s="416" t="s">
        <v>70</v>
      </c>
      <c r="P457" s="417"/>
      <c r="Q457" s="417"/>
      <c r="R457" s="417"/>
      <c r="S457" s="417"/>
      <c r="T457" s="417"/>
      <c r="U457" s="418"/>
      <c r="V457" s="37" t="s">
        <v>66</v>
      </c>
      <c r="W457" s="388">
        <f>IFERROR(SUM(W453:W455),"0")</f>
        <v>20</v>
      </c>
      <c r="X457" s="388">
        <f>IFERROR(SUM(X453:X455),"0")</f>
        <v>20.399999999999999</v>
      </c>
      <c r="Y457" s="37"/>
      <c r="Z457" s="389"/>
      <c r="AA457" s="389"/>
    </row>
    <row r="458" spans="1:67" ht="16.5" customHeight="1" x14ac:dyDescent="0.25">
      <c r="A458" s="420" t="s">
        <v>631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80"/>
      <c r="AA458" s="380"/>
    </row>
    <row r="459" spans="1:67" ht="14.25" customHeight="1" x14ac:dyDescent="0.25">
      <c r="A459" s="392" t="s">
        <v>61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79"/>
      <c r="AA459" s="379"/>
    </row>
    <row r="460" spans="1:67" ht="27" customHeight="1" x14ac:dyDescent="0.25">
      <c r="A460" s="54" t="s">
        <v>632</v>
      </c>
      <c r="B460" s="54" t="s">
        <v>633</v>
      </c>
      <c r="C460" s="31">
        <v>4301031261</v>
      </c>
      <c r="D460" s="390">
        <v>4680115885103</v>
      </c>
      <c r="E460" s="391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5"/>
      <c r="Q460" s="395"/>
      <c r="R460" s="395"/>
      <c r="S460" s="391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415"/>
      <c r="O461" s="416" t="s">
        <v>70</v>
      </c>
      <c r="P461" s="417"/>
      <c r="Q461" s="417"/>
      <c r="R461" s="417"/>
      <c r="S461" s="417"/>
      <c r="T461" s="417"/>
      <c r="U461" s="418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415"/>
      <c r="O462" s="416" t="s">
        <v>70</v>
      </c>
      <c r="P462" s="417"/>
      <c r="Q462" s="417"/>
      <c r="R462" s="417"/>
      <c r="S462" s="417"/>
      <c r="T462" s="417"/>
      <c r="U462" s="418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customHeight="1" x14ac:dyDescent="0.25">
      <c r="A463" s="392" t="s">
        <v>207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9"/>
      <c r="AA463" s="379"/>
    </row>
    <row r="464" spans="1:67" ht="27" customHeight="1" x14ac:dyDescent="0.25">
      <c r="A464" s="54" t="s">
        <v>634</v>
      </c>
      <c r="B464" s="54" t="s">
        <v>635</v>
      </c>
      <c r="C464" s="31">
        <v>4301060412</v>
      </c>
      <c r="D464" s="390">
        <v>4680115885509</v>
      </c>
      <c r="E464" s="391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1" t="s">
        <v>636</v>
      </c>
      <c r="P464" s="395"/>
      <c r="Q464" s="395"/>
      <c r="R464" s="395"/>
      <c r="S464" s="391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15"/>
      <c r="O465" s="416" t="s">
        <v>70</v>
      </c>
      <c r="P465" s="417"/>
      <c r="Q465" s="417"/>
      <c r="R465" s="417"/>
      <c r="S465" s="417"/>
      <c r="T465" s="417"/>
      <c r="U465" s="418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415"/>
      <c r="O466" s="416" t="s">
        <v>70</v>
      </c>
      <c r="P466" s="417"/>
      <c r="Q466" s="417"/>
      <c r="R466" s="417"/>
      <c r="S466" s="417"/>
      <c r="T466" s="417"/>
      <c r="U466" s="418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customHeight="1" x14ac:dyDescent="0.2">
      <c r="A467" s="451" t="s">
        <v>637</v>
      </c>
      <c r="B467" s="452"/>
      <c r="C467" s="452"/>
      <c r="D467" s="452"/>
      <c r="E467" s="452"/>
      <c r="F467" s="452"/>
      <c r="G467" s="452"/>
      <c r="H467" s="452"/>
      <c r="I467" s="452"/>
      <c r="J467" s="452"/>
      <c r="K467" s="452"/>
      <c r="L467" s="452"/>
      <c r="M467" s="452"/>
      <c r="N467" s="452"/>
      <c r="O467" s="452"/>
      <c r="P467" s="452"/>
      <c r="Q467" s="452"/>
      <c r="R467" s="452"/>
      <c r="S467" s="452"/>
      <c r="T467" s="452"/>
      <c r="U467" s="452"/>
      <c r="V467" s="452"/>
      <c r="W467" s="452"/>
      <c r="X467" s="452"/>
      <c r="Y467" s="452"/>
      <c r="Z467" s="48"/>
      <c r="AA467" s="48"/>
    </row>
    <row r="468" spans="1:67" ht="16.5" customHeight="1" x14ac:dyDescent="0.25">
      <c r="A468" s="420" t="s">
        <v>637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80"/>
      <c r="AA468" s="380"/>
    </row>
    <row r="469" spans="1:67" ht="14.25" customHeight="1" x14ac:dyDescent="0.25">
      <c r="A469" s="392" t="s">
        <v>105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0">
        <v>4607091389067</v>
      </c>
      <c r="E470" s="391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5"/>
      <c r="Q470" s="395"/>
      <c r="R470" s="395"/>
      <c r="S470" s="391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90">
        <v>4680115885226</v>
      </c>
      <c r="E471" s="391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5"/>
      <c r="Q471" s="395"/>
      <c r="R471" s="395"/>
      <c r="S471" s="391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0">
        <v>4607091383522</v>
      </c>
      <c r="E472" s="391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5"/>
      <c r="Q472" s="395"/>
      <c r="R472" s="395"/>
      <c r="S472" s="391"/>
      <c r="T472" s="34"/>
      <c r="U472" s="34"/>
      <c r="V472" s="35" t="s">
        <v>66</v>
      </c>
      <c r="W472" s="386">
        <v>150</v>
      </c>
      <c r="X472" s="387">
        <f t="shared" si="86"/>
        <v>153.12</v>
      </c>
      <c r="Y472" s="36">
        <f t="shared" si="87"/>
        <v>0.34683999999999998</v>
      </c>
      <c r="Z472" s="56"/>
      <c r="AA472" s="57"/>
      <c r="AE472" s="64"/>
      <c r="BB472" s="326" t="s">
        <v>1</v>
      </c>
      <c r="BL472" s="64">
        <f t="shared" si="88"/>
        <v>160.22727272727272</v>
      </c>
      <c r="BM472" s="64">
        <f t="shared" si="89"/>
        <v>163.56</v>
      </c>
      <c r="BN472" s="64">
        <f t="shared" si="90"/>
        <v>0.27316433566433568</v>
      </c>
      <c r="BO472" s="64">
        <f t="shared" si="91"/>
        <v>0.27884615384615385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0">
        <v>4607091384437</v>
      </c>
      <c r="E473" s="391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5"/>
      <c r="Q473" s="395"/>
      <c r="R473" s="395"/>
      <c r="S473" s="391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customHeight="1" x14ac:dyDescent="0.25">
      <c r="A474" s="54" t="s">
        <v>646</v>
      </c>
      <c r="B474" s="54" t="s">
        <v>647</v>
      </c>
      <c r="C474" s="31">
        <v>4301011774</v>
      </c>
      <c r="D474" s="390">
        <v>4680115884502</v>
      </c>
      <c r="E474" s="391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5"/>
      <c r="Q474" s="395"/>
      <c r="R474" s="395"/>
      <c r="S474" s="391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0">
        <v>4607091389104</v>
      </c>
      <c r="E475" s="391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5"/>
      <c r="Q475" s="395"/>
      <c r="R475" s="395"/>
      <c r="S475" s="391"/>
      <c r="T475" s="34"/>
      <c r="U475" s="34"/>
      <c r="V475" s="35" t="s">
        <v>66</v>
      </c>
      <c r="W475" s="386">
        <v>150</v>
      </c>
      <c r="X475" s="387">
        <f t="shared" si="86"/>
        <v>153.12</v>
      </c>
      <c r="Y475" s="36">
        <f t="shared" si="87"/>
        <v>0.34683999999999998</v>
      </c>
      <c r="Z475" s="56"/>
      <c r="AA475" s="57"/>
      <c r="AE475" s="64"/>
      <c r="BB475" s="329" t="s">
        <v>1</v>
      </c>
      <c r="BL475" s="64">
        <f t="shared" si="88"/>
        <v>160.22727272727272</v>
      </c>
      <c r="BM475" s="64">
        <f t="shared" si="89"/>
        <v>163.56</v>
      </c>
      <c r="BN475" s="64">
        <f t="shared" si="90"/>
        <v>0.27316433566433568</v>
      </c>
      <c r="BO475" s="64">
        <f t="shared" si="91"/>
        <v>0.27884615384615385</v>
      </c>
    </row>
    <row r="476" spans="1:67" ht="16.5" customHeight="1" x14ac:dyDescent="0.25">
      <c r="A476" s="54" t="s">
        <v>650</v>
      </c>
      <c r="B476" s="54" t="s">
        <v>651</v>
      </c>
      <c r="C476" s="31">
        <v>4301011799</v>
      </c>
      <c r="D476" s="390">
        <v>4680115884519</v>
      </c>
      <c r="E476" s="391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5"/>
      <c r="Q476" s="395"/>
      <c r="R476" s="395"/>
      <c r="S476" s="391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0">
        <v>4680115880603</v>
      </c>
      <c r="E477" s="391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5"/>
      <c r="Q477" s="395"/>
      <c r="R477" s="395"/>
      <c r="S477" s="391"/>
      <c r="T477" s="34"/>
      <c r="U477" s="34"/>
      <c r="V477" s="35" t="s">
        <v>66</v>
      </c>
      <c r="W477" s="386">
        <v>90</v>
      </c>
      <c r="X477" s="387">
        <f t="shared" si="86"/>
        <v>90</v>
      </c>
      <c r="Y477" s="36">
        <f>IFERROR(IF(X477=0,"",ROUNDUP(X477/H477,0)*0.00937),"")</f>
        <v>0.23424999999999999</v>
      </c>
      <c r="Z477" s="56"/>
      <c r="AA477" s="57"/>
      <c r="AE477" s="64"/>
      <c r="BB477" s="331" t="s">
        <v>1</v>
      </c>
      <c r="BL477" s="64">
        <f t="shared" si="88"/>
        <v>95.999999999999986</v>
      </c>
      <c r="BM477" s="64">
        <f t="shared" si="89"/>
        <v>95.999999999999986</v>
      </c>
      <c r="BN477" s="64">
        <f t="shared" si="90"/>
        <v>0.20833333333333334</v>
      </c>
      <c r="BO477" s="64">
        <f t="shared" si="91"/>
        <v>0.20833333333333334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390">
        <v>4607091389999</v>
      </c>
      <c r="E478" s="391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5"/>
      <c r="Q478" s="395"/>
      <c r="R478" s="395"/>
      <c r="S478" s="391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4301011770</v>
      </c>
      <c r="D479" s="390">
        <v>4680115882782</v>
      </c>
      <c r="E479" s="391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5"/>
      <c r="Q479" s="395"/>
      <c r="R479" s="395"/>
      <c r="S479" s="391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390">
        <v>4607091389098</v>
      </c>
      <c r="E480" s="391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5"/>
      <c r="Q480" s="395"/>
      <c r="R480" s="395"/>
      <c r="S480" s="391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0">
        <v>4607091389982</v>
      </c>
      <c r="E481" s="391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5"/>
      <c r="Q481" s="395"/>
      <c r="R481" s="395"/>
      <c r="S481" s="391"/>
      <c r="T481" s="34"/>
      <c r="U481" s="34"/>
      <c r="V481" s="35" t="s">
        <v>66</v>
      </c>
      <c r="W481" s="386">
        <v>90</v>
      </c>
      <c r="X481" s="387">
        <f t="shared" si="86"/>
        <v>90</v>
      </c>
      <c r="Y481" s="36">
        <f>IFERROR(IF(X481=0,"",ROUNDUP(X481/H481,0)*0.00937),"")</f>
        <v>0.23424999999999999</v>
      </c>
      <c r="Z481" s="56"/>
      <c r="AA481" s="57"/>
      <c r="AE481" s="64"/>
      <c r="BB481" s="335" t="s">
        <v>1</v>
      </c>
      <c r="BL481" s="64">
        <f t="shared" si="88"/>
        <v>95.999999999999986</v>
      </c>
      <c r="BM481" s="64">
        <f t="shared" si="89"/>
        <v>95.999999999999986</v>
      </c>
      <c r="BN481" s="64">
        <f t="shared" si="90"/>
        <v>0.20833333333333334</v>
      </c>
      <c r="BO481" s="64">
        <f t="shared" si="91"/>
        <v>0.20833333333333334</v>
      </c>
    </row>
    <row r="482" spans="1:67" x14ac:dyDescent="0.2">
      <c r="A482" s="414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415"/>
      <c r="O482" s="416" t="s">
        <v>70</v>
      </c>
      <c r="P482" s="417"/>
      <c r="Q482" s="417"/>
      <c r="R482" s="417"/>
      <c r="S482" s="417"/>
      <c r="T482" s="417"/>
      <c r="U482" s="418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106.81818181818181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108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1.16218</v>
      </c>
      <c r="Z482" s="389"/>
      <c r="AA482" s="389"/>
    </row>
    <row r="483" spans="1:67" x14ac:dyDescent="0.2">
      <c r="A483" s="393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15"/>
      <c r="O483" s="416" t="s">
        <v>70</v>
      </c>
      <c r="P483" s="417"/>
      <c r="Q483" s="417"/>
      <c r="R483" s="417"/>
      <c r="S483" s="417"/>
      <c r="T483" s="417"/>
      <c r="U483" s="418"/>
      <c r="V483" s="37" t="s">
        <v>66</v>
      </c>
      <c r="W483" s="388">
        <f>IFERROR(SUM(W470:W481),"0")</f>
        <v>480</v>
      </c>
      <c r="X483" s="388">
        <f>IFERROR(SUM(X470:X481),"0")</f>
        <v>486.24</v>
      </c>
      <c r="Y483" s="37"/>
      <c r="Z483" s="389"/>
      <c r="AA483" s="389"/>
    </row>
    <row r="484" spans="1:67" ht="14.25" customHeight="1" x14ac:dyDescent="0.25">
      <c r="A484" s="392" t="s">
        <v>97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0">
        <v>4607091388930</v>
      </c>
      <c r="E485" s="391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5"/>
      <c r="Q485" s="395"/>
      <c r="R485" s="395"/>
      <c r="S485" s="391"/>
      <c r="T485" s="34"/>
      <c r="U485" s="34"/>
      <c r="V485" s="35" t="s">
        <v>66</v>
      </c>
      <c r="W485" s="386">
        <v>80</v>
      </c>
      <c r="X485" s="387">
        <f>IFERROR(IF(W485="",0,CEILING((W485/$H485),1)*$H485),"")</f>
        <v>84.48</v>
      </c>
      <c r="Y485" s="36">
        <f>IFERROR(IF(X485=0,"",ROUNDUP(X485/H485,0)*0.01196),"")</f>
        <v>0.19136</v>
      </c>
      <c r="Z485" s="56"/>
      <c r="AA485" s="57"/>
      <c r="AE485" s="64"/>
      <c r="BB485" s="336" t="s">
        <v>1</v>
      </c>
      <c r="BL485" s="64">
        <f>IFERROR(W485*I485/H485,"0")</f>
        <v>85.454545454545453</v>
      </c>
      <c r="BM485" s="64">
        <f>IFERROR(X485*I485/H485,"0")</f>
        <v>90.24</v>
      </c>
      <c r="BN485" s="64">
        <f>IFERROR(1/J485*(W485/H485),"0")</f>
        <v>0.14568764568764569</v>
      </c>
      <c r="BO485" s="64">
        <f>IFERROR(1/J485*(X485/H485),"0")</f>
        <v>0.15384615384615385</v>
      </c>
    </row>
    <row r="486" spans="1:67" ht="16.5" customHeight="1" x14ac:dyDescent="0.25">
      <c r="A486" s="54" t="s">
        <v>664</v>
      </c>
      <c r="B486" s="54" t="s">
        <v>665</v>
      </c>
      <c r="C486" s="31">
        <v>4301020206</v>
      </c>
      <c r="D486" s="390">
        <v>4680115880054</v>
      </c>
      <c r="E486" s="391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5"/>
      <c r="Q486" s="395"/>
      <c r="R486" s="395"/>
      <c r="S486" s="391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415"/>
      <c r="O487" s="416" t="s">
        <v>70</v>
      </c>
      <c r="P487" s="417"/>
      <c r="Q487" s="417"/>
      <c r="R487" s="417"/>
      <c r="S487" s="417"/>
      <c r="T487" s="417"/>
      <c r="U487" s="418"/>
      <c r="V487" s="37" t="s">
        <v>71</v>
      </c>
      <c r="W487" s="388">
        <f>IFERROR(W485/H485,"0")+IFERROR(W486/H486,"0")</f>
        <v>15.15151515151515</v>
      </c>
      <c r="X487" s="388">
        <f>IFERROR(X485/H485,"0")+IFERROR(X486/H486,"0")</f>
        <v>16</v>
      </c>
      <c r="Y487" s="388">
        <f>IFERROR(IF(Y485="",0,Y485),"0")+IFERROR(IF(Y486="",0,Y486),"0")</f>
        <v>0.19136</v>
      </c>
      <c r="Z487" s="389"/>
      <c r="AA487" s="389"/>
    </row>
    <row r="488" spans="1:67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15"/>
      <c r="O488" s="416" t="s">
        <v>70</v>
      </c>
      <c r="P488" s="417"/>
      <c r="Q488" s="417"/>
      <c r="R488" s="417"/>
      <c r="S488" s="417"/>
      <c r="T488" s="417"/>
      <c r="U488" s="418"/>
      <c r="V488" s="37" t="s">
        <v>66</v>
      </c>
      <c r="W488" s="388">
        <f>IFERROR(SUM(W485:W486),"0")</f>
        <v>80</v>
      </c>
      <c r="X488" s="388">
        <f>IFERROR(SUM(X485:X486),"0")</f>
        <v>84.48</v>
      </c>
      <c r="Y488" s="37"/>
      <c r="Z488" s="389"/>
      <c r="AA488" s="389"/>
    </row>
    <row r="489" spans="1:67" ht="14.25" customHeight="1" x14ac:dyDescent="0.25">
      <c r="A489" s="392" t="s">
        <v>61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0">
        <v>4680115883116</v>
      </c>
      <c r="E490" s="391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5"/>
      <c r="Q490" s="395"/>
      <c r="R490" s="395"/>
      <c r="S490" s="391"/>
      <c r="T490" s="34"/>
      <c r="U490" s="34"/>
      <c r="V490" s="35" t="s">
        <v>66</v>
      </c>
      <c r="W490" s="386">
        <v>50</v>
      </c>
      <c r="X490" s="387">
        <f t="shared" ref="X490:X495" si="92">IFERROR(IF(W490="",0,CEILING((W490/$H490),1)*$H490),"")</f>
        <v>52.800000000000004</v>
      </c>
      <c r="Y490" s="36">
        <f>IFERROR(IF(X490=0,"",ROUNDUP(X490/H490,0)*0.01196),"")</f>
        <v>0.1196</v>
      </c>
      <c r="Z490" s="56"/>
      <c r="AA490" s="57"/>
      <c r="AE490" s="64"/>
      <c r="BB490" s="338" t="s">
        <v>1</v>
      </c>
      <c r="BL490" s="64">
        <f t="shared" ref="BL490:BL495" si="93">IFERROR(W490*I490/H490,"0")</f>
        <v>53.409090909090907</v>
      </c>
      <c r="BM490" s="64">
        <f t="shared" ref="BM490:BM495" si="94">IFERROR(X490*I490/H490,"0")</f>
        <v>56.400000000000006</v>
      </c>
      <c r="BN490" s="64">
        <f t="shared" ref="BN490:BN495" si="95">IFERROR(1/J490*(W490/H490),"0")</f>
        <v>9.1054778554778545E-2</v>
      </c>
      <c r="BO490" s="64">
        <f t="shared" ref="BO490:BO495" si="96">IFERROR(1/J490*(X490/H490),"0")</f>
        <v>9.6153846153846159E-2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0">
        <v>4680115883093</v>
      </c>
      <c r="E491" s="391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5"/>
      <c r="Q491" s="395"/>
      <c r="R491" s="395"/>
      <c r="S491" s="391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0">
        <v>4680115883109</v>
      </c>
      <c r="E492" s="391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5"/>
      <c r="Q492" s="395"/>
      <c r="R492" s="395"/>
      <c r="S492" s="391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0">
        <v>4680115882072</v>
      </c>
      <c r="E493" s="391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5"/>
      <c r="Q493" s="395"/>
      <c r="R493" s="395"/>
      <c r="S493" s="391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0">
        <v>4680115882102</v>
      </c>
      <c r="E494" s="391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5"/>
      <c r="Q494" s="395"/>
      <c r="R494" s="395"/>
      <c r="S494" s="391"/>
      <c r="T494" s="34"/>
      <c r="U494" s="34"/>
      <c r="V494" s="35" t="s">
        <v>66</v>
      </c>
      <c r="W494" s="386">
        <v>18</v>
      </c>
      <c r="X494" s="387">
        <f t="shared" si="92"/>
        <v>18</v>
      </c>
      <c r="Y494" s="36">
        <f>IFERROR(IF(X494=0,"",ROUNDUP(X494/H494,0)*0.00937),"")</f>
        <v>4.6850000000000003E-2</v>
      </c>
      <c r="Z494" s="56"/>
      <c r="AA494" s="57"/>
      <c r="AE494" s="64"/>
      <c r="BB494" s="342" t="s">
        <v>1</v>
      </c>
      <c r="BL494" s="64">
        <f t="shared" si="93"/>
        <v>19.05</v>
      </c>
      <c r="BM494" s="64">
        <f t="shared" si="94"/>
        <v>19.05</v>
      </c>
      <c r="BN494" s="64">
        <f t="shared" si="95"/>
        <v>4.1666666666666664E-2</v>
      </c>
      <c r="BO494" s="64">
        <f t="shared" si="96"/>
        <v>4.1666666666666664E-2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0">
        <v>4680115882096</v>
      </c>
      <c r="E495" s="391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5"/>
      <c r="Q495" s="395"/>
      <c r="R495" s="395"/>
      <c r="S495" s="391"/>
      <c r="T495" s="34"/>
      <c r="U495" s="34"/>
      <c r="V495" s="35" t="s">
        <v>66</v>
      </c>
      <c r="W495" s="386">
        <v>48</v>
      </c>
      <c r="X495" s="387">
        <f t="shared" si="92"/>
        <v>50.4</v>
      </c>
      <c r="Y495" s="36">
        <f>IFERROR(IF(X495=0,"",ROUNDUP(X495/H495,0)*0.00937),"")</f>
        <v>0.13117999999999999</v>
      </c>
      <c r="Z495" s="56"/>
      <c r="AA495" s="57"/>
      <c r="AE495" s="64"/>
      <c r="BB495" s="343" t="s">
        <v>1</v>
      </c>
      <c r="BL495" s="64">
        <f t="shared" si="93"/>
        <v>50.8</v>
      </c>
      <c r="BM495" s="64">
        <f t="shared" si="94"/>
        <v>53.339999999999996</v>
      </c>
      <c r="BN495" s="64">
        <f t="shared" si="95"/>
        <v>0.1111111111111111</v>
      </c>
      <c r="BO495" s="64">
        <f t="shared" si="96"/>
        <v>0.11666666666666667</v>
      </c>
    </row>
    <row r="496" spans="1:67" x14ac:dyDescent="0.2">
      <c r="A496" s="414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415"/>
      <c r="O496" s="416" t="s">
        <v>70</v>
      </c>
      <c r="P496" s="417"/>
      <c r="Q496" s="417"/>
      <c r="R496" s="417"/>
      <c r="S496" s="417"/>
      <c r="T496" s="417"/>
      <c r="U496" s="418"/>
      <c r="V496" s="37" t="s">
        <v>71</v>
      </c>
      <c r="W496" s="388">
        <f>IFERROR(W490/H490,"0")+IFERROR(W491/H491,"0")+IFERROR(W492/H492,"0")+IFERROR(W493/H493,"0")+IFERROR(W494/H494,"0")+IFERROR(W495/H495,"0")</f>
        <v>27.803030303030301</v>
      </c>
      <c r="X496" s="388">
        <f>IFERROR(X490/H490,"0")+IFERROR(X491/H491,"0")+IFERROR(X492/H492,"0")+IFERROR(X493/H493,"0")+IFERROR(X494/H494,"0")+IFERROR(X495/H495,"0")</f>
        <v>29</v>
      </c>
      <c r="Y496" s="388">
        <f>IFERROR(IF(Y490="",0,Y490),"0")+IFERROR(IF(Y491="",0,Y491),"0")+IFERROR(IF(Y492="",0,Y492),"0")+IFERROR(IF(Y493="",0,Y493),"0")+IFERROR(IF(Y494="",0,Y494),"0")+IFERROR(IF(Y495="",0,Y495),"0")</f>
        <v>0.29762999999999995</v>
      </c>
      <c r="Z496" s="389"/>
      <c r="AA496" s="389"/>
    </row>
    <row r="497" spans="1:67" x14ac:dyDescent="0.2">
      <c r="A497" s="39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15"/>
      <c r="O497" s="416" t="s">
        <v>70</v>
      </c>
      <c r="P497" s="417"/>
      <c r="Q497" s="417"/>
      <c r="R497" s="417"/>
      <c r="S497" s="417"/>
      <c r="T497" s="417"/>
      <c r="U497" s="418"/>
      <c r="V497" s="37" t="s">
        <v>66</v>
      </c>
      <c r="W497" s="388">
        <f>IFERROR(SUM(W490:W495),"0")</f>
        <v>116</v>
      </c>
      <c r="X497" s="388">
        <f>IFERROR(SUM(X490:X495),"0")</f>
        <v>121.20000000000002</v>
      </c>
      <c r="Y497" s="37"/>
      <c r="Z497" s="389"/>
      <c r="AA497" s="389"/>
    </row>
    <row r="498" spans="1:67" ht="14.25" customHeight="1" x14ac:dyDescent="0.25">
      <c r="A498" s="392" t="s">
        <v>72</v>
      </c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  <c r="X498" s="393"/>
      <c r="Y498" s="393"/>
      <c r="Z498" s="379"/>
      <c r="AA498" s="379"/>
    </row>
    <row r="499" spans="1:67" ht="16.5" customHeight="1" x14ac:dyDescent="0.25">
      <c r="A499" s="54" t="s">
        <v>678</v>
      </c>
      <c r="B499" s="54" t="s">
        <v>679</v>
      </c>
      <c r="C499" s="31">
        <v>4301051230</v>
      </c>
      <c r="D499" s="390">
        <v>4607091383409</v>
      </c>
      <c r="E499" s="391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5"/>
      <c r="Q499" s="395"/>
      <c r="R499" s="395"/>
      <c r="S499" s="391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680</v>
      </c>
      <c r="B500" s="54" t="s">
        <v>681</v>
      </c>
      <c r="C500" s="31">
        <v>4301051231</v>
      </c>
      <c r="D500" s="390">
        <v>4607091383416</v>
      </c>
      <c r="E500" s="391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5"/>
      <c r="Q500" s="395"/>
      <c r="R500" s="395"/>
      <c r="S500" s="391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682</v>
      </c>
      <c r="B501" s="54" t="s">
        <v>683</v>
      </c>
      <c r="C501" s="31">
        <v>4301051058</v>
      </c>
      <c r="D501" s="390">
        <v>4680115883536</v>
      </c>
      <c r="E501" s="391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5"/>
      <c r="Q501" s="395"/>
      <c r="R501" s="395"/>
      <c r="S501" s="391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414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415"/>
      <c r="O502" s="416" t="s">
        <v>70</v>
      </c>
      <c r="P502" s="417"/>
      <c r="Q502" s="417"/>
      <c r="R502" s="417"/>
      <c r="S502" s="417"/>
      <c r="T502" s="417"/>
      <c r="U502" s="418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x14ac:dyDescent="0.2">
      <c r="A503" s="393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15"/>
      <c r="O503" s="416" t="s">
        <v>70</v>
      </c>
      <c r="P503" s="417"/>
      <c r="Q503" s="417"/>
      <c r="R503" s="417"/>
      <c r="S503" s="417"/>
      <c r="T503" s="417"/>
      <c r="U503" s="418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customHeight="1" x14ac:dyDescent="0.25">
      <c r="A504" s="392" t="s">
        <v>207</v>
      </c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  <c r="X504" s="393"/>
      <c r="Y504" s="393"/>
      <c r="Z504" s="379"/>
      <c r="AA504" s="379"/>
    </row>
    <row r="505" spans="1:67" ht="16.5" customHeight="1" x14ac:dyDescent="0.25">
      <c r="A505" s="54" t="s">
        <v>684</v>
      </c>
      <c r="B505" s="54" t="s">
        <v>685</v>
      </c>
      <c r="C505" s="31">
        <v>4301060363</v>
      </c>
      <c r="D505" s="390">
        <v>4680115885035</v>
      </c>
      <c r="E505" s="391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5"/>
      <c r="Q505" s="395"/>
      <c r="R505" s="395"/>
      <c r="S505" s="391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14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415"/>
      <c r="O506" s="416" t="s">
        <v>70</v>
      </c>
      <c r="P506" s="417"/>
      <c r="Q506" s="417"/>
      <c r="R506" s="417"/>
      <c r="S506" s="417"/>
      <c r="T506" s="417"/>
      <c r="U506" s="418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15"/>
      <c r="O507" s="416" t="s">
        <v>70</v>
      </c>
      <c r="P507" s="417"/>
      <c r="Q507" s="417"/>
      <c r="R507" s="417"/>
      <c r="S507" s="417"/>
      <c r="T507" s="417"/>
      <c r="U507" s="418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customHeight="1" x14ac:dyDescent="0.2">
      <c r="A508" s="451" t="s">
        <v>686</v>
      </c>
      <c r="B508" s="452"/>
      <c r="C508" s="452"/>
      <c r="D508" s="452"/>
      <c r="E508" s="452"/>
      <c r="F508" s="452"/>
      <c r="G508" s="452"/>
      <c r="H508" s="452"/>
      <c r="I508" s="452"/>
      <c r="J508" s="452"/>
      <c r="K508" s="452"/>
      <c r="L508" s="452"/>
      <c r="M508" s="452"/>
      <c r="N508" s="452"/>
      <c r="O508" s="452"/>
      <c r="P508" s="452"/>
      <c r="Q508" s="452"/>
      <c r="R508" s="452"/>
      <c r="S508" s="452"/>
      <c r="T508" s="452"/>
      <c r="U508" s="452"/>
      <c r="V508" s="452"/>
      <c r="W508" s="452"/>
      <c r="X508" s="452"/>
      <c r="Y508" s="452"/>
      <c r="Z508" s="48"/>
      <c r="AA508" s="48"/>
    </row>
    <row r="509" spans="1:67" ht="16.5" customHeight="1" x14ac:dyDescent="0.25">
      <c r="A509" s="420" t="s">
        <v>687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80"/>
      <c r="AA509" s="380"/>
    </row>
    <row r="510" spans="1:67" ht="14.25" customHeight="1" x14ac:dyDescent="0.25">
      <c r="A510" s="392" t="s">
        <v>105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9"/>
      <c r="AA510" s="379"/>
    </row>
    <row r="511" spans="1:67" ht="27" customHeight="1" x14ac:dyDescent="0.25">
      <c r="A511" s="54" t="s">
        <v>688</v>
      </c>
      <c r="B511" s="54" t="s">
        <v>689</v>
      </c>
      <c r="C511" s="31">
        <v>4301011763</v>
      </c>
      <c r="D511" s="390">
        <v>4640242181011</v>
      </c>
      <c r="E511" s="391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81" t="s">
        <v>690</v>
      </c>
      <c r="P511" s="395"/>
      <c r="Q511" s="395"/>
      <c r="R511" s="395"/>
      <c r="S511" s="391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customHeight="1" x14ac:dyDescent="0.25">
      <c r="A512" s="54" t="s">
        <v>691</v>
      </c>
      <c r="B512" s="54" t="s">
        <v>692</v>
      </c>
      <c r="C512" s="31">
        <v>4301011951</v>
      </c>
      <c r="D512" s="390">
        <v>4640242180045</v>
      </c>
      <c r="E512" s="391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5"/>
      <c r="Q512" s="395"/>
      <c r="R512" s="395"/>
      <c r="S512" s="391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694</v>
      </c>
      <c r="B513" s="54" t="s">
        <v>695</v>
      </c>
      <c r="C513" s="31">
        <v>4301011585</v>
      </c>
      <c r="D513" s="390">
        <v>4640242180441</v>
      </c>
      <c r="E513" s="391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7" t="s">
        <v>696</v>
      </c>
      <c r="P513" s="395"/>
      <c r="Q513" s="395"/>
      <c r="R513" s="395"/>
      <c r="S513" s="391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697</v>
      </c>
      <c r="B514" s="54" t="s">
        <v>698</v>
      </c>
      <c r="C514" s="31">
        <v>4301011950</v>
      </c>
      <c r="D514" s="390">
        <v>4640242180601</v>
      </c>
      <c r="E514" s="391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6" t="s">
        <v>699</v>
      </c>
      <c r="P514" s="395"/>
      <c r="Q514" s="395"/>
      <c r="R514" s="395"/>
      <c r="S514" s="391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0">
        <v>4640242180564</v>
      </c>
      <c r="E515" s="391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9" t="s">
        <v>702</v>
      </c>
      <c r="P515" s="395"/>
      <c r="Q515" s="395"/>
      <c r="R515" s="395"/>
      <c r="S515" s="391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703</v>
      </c>
      <c r="B516" s="54" t="s">
        <v>704</v>
      </c>
      <c r="C516" s="31">
        <v>4301011762</v>
      </c>
      <c r="D516" s="390">
        <v>4640242180922</v>
      </c>
      <c r="E516" s="391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5" t="s">
        <v>705</v>
      </c>
      <c r="P516" s="395"/>
      <c r="Q516" s="395"/>
      <c r="R516" s="395"/>
      <c r="S516" s="391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706</v>
      </c>
      <c r="B517" s="54" t="s">
        <v>707</v>
      </c>
      <c r="C517" s="31">
        <v>4301011764</v>
      </c>
      <c r="D517" s="390">
        <v>4640242181189</v>
      </c>
      <c r="E517" s="391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38" t="s">
        <v>708</v>
      </c>
      <c r="P517" s="395"/>
      <c r="Q517" s="395"/>
      <c r="R517" s="395"/>
      <c r="S517" s="391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709</v>
      </c>
      <c r="B518" s="54" t="s">
        <v>710</v>
      </c>
      <c r="C518" s="31">
        <v>4301011551</v>
      </c>
      <c r="D518" s="390">
        <v>4640242180038</v>
      </c>
      <c r="E518" s="391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5"/>
      <c r="Q518" s="395"/>
      <c r="R518" s="395"/>
      <c r="S518" s="391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712</v>
      </c>
      <c r="B519" s="54" t="s">
        <v>713</v>
      </c>
      <c r="C519" s="31">
        <v>4301011765</v>
      </c>
      <c r="D519" s="390">
        <v>4640242181172</v>
      </c>
      <c r="E519" s="391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42" t="s">
        <v>714</v>
      </c>
      <c r="P519" s="395"/>
      <c r="Q519" s="395"/>
      <c r="R519" s="395"/>
      <c r="S519" s="391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14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415"/>
      <c r="O520" s="416" t="s">
        <v>70</v>
      </c>
      <c r="P520" s="417"/>
      <c r="Q520" s="417"/>
      <c r="R520" s="417"/>
      <c r="S520" s="417"/>
      <c r="T520" s="417"/>
      <c r="U520" s="418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15"/>
      <c r="O521" s="416" t="s">
        <v>70</v>
      </c>
      <c r="P521" s="417"/>
      <c r="Q521" s="417"/>
      <c r="R521" s="417"/>
      <c r="S521" s="417"/>
      <c r="T521" s="417"/>
      <c r="U521" s="418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customHeight="1" x14ac:dyDescent="0.25">
      <c r="A522" s="392" t="s">
        <v>97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379"/>
      <c r="AA522" s="379"/>
    </row>
    <row r="523" spans="1:67" ht="27" customHeight="1" x14ac:dyDescent="0.25">
      <c r="A523" s="54" t="s">
        <v>715</v>
      </c>
      <c r="B523" s="54" t="s">
        <v>716</v>
      </c>
      <c r="C523" s="31">
        <v>4301020260</v>
      </c>
      <c r="D523" s="390">
        <v>4640242180526</v>
      </c>
      <c r="E523" s="391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11" t="s">
        <v>717</v>
      </c>
      <c r="P523" s="395"/>
      <c r="Q523" s="395"/>
      <c r="R523" s="395"/>
      <c r="S523" s="391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718</v>
      </c>
      <c r="B524" s="54" t="s">
        <v>719</v>
      </c>
      <c r="C524" s="31">
        <v>4301020269</v>
      </c>
      <c r="D524" s="390">
        <v>4640242180519</v>
      </c>
      <c r="E524" s="391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58" t="s">
        <v>720</v>
      </c>
      <c r="P524" s="395"/>
      <c r="Q524" s="395"/>
      <c r="R524" s="395"/>
      <c r="S524" s="391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721</v>
      </c>
      <c r="B525" s="54" t="s">
        <v>722</v>
      </c>
      <c r="C525" s="31">
        <v>4301020309</v>
      </c>
      <c r="D525" s="390">
        <v>4640242180090</v>
      </c>
      <c r="E525" s="391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5"/>
      <c r="Q525" s="395"/>
      <c r="R525" s="395"/>
      <c r="S525" s="391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724</v>
      </c>
      <c r="B526" s="54" t="s">
        <v>725</v>
      </c>
      <c r="C526" s="31">
        <v>4301020314</v>
      </c>
      <c r="D526" s="390">
        <v>4640242180090</v>
      </c>
      <c r="E526" s="391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726</v>
      </c>
      <c r="P526" s="395"/>
      <c r="Q526" s="395"/>
      <c r="R526" s="395"/>
      <c r="S526" s="391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727</v>
      </c>
      <c r="B527" s="54" t="s">
        <v>728</v>
      </c>
      <c r="C527" s="31">
        <v>4301020295</v>
      </c>
      <c r="D527" s="390">
        <v>4640242181363</v>
      </c>
      <c r="E527" s="391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2" t="s">
        <v>729</v>
      </c>
      <c r="P527" s="395"/>
      <c r="Q527" s="395"/>
      <c r="R527" s="395"/>
      <c r="S527" s="391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4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415"/>
      <c r="O528" s="416" t="s">
        <v>70</v>
      </c>
      <c r="P528" s="417"/>
      <c r="Q528" s="417"/>
      <c r="R528" s="417"/>
      <c r="S528" s="417"/>
      <c r="T528" s="417"/>
      <c r="U528" s="418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15"/>
      <c r="O529" s="416" t="s">
        <v>70</v>
      </c>
      <c r="P529" s="417"/>
      <c r="Q529" s="417"/>
      <c r="R529" s="417"/>
      <c r="S529" s="417"/>
      <c r="T529" s="417"/>
      <c r="U529" s="418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customHeight="1" x14ac:dyDescent="0.25">
      <c r="A530" s="392" t="s">
        <v>61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79"/>
      <c r="AA530" s="379"/>
    </row>
    <row r="531" spans="1:67" ht="27" customHeight="1" x14ac:dyDescent="0.25">
      <c r="A531" s="54" t="s">
        <v>730</v>
      </c>
      <c r="B531" s="54" t="s">
        <v>731</v>
      </c>
      <c r="C531" s="31">
        <v>4301031280</v>
      </c>
      <c r="D531" s="390">
        <v>4640242180816</v>
      </c>
      <c r="E531" s="391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5"/>
      <c r="Q531" s="395"/>
      <c r="R531" s="395"/>
      <c r="S531" s="391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390">
        <v>4680115880856</v>
      </c>
      <c r="E532" s="391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5"/>
      <c r="Q532" s="395"/>
      <c r="R532" s="395"/>
      <c r="S532" s="391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0">
        <v>4640242180595</v>
      </c>
      <c r="E533" s="391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2" t="s">
        <v>737</v>
      </c>
      <c r="P533" s="395"/>
      <c r="Q533" s="395"/>
      <c r="R533" s="395"/>
      <c r="S533" s="391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738</v>
      </c>
      <c r="B534" s="54" t="s">
        <v>739</v>
      </c>
      <c r="C534" s="31">
        <v>4301031321</v>
      </c>
      <c r="D534" s="390">
        <v>4640242180076</v>
      </c>
      <c r="E534" s="391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">
        <v>740</v>
      </c>
      <c r="P534" s="395"/>
      <c r="Q534" s="395"/>
      <c r="R534" s="395"/>
      <c r="S534" s="391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741</v>
      </c>
      <c r="B535" s="54" t="s">
        <v>742</v>
      </c>
      <c r="C535" s="31">
        <v>4301031203</v>
      </c>
      <c r="D535" s="390">
        <v>4640242180908</v>
      </c>
      <c r="E535" s="391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5"/>
      <c r="Q535" s="395"/>
      <c r="R535" s="395"/>
      <c r="S535" s="391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customHeight="1" x14ac:dyDescent="0.25">
      <c r="A536" s="54" t="s">
        <v>744</v>
      </c>
      <c r="B536" s="54" t="s">
        <v>745</v>
      </c>
      <c r="C536" s="31">
        <v>4301031200</v>
      </c>
      <c r="D536" s="390">
        <v>4640242180489</v>
      </c>
      <c r="E536" s="391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5" t="s">
        <v>746</v>
      </c>
      <c r="P536" s="395"/>
      <c r="Q536" s="395"/>
      <c r="R536" s="395"/>
      <c r="S536" s="391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14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15"/>
      <c r="O537" s="416" t="s">
        <v>70</v>
      </c>
      <c r="P537" s="417"/>
      <c r="Q537" s="417"/>
      <c r="R537" s="417"/>
      <c r="S537" s="417"/>
      <c r="T537" s="417"/>
      <c r="U537" s="418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415"/>
      <c r="O538" s="416" t="s">
        <v>70</v>
      </c>
      <c r="P538" s="417"/>
      <c r="Q538" s="417"/>
      <c r="R538" s="417"/>
      <c r="S538" s="417"/>
      <c r="T538" s="417"/>
      <c r="U538" s="418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customHeight="1" x14ac:dyDescent="0.25">
      <c r="A539" s="392" t="s">
        <v>72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0">
        <v>4640242180533</v>
      </c>
      <c r="E540" s="391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3" t="s">
        <v>749</v>
      </c>
      <c r="P540" s="395"/>
      <c r="Q540" s="395"/>
      <c r="R540" s="395"/>
      <c r="S540" s="391"/>
      <c r="T540" s="34"/>
      <c r="U540" s="34"/>
      <c r="V540" s="35" t="s">
        <v>66</v>
      </c>
      <c r="W540" s="386">
        <v>200</v>
      </c>
      <c r="X540" s="387">
        <f>IFERROR(IF(W540="",0,CEILING((W540/$H540),1)*$H540),"")</f>
        <v>202.79999999999998</v>
      </c>
      <c r="Y540" s="36">
        <f>IFERROR(IF(X540=0,"",ROUNDUP(X540/H540,0)*0.02175),"")</f>
        <v>0.5655</v>
      </c>
      <c r="Z540" s="56"/>
      <c r="AA540" s="57"/>
      <c r="AE540" s="64"/>
      <c r="BB540" s="368" t="s">
        <v>1</v>
      </c>
      <c r="BL540" s="64">
        <f>IFERROR(W540*I540/H540,"0")</f>
        <v>214.46153846153848</v>
      </c>
      <c r="BM540" s="64">
        <f>IFERROR(X540*I540/H540,"0")</f>
        <v>217.464</v>
      </c>
      <c r="BN540" s="64">
        <f>IFERROR(1/J540*(W540/H540),"0")</f>
        <v>0.45787545787545786</v>
      </c>
      <c r="BO540" s="64">
        <f>IFERROR(1/J540*(X540/H540),"0")</f>
        <v>0.46428571428571425</v>
      </c>
    </row>
    <row r="541" spans="1:67" ht="27" customHeight="1" x14ac:dyDescent="0.25">
      <c r="A541" s="54" t="s">
        <v>750</v>
      </c>
      <c r="B541" s="54" t="s">
        <v>751</v>
      </c>
      <c r="C541" s="31">
        <v>4301051780</v>
      </c>
      <c r="D541" s="390">
        <v>4640242180106</v>
      </c>
      <c r="E541" s="391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7" t="s">
        <v>752</v>
      </c>
      <c r="P541" s="395"/>
      <c r="Q541" s="395"/>
      <c r="R541" s="395"/>
      <c r="S541" s="391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753</v>
      </c>
      <c r="B542" s="54" t="s">
        <v>754</v>
      </c>
      <c r="C542" s="31">
        <v>4301051510</v>
      </c>
      <c r="D542" s="390">
        <v>4640242180540</v>
      </c>
      <c r="E542" s="391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36" t="s">
        <v>755</v>
      </c>
      <c r="P542" s="395"/>
      <c r="Q542" s="395"/>
      <c r="R542" s="395"/>
      <c r="S542" s="391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756</v>
      </c>
      <c r="B543" s="54" t="s">
        <v>757</v>
      </c>
      <c r="C543" s="31">
        <v>4301051390</v>
      </c>
      <c r="D543" s="390">
        <v>4640242181233</v>
      </c>
      <c r="E543" s="391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7" t="s">
        <v>758</v>
      </c>
      <c r="P543" s="395"/>
      <c r="Q543" s="395"/>
      <c r="R543" s="395"/>
      <c r="S543" s="391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759</v>
      </c>
      <c r="B544" s="54" t="s">
        <v>760</v>
      </c>
      <c r="C544" s="31">
        <v>4301051448</v>
      </c>
      <c r="D544" s="390">
        <v>4640242181226</v>
      </c>
      <c r="E544" s="391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4" t="s">
        <v>761</v>
      </c>
      <c r="P544" s="395"/>
      <c r="Q544" s="395"/>
      <c r="R544" s="395"/>
      <c r="S544" s="391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14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415"/>
      <c r="O545" s="416" t="s">
        <v>70</v>
      </c>
      <c r="P545" s="417"/>
      <c r="Q545" s="417"/>
      <c r="R545" s="417"/>
      <c r="S545" s="417"/>
      <c r="T545" s="417"/>
      <c r="U545" s="418"/>
      <c r="V545" s="37" t="s">
        <v>71</v>
      </c>
      <c r="W545" s="388">
        <f>IFERROR(W540/H540,"0")+IFERROR(W541/H541,"0")+IFERROR(W542/H542,"0")+IFERROR(W543/H543,"0")+IFERROR(W544/H544,"0")</f>
        <v>25.641025641025642</v>
      </c>
      <c r="X545" s="388">
        <f>IFERROR(X540/H540,"0")+IFERROR(X541/H541,"0")+IFERROR(X542/H542,"0")+IFERROR(X543/H543,"0")+IFERROR(X544/H544,"0")</f>
        <v>26</v>
      </c>
      <c r="Y545" s="388">
        <f>IFERROR(IF(Y540="",0,Y540),"0")+IFERROR(IF(Y541="",0,Y541),"0")+IFERROR(IF(Y542="",0,Y542),"0")+IFERROR(IF(Y543="",0,Y543),"0")+IFERROR(IF(Y544="",0,Y544),"0")</f>
        <v>0.5655</v>
      </c>
      <c r="Z545" s="389"/>
      <c r="AA545" s="389"/>
    </row>
    <row r="546" spans="1:67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415"/>
      <c r="O546" s="416" t="s">
        <v>70</v>
      </c>
      <c r="P546" s="417"/>
      <c r="Q546" s="417"/>
      <c r="R546" s="417"/>
      <c r="S546" s="417"/>
      <c r="T546" s="417"/>
      <c r="U546" s="418"/>
      <c r="V546" s="37" t="s">
        <v>66</v>
      </c>
      <c r="W546" s="388">
        <f>IFERROR(SUM(W540:W544),"0")</f>
        <v>200</v>
      </c>
      <c r="X546" s="388">
        <f>IFERROR(SUM(X540:X544),"0")</f>
        <v>202.79999999999998</v>
      </c>
      <c r="Y546" s="37"/>
      <c r="Z546" s="389"/>
      <c r="AA546" s="389"/>
    </row>
    <row r="547" spans="1:67" ht="14.25" customHeight="1" x14ac:dyDescent="0.25">
      <c r="A547" s="392" t="s">
        <v>207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79"/>
      <c r="AA547" s="379"/>
    </row>
    <row r="548" spans="1:67" ht="27" customHeight="1" x14ac:dyDescent="0.25">
      <c r="A548" s="54" t="s">
        <v>762</v>
      </c>
      <c r="B548" s="54" t="s">
        <v>763</v>
      </c>
      <c r="C548" s="31">
        <v>4301060354</v>
      </c>
      <c r="D548" s="390">
        <v>4640242180120</v>
      </c>
      <c r="E548" s="391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1" t="s">
        <v>764</v>
      </c>
      <c r="P548" s="395"/>
      <c r="Q548" s="395"/>
      <c r="R548" s="395"/>
      <c r="S548" s="391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762</v>
      </c>
      <c r="B549" s="54" t="s">
        <v>765</v>
      </c>
      <c r="C549" s="31">
        <v>4301060408</v>
      </c>
      <c r="D549" s="390">
        <v>4640242180120</v>
      </c>
      <c r="E549" s="391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4" t="s">
        <v>766</v>
      </c>
      <c r="P549" s="395"/>
      <c r="Q549" s="395"/>
      <c r="R549" s="395"/>
      <c r="S549" s="391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767</v>
      </c>
      <c r="B550" s="54" t="s">
        <v>768</v>
      </c>
      <c r="C550" s="31">
        <v>4301060355</v>
      </c>
      <c r="D550" s="390">
        <v>4640242180137</v>
      </c>
      <c r="E550" s="391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5"/>
      <c r="Q550" s="395"/>
      <c r="R550" s="395"/>
      <c r="S550" s="391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767</v>
      </c>
      <c r="B551" s="54" t="s">
        <v>770</v>
      </c>
      <c r="C551" s="31">
        <v>4301060407</v>
      </c>
      <c r="D551" s="390">
        <v>4640242180137</v>
      </c>
      <c r="E551" s="391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771</v>
      </c>
      <c r="P551" s="395"/>
      <c r="Q551" s="395"/>
      <c r="R551" s="395"/>
      <c r="S551" s="391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x14ac:dyDescent="0.2">
      <c r="A552" s="414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15"/>
      <c r="O552" s="416" t="s">
        <v>70</v>
      </c>
      <c r="P552" s="417"/>
      <c r="Q552" s="417"/>
      <c r="R552" s="417"/>
      <c r="S552" s="417"/>
      <c r="T552" s="417"/>
      <c r="U552" s="418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15"/>
      <c r="O553" s="416" t="s">
        <v>70</v>
      </c>
      <c r="P553" s="417"/>
      <c r="Q553" s="417"/>
      <c r="R553" s="417"/>
      <c r="S553" s="417"/>
      <c r="T553" s="417"/>
      <c r="U553" s="418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34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6"/>
      <c r="O554" s="561" t="s">
        <v>772</v>
      </c>
      <c r="P554" s="540"/>
      <c r="Q554" s="540"/>
      <c r="R554" s="540"/>
      <c r="S554" s="540"/>
      <c r="T554" s="540"/>
      <c r="U554" s="541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16785.599999999999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16923.159999999996</v>
      </c>
      <c r="Y554" s="37"/>
      <c r="Z554" s="389"/>
      <c r="AA554" s="389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6"/>
      <c r="O555" s="561" t="s">
        <v>773</v>
      </c>
      <c r="P555" s="540"/>
      <c r="Q555" s="540"/>
      <c r="R555" s="540"/>
      <c r="S555" s="540"/>
      <c r="T555" s="540"/>
      <c r="U555" s="541"/>
      <c r="V555" s="37" t="s">
        <v>66</v>
      </c>
      <c r="W555" s="388">
        <f>IFERROR(SUM(BL22:BL551),"0")</f>
        <v>18003.333997404894</v>
      </c>
      <c r="X555" s="388">
        <f>IFERROR(SUM(BM22:BM551),"0")</f>
        <v>18149.044000000005</v>
      </c>
      <c r="Y555" s="37"/>
      <c r="Z555" s="389"/>
      <c r="AA555" s="389"/>
    </row>
    <row r="556" spans="1:67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6"/>
      <c r="O556" s="561" t="s">
        <v>774</v>
      </c>
      <c r="P556" s="540"/>
      <c r="Q556" s="540"/>
      <c r="R556" s="540"/>
      <c r="S556" s="540"/>
      <c r="T556" s="540"/>
      <c r="U556" s="541"/>
      <c r="V556" s="37" t="s">
        <v>775</v>
      </c>
      <c r="W556" s="38">
        <f>ROUNDUP(SUM(BN22:BN551),0)</f>
        <v>35</v>
      </c>
      <c r="X556" s="38">
        <f>ROUNDUP(SUM(BO22:BO551),0)</f>
        <v>35</v>
      </c>
      <c r="Y556" s="37"/>
      <c r="Z556" s="389"/>
      <c r="AA556" s="389"/>
    </row>
    <row r="557" spans="1:67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446"/>
      <c r="O557" s="561" t="s">
        <v>776</v>
      </c>
      <c r="P557" s="540"/>
      <c r="Q557" s="540"/>
      <c r="R557" s="540"/>
      <c r="S557" s="540"/>
      <c r="T557" s="540"/>
      <c r="U557" s="541"/>
      <c r="V557" s="37" t="s">
        <v>66</v>
      </c>
      <c r="W557" s="388">
        <f>GrossWeightTotal+PalletQtyTotal*25</f>
        <v>18878.333997404894</v>
      </c>
      <c r="X557" s="388">
        <f>GrossWeightTotalR+PalletQtyTotalR*25</f>
        <v>19024.044000000005</v>
      </c>
      <c r="Y557" s="37"/>
      <c r="Z557" s="389"/>
      <c r="AA557" s="389"/>
    </row>
    <row r="558" spans="1:67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446"/>
      <c r="O558" s="561" t="s">
        <v>777</v>
      </c>
      <c r="P558" s="540"/>
      <c r="Q558" s="540"/>
      <c r="R558" s="540"/>
      <c r="S558" s="540"/>
      <c r="T558" s="540"/>
      <c r="U558" s="541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4260.2567805757444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4284</v>
      </c>
      <c r="Y558" s="37"/>
      <c r="Z558" s="389"/>
      <c r="AA558" s="389"/>
    </row>
    <row r="559" spans="1:67" ht="14.25" customHeight="1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446"/>
      <c r="O559" s="561" t="s">
        <v>778</v>
      </c>
      <c r="P559" s="540"/>
      <c r="Q559" s="540"/>
      <c r="R559" s="540"/>
      <c r="S559" s="540"/>
      <c r="T559" s="540"/>
      <c r="U559" s="541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40.115789999999997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6" t="s">
        <v>95</v>
      </c>
      <c r="D561" s="564"/>
      <c r="E561" s="564"/>
      <c r="F561" s="425"/>
      <c r="G561" s="396" t="s">
        <v>230</v>
      </c>
      <c r="H561" s="564"/>
      <c r="I561" s="564"/>
      <c r="J561" s="564"/>
      <c r="K561" s="564"/>
      <c r="L561" s="564"/>
      <c r="M561" s="564"/>
      <c r="N561" s="564"/>
      <c r="O561" s="564"/>
      <c r="P561" s="425"/>
      <c r="Q561" s="396" t="s">
        <v>472</v>
      </c>
      <c r="R561" s="425"/>
      <c r="S561" s="396" t="s">
        <v>547</v>
      </c>
      <c r="T561" s="564"/>
      <c r="U561" s="564"/>
      <c r="V561" s="425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68" t="s">
        <v>781</v>
      </c>
      <c r="B562" s="396" t="s">
        <v>60</v>
      </c>
      <c r="C562" s="396" t="s">
        <v>96</v>
      </c>
      <c r="D562" s="396" t="s">
        <v>104</v>
      </c>
      <c r="E562" s="396" t="s">
        <v>95</v>
      </c>
      <c r="F562" s="396" t="s">
        <v>220</v>
      </c>
      <c r="G562" s="396" t="s">
        <v>231</v>
      </c>
      <c r="H562" s="396" t="s">
        <v>241</v>
      </c>
      <c r="I562" s="396" t="s">
        <v>260</v>
      </c>
      <c r="J562" s="396" t="s">
        <v>333</v>
      </c>
      <c r="K562" s="378"/>
      <c r="L562" s="396" t="s">
        <v>367</v>
      </c>
      <c r="M562" s="378"/>
      <c r="N562" s="396" t="s">
        <v>367</v>
      </c>
      <c r="O562" s="396" t="s">
        <v>442</v>
      </c>
      <c r="P562" s="396" t="s">
        <v>459</v>
      </c>
      <c r="Q562" s="396" t="s">
        <v>473</v>
      </c>
      <c r="R562" s="396" t="s">
        <v>520</v>
      </c>
      <c r="S562" s="396" t="s">
        <v>548</v>
      </c>
      <c r="T562" s="396" t="s">
        <v>595</v>
      </c>
      <c r="U562" s="396" t="s">
        <v>624</v>
      </c>
      <c r="V562" s="396" t="s">
        <v>631</v>
      </c>
      <c r="W562" s="396" t="s">
        <v>637</v>
      </c>
      <c r="X562" s="396" t="s">
        <v>687</v>
      </c>
      <c r="AA562" s="52"/>
      <c r="AD562" s="378"/>
    </row>
    <row r="563" spans="1:30" ht="13.5" customHeight="1" thickBot="1" x14ac:dyDescent="0.25">
      <c r="A563" s="469"/>
      <c r="B563" s="397"/>
      <c r="C563" s="397"/>
      <c r="D563" s="397"/>
      <c r="E563" s="397"/>
      <c r="F563" s="397"/>
      <c r="G563" s="397"/>
      <c r="H563" s="397"/>
      <c r="I563" s="397"/>
      <c r="J563" s="397"/>
      <c r="K563" s="378"/>
      <c r="L563" s="397"/>
      <c r="M563" s="378"/>
      <c r="N563" s="397"/>
      <c r="O563" s="397"/>
      <c r="P563" s="397"/>
      <c r="Q563" s="397"/>
      <c r="R563" s="397"/>
      <c r="S563" s="397"/>
      <c r="T563" s="397"/>
      <c r="U563" s="397"/>
      <c r="V563" s="397"/>
      <c r="W563" s="397"/>
      <c r="X563" s="397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156.60000000000002</v>
      </c>
      <c r="D564" s="46">
        <f>IFERROR(X53*1,"0")+IFERROR(X54*1,"0")+IFERROR(X55*1,"0")+IFERROR(X56*1,"0")</f>
        <v>945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3952.58</v>
      </c>
      <c r="F564" s="46">
        <f>IFERROR(X131*1,"0")+IFERROR(X132*1,"0")+IFERROR(X133*1,"0")+IFERROR(X134*1,"0")+IFERROR(X135*1,"0")</f>
        <v>1553.4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348.6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1760.9999999999998</v>
      </c>
      <c r="J564" s="46">
        <f>IFERROR(X209*1,"0")+IFERROR(X210*1,"0")+IFERROR(X211*1,"0")+IFERROR(X212*1,"0")+IFERROR(X213*1,"0")+IFERROR(X214*1,"0")+IFERROR(X215*1,"0")+IFERROR(X219*1,"0")+IFERROR(X220*1,"0")+IFERROR(X221*1,"0")</f>
        <v>71.400000000000006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342.65999999999997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342.65999999999997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2001.3000000000002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4323.2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249.90000000000003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302.39999999999998</v>
      </c>
      <c r="U564" s="46">
        <f>IFERROR(X453*1,"0")+IFERROR(X454*1,"0")+IFERROR(X455*1,"0")</f>
        <v>20.399999999999999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691.92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202.79999999999998</v>
      </c>
      <c r="AA564" s="52"/>
      <c r="AD564" s="378"/>
    </row>
  </sheetData>
  <sheetProtection algorithmName="SHA-512" hashValue="sN5Kxn0yeHPOt37puikwtgeQU81xY3PVUE4KUk4Aaeq8Ygwsy3ZB4nKO7HSDgiWG+6d4XYPZ7MRU7i6AKU52IQ==" saltValue="0YEGGDWaZSH8ty5ohlMbP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M17:M18"/>
    <mergeCell ref="O177:S177"/>
    <mergeCell ref="A225:Y225"/>
    <mergeCell ref="A467:Y467"/>
    <mergeCell ref="O226:S22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58:S258"/>
    <mergeCell ref="O429:S429"/>
    <mergeCell ref="O494:S494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192:S192"/>
    <mergeCell ref="A452:Y452"/>
    <mergeCell ref="O453:S45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326:E326"/>
    <mergeCell ref="O94:S94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216:N217"/>
    <mergeCell ref="O158:U158"/>
    <mergeCell ref="O280:U280"/>
    <mergeCell ref="O81:S81"/>
    <mergeCell ref="U10:V10"/>
    <mergeCell ref="D536:E536"/>
    <mergeCell ref="D79:E79"/>
    <mergeCell ref="O89:U89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O492:S492"/>
    <mergeCell ref="O479:S479"/>
    <mergeCell ref="A21:Y21"/>
    <mergeCell ref="D532:E532"/>
    <mergeCell ref="O131:S131"/>
    <mergeCell ref="A428:Y428"/>
    <mergeCell ref="O87:S8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D535:E535"/>
    <mergeCell ref="D473:E473"/>
    <mergeCell ref="D187:E187"/>
    <mergeCell ref="A269:Y269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7" spans="2:8" x14ac:dyDescent="0.2">
      <c r="B7" s="47" t="s">
        <v>787</v>
      </c>
      <c r="C7" s="47" t="s">
        <v>788</v>
      </c>
      <c r="D7" s="47" t="s">
        <v>789</v>
      </c>
      <c r="E7" s="47"/>
    </row>
    <row r="9" spans="2:8" x14ac:dyDescent="0.2">
      <c r="B9" s="47" t="s">
        <v>790</v>
      </c>
      <c r="C9" s="47" t="s">
        <v>785</v>
      </c>
      <c r="D9" s="47"/>
      <c r="E9" s="47"/>
    </row>
    <row r="11" spans="2:8" x14ac:dyDescent="0.2">
      <c r="B11" s="47" t="s">
        <v>790</v>
      </c>
      <c r="C11" s="47" t="s">
        <v>788</v>
      </c>
      <c r="D11" s="47"/>
      <c r="E11" s="47"/>
    </row>
    <row r="13" spans="2:8" x14ac:dyDescent="0.2">
      <c r="B13" s="47" t="s">
        <v>791</v>
      </c>
      <c r="C13" s="47"/>
      <c r="D13" s="47"/>
      <c r="E13" s="47"/>
    </row>
    <row r="14" spans="2:8" x14ac:dyDescent="0.2">
      <c r="B14" s="47" t="s">
        <v>792</v>
      </c>
      <c r="C14" s="47"/>
      <c r="D14" s="47"/>
      <c r="E14" s="47"/>
    </row>
    <row r="15" spans="2:8" x14ac:dyDescent="0.2">
      <c r="B15" s="47" t="s">
        <v>793</v>
      </c>
      <c r="C15" s="47"/>
      <c r="D15" s="47"/>
      <c r="E15" s="47"/>
    </row>
    <row r="16" spans="2:8" x14ac:dyDescent="0.2">
      <c r="B16" s="47" t="s">
        <v>794</v>
      </c>
      <c r="C16" s="47"/>
      <c r="D16" s="47"/>
      <c r="E16" s="47"/>
    </row>
    <row r="17" spans="2:5" x14ac:dyDescent="0.2">
      <c r="B17" s="47" t="s">
        <v>795</v>
      </c>
      <c r="C17" s="47"/>
      <c r="D17" s="47"/>
      <c r="E17" s="47"/>
    </row>
    <row r="18" spans="2:5" x14ac:dyDescent="0.2">
      <c r="B18" s="47" t="s">
        <v>796</v>
      </c>
      <c r="C18" s="47"/>
      <c r="D18" s="47"/>
      <c r="E18" s="47"/>
    </row>
    <row r="19" spans="2:5" x14ac:dyDescent="0.2">
      <c r="B19" s="47" t="s">
        <v>797</v>
      </c>
      <c r="C19" s="47"/>
      <c r="D19" s="47"/>
      <c r="E19" s="47"/>
    </row>
    <row r="20" spans="2:5" x14ac:dyDescent="0.2">
      <c r="B20" s="47" t="s">
        <v>798</v>
      </c>
      <c r="C20" s="47"/>
      <c r="D20" s="47"/>
      <c r="E20" s="47"/>
    </row>
    <row r="21" spans="2:5" x14ac:dyDescent="0.2">
      <c r="B21" s="47" t="s">
        <v>799</v>
      </c>
      <c r="C21" s="47"/>
      <c r="D21" s="47"/>
      <c r="E21" s="47"/>
    </row>
    <row r="22" spans="2:5" x14ac:dyDescent="0.2">
      <c r="B22" s="47" t="s">
        <v>800</v>
      </c>
      <c r="C22" s="47"/>
      <c r="D22" s="47"/>
      <c r="E22" s="47"/>
    </row>
    <row r="23" spans="2:5" x14ac:dyDescent="0.2">
      <c r="B23" s="47" t="s">
        <v>801</v>
      </c>
      <c r="C23" s="47"/>
      <c r="D23" s="47"/>
      <c r="E23" s="47"/>
    </row>
  </sheetData>
  <sheetProtection algorithmName="SHA-512" hashValue="AHf/VHK+tkXqy+s+6zkDnyAaKnKp0CkfCAGr4qk6FCd3LzLdl3n5c3b4dnmdjWwfTy85e8FVh6JD85wf+k3M2w==" saltValue="40Br/H3BIG2OD0WvaNeA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2024-06-19T10:22:51Z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