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2A70ABE-0671-48C0-A583-3FA7B6C660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X555" i="1"/>
  <c r="W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5" i="1" s="1"/>
  <c r="X551" i="1"/>
  <c r="X556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Y540" i="1" s="1"/>
  <c r="X535" i="1"/>
  <c r="X541" i="1" s="1"/>
  <c r="W533" i="1"/>
  <c r="W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W525" i="1"/>
  <c r="X524" i="1"/>
  <c r="W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Y524" i="1" s="1"/>
  <c r="X515" i="1"/>
  <c r="X567" i="1" s="1"/>
  <c r="W511" i="1"/>
  <c r="W510" i="1"/>
  <c r="BN509" i="1"/>
  <c r="BL509" i="1"/>
  <c r="X509" i="1"/>
  <c r="O509" i="1"/>
  <c r="W507" i="1"/>
  <c r="W506" i="1"/>
  <c r="BN505" i="1"/>
  <c r="BL505" i="1"/>
  <c r="X505" i="1"/>
  <c r="O505" i="1"/>
  <c r="BO504" i="1"/>
  <c r="BN504" i="1"/>
  <c r="BM504" i="1"/>
  <c r="BL504" i="1"/>
  <c r="Y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W492" i="1"/>
  <c r="X491" i="1"/>
  <c r="W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W470" i="1"/>
  <c r="X469" i="1"/>
  <c r="W469" i="1"/>
  <c r="BO468" i="1"/>
  <c r="BN468" i="1"/>
  <c r="BM468" i="1"/>
  <c r="BL468" i="1"/>
  <c r="Y468" i="1"/>
  <c r="Y469" i="1" s="1"/>
  <c r="X468" i="1"/>
  <c r="X470" i="1" s="1"/>
  <c r="W466" i="1"/>
  <c r="W465" i="1"/>
  <c r="BN464" i="1"/>
  <c r="BL464" i="1"/>
  <c r="X464" i="1"/>
  <c r="O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O391" i="1"/>
  <c r="BN391" i="1"/>
  <c r="BM391" i="1"/>
  <c r="BL391" i="1"/>
  <c r="Y391" i="1"/>
  <c r="X391" i="1"/>
  <c r="O391" i="1"/>
  <c r="W387" i="1"/>
  <c r="X386" i="1"/>
  <c r="W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2" i="1" s="1"/>
  <c r="W374" i="1"/>
  <c r="W373" i="1"/>
  <c r="BN372" i="1"/>
  <c r="BL372" i="1"/>
  <c r="X372" i="1"/>
  <c r="O372" i="1"/>
  <c r="BO371" i="1"/>
  <c r="BN371" i="1"/>
  <c r="BM371" i="1"/>
  <c r="BL371" i="1"/>
  <c r="Y371" i="1"/>
  <c r="X371" i="1"/>
  <c r="BO370" i="1"/>
  <c r="BN370" i="1"/>
  <c r="BM370" i="1"/>
  <c r="BL370" i="1"/>
  <c r="Y370" i="1"/>
  <c r="X370" i="1"/>
  <c r="O370" i="1"/>
  <c r="BN369" i="1"/>
  <c r="BL369" i="1"/>
  <c r="X369" i="1"/>
  <c r="W367" i="1"/>
  <c r="X366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X358" i="1"/>
  <c r="BO357" i="1"/>
  <c r="BN357" i="1"/>
  <c r="BM357" i="1"/>
  <c r="BL357" i="1"/>
  <c r="Y357" i="1"/>
  <c r="Y359" i="1" s="1"/>
  <c r="X357" i="1"/>
  <c r="X360" i="1" s="1"/>
  <c r="O357" i="1"/>
  <c r="W355" i="1"/>
  <c r="W354" i="1"/>
  <c r="BO353" i="1"/>
  <c r="BN353" i="1"/>
  <c r="BM353" i="1"/>
  <c r="BL353" i="1"/>
  <c r="Y353" i="1"/>
  <c r="X353" i="1"/>
  <c r="O353" i="1"/>
  <c r="BN352" i="1"/>
  <c r="BL352" i="1"/>
  <c r="X352" i="1"/>
  <c r="BN351" i="1"/>
  <c r="BL351" i="1"/>
  <c r="X351" i="1"/>
  <c r="O351" i="1"/>
  <c r="BO350" i="1"/>
  <c r="BN350" i="1"/>
  <c r="BM350" i="1"/>
  <c r="BL350" i="1"/>
  <c r="Y350" i="1"/>
  <c r="X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X347" i="1" s="1"/>
  <c r="O343" i="1"/>
  <c r="W341" i="1"/>
  <c r="W340" i="1"/>
  <c r="BO339" i="1"/>
  <c r="BN339" i="1"/>
  <c r="BM339" i="1"/>
  <c r="BL339" i="1"/>
  <c r="Y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X250" i="1" s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X233" i="1" s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X224" i="1" s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J567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O202" i="1"/>
  <c r="BN202" i="1"/>
  <c r="BM202" i="1"/>
  <c r="BL202" i="1"/>
  <c r="Y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0" i="1" s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H567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7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7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7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1" i="1" s="1"/>
  <c r="BN23" i="1"/>
  <c r="BL23" i="1"/>
  <c r="X23" i="1"/>
  <c r="BO23" i="1" s="1"/>
  <c r="O23" i="1"/>
  <c r="BO22" i="1"/>
  <c r="BN22" i="1"/>
  <c r="BM22" i="1"/>
  <c r="BL22" i="1"/>
  <c r="W558" i="1" s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X278" i="1"/>
  <c r="BO273" i="1"/>
  <c r="BM273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5" i="1"/>
  <c r="BM335" i="1"/>
  <c r="Y335" i="1"/>
  <c r="Y340" i="1" s="1"/>
  <c r="BO337" i="1"/>
  <c r="BM337" i="1"/>
  <c r="Y337" i="1"/>
  <c r="X340" i="1"/>
  <c r="BO344" i="1"/>
  <c r="BM344" i="1"/>
  <c r="Y344" i="1"/>
  <c r="Y347" i="1" s="1"/>
  <c r="X355" i="1"/>
  <c r="BO352" i="1"/>
  <c r="BM352" i="1"/>
  <c r="Y352" i="1"/>
  <c r="X373" i="1"/>
  <c r="BO369" i="1"/>
  <c r="BM369" i="1"/>
  <c r="Y369" i="1"/>
  <c r="BO379" i="1"/>
  <c r="BM379" i="1"/>
  <c r="Y379" i="1"/>
  <c r="BO392" i="1"/>
  <c r="BM392" i="1"/>
  <c r="Y392" i="1"/>
  <c r="Y393" i="1" s="1"/>
  <c r="X394" i="1"/>
  <c r="X409" i="1"/>
  <c r="BO396" i="1"/>
  <c r="BM396" i="1"/>
  <c r="Y396" i="1"/>
  <c r="BO400" i="1"/>
  <c r="BM400" i="1"/>
  <c r="Y400" i="1"/>
  <c r="BO404" i="1"/>
  <c r="BM404" i="1"/>
  <c r="Y404" i="1"/>
  <c r="BO408" i="1"/>
  <c r="BM408" i="1"/>
  <c r="Y408" i="1"/>
  <c r="X410" i="1"/>
  <c r="X415" i="1"/>
  <c r="BO412" i="1"/>
  <c r="BM412" i="1"/>
  <c r="Y412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U567" i="1"/>
  <c r="X460" i="1"/>
  <c r="BO457" i="1"/>
  <c r="BM457" i="1"/>
  <c r="Y457" i="1"/>
  <c r="X461" i="1"/>
  <c r="BO477" i="1"/>
  <c r="BM477" i="1"/>
  <c r="Y477" i="1"/>
  <c r="BO481" i="1"/>
  <c r="BM481" i="1"/>
  <c r="Y481" i="1"/>
  <c r="I567" i="1"/>
  <c r="H9" i="1"/>
  <c r="B567" i="1"/>
  <c r="W559" i="1"/>
  <c r="W560" i="1" s="1"/>
  <c r="Y23" i="1"/>
  <c r="Y24" i="1" s="1"/>
  <c r="BM23" i="1"/>
  <c r="X558" i="1" s="1"/>
  <c r="X24" i="1"/>
  <c r="W557" i="1"/>
  <c r="Y27" i="1"/>
  <c r="BM27" i="1"/>
  <c r="BO27" i="1"/>
  <c r="X55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7" i="1"/>
  <c r="Y54" i="1"/>
  <c r="Y57" i="1" s="1"/>
  <c r="BM54" i="1"/>
  <c r="X58" i="1"/>
  <c r="E567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Y126" i="1" s="1"/>
  <c r="BM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Y170" i="1" s="1"/>
  <c r="BM169" i="1"/>
  <c r="Y173" i="1"/>
  <c r="BM173" i="1"/>
  <c r="BO173" i="1"/>
  <c r="Y175" i="1"/>
  <c r="BM175" i="1"/>
  <c r="Y179" i="1"/>
  <c r="BM179" i="1"/>
  <c r="Y180" i="1"/>
  <c r="BM180" i="1"/>
  <c r="Y184" i="1"/>
  <c r="Y199" i="1" s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Y206" i="1" s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Y228" i="1"/>
  <c r="Y233" i="1" s="1"/>
  <c r="BM228" i="1"/>
  <c r="Y230" i="1"/>
  <c r="BM230" i="1"/>
  <c r="Y232" i="1"/>
  <c r="BM232" i="1"/>
  <c r="N567" i="1"/>
  <c r="L567" i="1"/>
  <c r="Y240" i="1"/>
  <c r="Y250" i="1" s="1"/>
  <c r="BM240" i="1"/>
  <c r="Y242" i="1"/>
  <c r="BM242" i="1"/>
  <c r="Y244" i="1"/>
  <c r="BM244" i="1"/>
  <c r="Y246" i="1"/>
  <c r="BM246" i="1"/>
  <c r="Y248" i="1"/>
  <c r="BM248" i="1"/>
  <c r="X251" i="1"/>
  <c r="Y254" i="1"/>
  <c r="Y257" i="1" s="1"/>
  <c r="BM254" i="1"/>
  <c r="Y256" i="1"/>
  <c r="BM256" i="1"/>
  <c r="Y260" i="1"/>
  <c r="Y270" i="1" s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X277" i="1"/>
  <c r="X284" i="1"/>
  <c r="BO280" i="1"/>
  <c r="BM280" i="1"/>
  <c r="Y280" i="1"/>
  <c r="Y283" i="1" s="1"/>
  <c r="X283" i="1"/>
  <c r="Y289" i="1"/>
  <c r="BO287" i="1"/>
  <c r="BM287" i="1"/>
  <c r="Y287" i="1"/>
  <c r="O567" i="1"/>
  <c r="BO296" i="1"/>
  <c r="BM296" i="1"/>
  <c r="Y296" i="1"/>
  <c r="Y300" i="1" s="1"/>
  <c r="X300" i="1"/>
  <c r="BO304" i="1"/>
  <c r="BM304" i="1"/>
  <c r="Y304" i="1"/>
  <c r="Y305" i="1" s="1"/>
  <c r="X306" i="1"/>
  <c r="P567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6" i="1"/>
  <c r="BM336" i="1"/>
  <c r="Y336" i="1"/>
  <c r="BO338" i="1"/>
  <c r="BM338" i="1"/>
  <c r="Y338" i="1"/>
  <c r="BO346" i="1"/>
  <c r="BM346" i="1"/>
  <c r="Y346" i="1"/>
  <c r="X348" i="1"/>
  <c r="BO351" i="1"/>
  <c r="BM351" i="1"/>
  <c r="Y351" i="1"/>
  <c r="Y354" i="1" s="1"/>
  <c r="X354" i="1"/>
  <c r="Y366" i="1"/>
  <c r="BO364" i="1"/>
  <c r="BM364" i="1"/>
  <c r="Y364" i="1"/>
  <c r="BO372" i="1"/>
  <c r="BM372" i="1"/>
  <c r="Y372" i="1"/>
  <c r="X374" i="1"/>
  <c r="Y381" i="1"/>
  <c r="BO377" i="1"/>
  <c r="BM377" i="1"/>
  <c r="Y377" i="1"/>
  <c r="X381" i="1"/>
  <c r="X387" i="1"/>
  <c r="BO384" i="1"/>
  <c r="BM384" i="1"/>
  <c r="Y384" i="1"/>
  <c r="Y386" i="1" s="1"/>
  <c r="X393" i="1"/>
  <c r="BO398" i="1"/>
  <c r="BM398" i="1"/>
  <c r="Y398" i="1"/>
  <c r="BO402" i="1"/>
  <c r="BM402" i="1"/>
  <c r="Y402" i="1"/>
  <c r="BO406" i="1"/>
  <c r="BM406" i="1"/>
  <c r="Y406" i="1"/>
  <c r="BO414" i="1"/>
  <c r="BM414" i="1"/>
  <c r="Y414" i="1"/>
  <c r="X416" i="1"/>
  <c r="X420" i="1"/>
  <c r="X419" i="1"/>
  <c r="BO418" i="1"/>
  <c r="BM418" i="1"/>
  <c r="Y418" i="1"/>
  <c r="Y419" i="1" s="1"/>
  <c r="Y425" i="1"/>
  <c r="BO423" i="1"/>
  <c r="BM423" i="1"/>
  <c r="Y423" i="1"/>
  <c r="X425" i="1"/>
  <c r="S567" i="1"/>
  <c r="X301" i="1"/>
  <c r="Q567" i="1"/>
  <c r="X341" i="1"/>
  <c r="R567" i="1"/>
  <c r="X367" i="1"/>
  <c r="X426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V567" i="1"/>
  <c r="X465" i="1"/>
  <c r="BO464" i="1"/>
  <c r="BM464" i="1"/>
  <c r="Y464" i="1"/>
  <c r="Y465" i="1" s="1"/>
  <c r="X466" i="1"/>
  <c r="BO475" i="1"/>
  <c r="BM475" i="1"/>
  <c r="Y475" i="1"/>
  <c r="Y486" i="1" s="1"/>
  <c r="BO479" i="1"/>
  <c r="BM479" i="1"/>
  <c r="Y479" i="1"/>
  <c r="BO483" i="1"/>
  <c r="BM483" i="1"/>
  <c r="Y483" i="1"/>
  <c r="BO495" i="1"/>
  <c r="BM495" i="1"/>
  <c r="Y495" i="1"/>
  <c r="BO499" i="1"/>
  <c r="BM499" i="1"/>
  <c r="Y499" i="1"/>
  <c r="X501" i="1"/>
  <c r="X506" i="1"/>
  <c r="BO503" i="1"/>
  <c r="BM503" i="1"/>
  <c r="Y503" i="1"/>
  <c r="X507" i="1"/>
  <c r="BO528" i="1"/>
  <c r="BM528" i="1"/>
  <c r="Y528" i="1"/>
  <c r="BO530" i="1"/>
  <c r="BM530" i="1"/>
  <c r="Y530" i="1"/>
  <c r="BO544" i="1"/>
  <c r="BM544" i="1"/>
  <c r="Y544" i="1"/>
  <c r="BO546" i="1"/>
  <c r="BM546" i="1"/>
  <c r="Y546" i="1"/>
  <c r="W567" i="1"/>
  <c r="T567" i="1"/>
  <c r="X431" i="1"/>
  <c r="X486" i="1"/>
  <c r="BO485" i="1"/>
  <c r="BM485" i="1"/>
  <c r="Y485" i="1"/>
  <c r="X487" i="1"/>
  <c r="X492" i="1"/>
  <c r="BO489" i="1"/>
  <c r="BM489" i="1"/>
  <c r="Y489" i="1"/>
  <c r="Y491" i="1" s="1"/>
  <c r="X500" i="1"/>
  <c r="BO497" i="1"/>
  <c r="BM497" i="1"/>
  <c r="Y497" i="1"/>
  <c r="Y500" i="1" s="1"/>
  <c r="BO505" i="1"/>
  <c r="BM505" i="1"/>
  <c r="Y505" i="1"/>
  <c r="X510" i="1"/>
  <c r="BO509" i="1"/>
  <c r="BM509" i="1"/>
  <c r="Y509" i="1"/>
  <c r="Y510" i="1" s="1"/>
  <c r="X511" i="1"/>
  <c r="X532" i="1"/>
  <c r="BO527" i="1"/>
  <c r="BM527" i="1"/>
  <c r="Y527" i="1"/>
  <c r="BO529" i="1"/>
  <c r="BM529" i="1"/>
  <c r="Y529" i="1"/>
  <c r="BO531" i="1"/>
  <c r="BM531" i="1"/>
  <c r="Y531" i="1"/>
  <c r="X533" i="1"/>
  <c r="X548" i="1"/>
  <c r="BO543" i="1"/>
  <c r="BM543" i="1"/>
  <c r="Y543" i="1"/>
  <c r="BO545" i="1"/>
  <c r="BM545" i="1"/>
  <c r="Y545" i="1"/>
  <c r="BO547" i="1"/>
  <c r="BM547" i="1"/>
  <c r="Y547" i="1"/>
  <c r="X549" i="1"/>
  <c r="X525" i="1"/>
  <c r="X560" i="1" l="1"/>
  <c r="Y532" i="1"/>
  <c r="Y548" i="1"/>
  <c r="Y506" i="1"/>
  <c r="Y440" i="1"/>
  <c r="Y217" i="1"/>
  <c r="Y181" i="1"/>
  <c r="Y117" i="1"/>
  <c r="Y34" i="1"/>
  <c r="Y562" i="1" s="1"/>
  <c r="X561" i="1"/>
  <c r="Y460" i="1"/>
  <c r="Y373" i="1"/>
  <c r="X557" i="1"/>
  <c r="Y415" i="1"/>
  <c r="Y409" i="1"/>
</calcChain>
</file>

<file path=xl/sharedStrings.xml><?xml version="1.0" encoding="utf-8"?>
<sst xmlns="http://schemas.openxmlformats.org/spreadsheetml/2006/main" count="2448" uniqueCount="818">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</sst>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7"/>
  <sheetViews>
    <sheetView showGridLines="0" tabSelected="1" topLeftCell="A543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7" customWidth="1"/>
    <col min="18" max="18" width="6.140625" style="3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7" customWidth="1"/>
    <col min="24" max="24" width="11" style="387" customWidth="1"/>
    <col min="25" max="25" width="10" style="387" customWidth="1"/>
    <col min="26" max="26" width="11.5703125" style="387" customWidth="1"/>
    <col min="27" max="27" width="10.42578125" style="3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7" customWidth="1"/>
    <col min="32" max="32" width="9.140625" style="387" customWidth="1"/>
    <col min="33" max="16384" width="9.140625" style="387"/>
  </cols>
  <sheetData>
    <row r="1" spans="1:30" s="382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4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46" t="s">
        <v>8</v>
      </c>
      <c r="B5" s="547"/>
      <c r="C5" s="548"/>
      <c r="D5" s="430"/>
      <c r="E5" s="432"/>
      <c r="F5" s="740" t="s">
        <v>9</v>
      </c>
      <c r="G5" s="548"/>
      <c r="H5" s="430"/>
      <c r="I5" s="431"/>
      <c r="J5" s="431"/>
      <c r="K5" s="431"/>
      <c r="L5" s="432"/>
      <c r="M5" s="58"/>
      <c r="O5" s="24" t="s">
        <v>10</v>
      </c>
      <c r="P5" s="779">
        <v>45466</v>
      </c>
      <c r="Q5" s="568"/>
      <c r="S5" s="643" t="s">
        <v>11</v>
      </c>
      <c r="T5" s="450"/>
      <c r="U5" s="645" t="s">
        <v>12</v>
      </c>
      <c r="V5" s="568"/>
      <c r="AA5" s="51"/>
      <c r="AB5" s="51"/>
      <c r="AC5" s="51"/>
    </row>
    <row r="6" spans="1:30" s="382" customFormat="1" ht="24" customHeight="1" x14ac:dyDescent="0.2">
      <c r="A6" s="546" t="s">
        <v>13</v>
      </c>
      <c r="B6" s="547"/>
      <c r="C6" s="548"/>
      <c r="D6" s="709" t="s">
        <v>14</v>
      </c>
      <c r="E6" s="710"/>
      <c r="F6" s="710"/>
      <c r="G6" s="710"/>
      <c r="H6" s="710"/>
      <c r="I6" s="710"/>
      <c r="J6" s="710"/>
      <c r="K6" s="710"/>
      <c r="L6" s="568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Воскресенье</v>
      </c>
      <c r="Q6" s="394"/>
      <c r="S6" s="449" t="s">
        <v>16</v>
      </c>
      <c r="T6" s="450"/>
      <c r="U6" s="702" t="s">
        <v>17</v>
      </c>
      <c r="V6" s="469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594"/>
      <c r="M7" s="60"/>
      <c r="O7" s="24"/>
      <c r="P7" s="42"/>
      <c r="Q7" s="42"/>
      <c r="S7" s="399"/>
      <c r="T7" s="450"/>
      <c r="U7" s="703"/>
      <c r="V7" s="704"/>
      <c r="AA7" s="51"/>
      <c r="AB7" s="51"/>
      <c r="AC7" s="51"/>
    </row>
    <row r="8" spans="1:30" s="382" customFormat="1" ht="25.5" customHeight="1" x14ac:dyDescent="0.2">
      <c r="A8" s="788" t="s">
        <v>18</v>
      </c>
      <c r="B8" s="413"/>
      <c r="C8" s="414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3">
        <v>0.375</v>
      </c>
      <c r="Q8" s="594"/>
      <c r="S8" s="399"/>
      <c r="T8" s="450"/>
      <c r="U8" s="703"/>
      <c r="V8" s="704"/>
      <c r="AA8" s="51"/>
      <c r="AB8" s="51"/>
      <c r="AC8" s="51"/>
    </row>
    <row r="9" spans="1:30" s="382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2"/>
      <c r="E9" s="404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55"/>
      <c r="Q9" s="556"/>
      <c r="S9" s="399"/>
      <c r="T9" s="45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2"/>
      <c r="E10" s="404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6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51"/>
      <c r="Q10" s="652"/>
      <c r="T10" s="24" t="s">
        <v>22</v>
      </c>
      <c r="U10" s="468" t="s">
        <v>23</v>
      </c>
      <c r="V10" s="469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7"/>
      <c r="Q11" s="568"/>
      <c r="T11" s="24" t="s">
        <v>26</v>
      </c>
      <c r="U11" s="638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93"/>
      <c r="Q12" s="594"/>
      <c r="R12" s="23"/>
      <c r="T12" s="24"/>
      <c r="U12" s="515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8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5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71" t="s">
        <v>37</v>
      </c>
      <c r="D17" s="441" t="s">
        <v>38</v>
      </c>
      <c r="E17" s="477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6"/>
      <c r="Q17" s="476"/>
      <c r="R17" s="476"/>
      <c r="S17" s="477"/>
      <c r="T17" s="773" t="s">
        <v>49</v>
      </c>
      <c r="U17" s="548"/>
      <c r="V17" s="441" t="s">
        <v>50</v>
      </c>
      <c r="W17" s="441" t="s">
        <v>51</v>
      </c>
      <c r="X17" s="798" t="s">
        <v>52</v>
      </c>
      <c r="Y17" s="441" t="s">
        <v>53</v>
      </c>
      <c r="Z17" s="488" t="s">
        <v>54</v>
      </c>
      <c r="AA17" s="488" t="s">
        <v>55</v>
      </c>
      <c r="AB17" s="488" t="s">
        <v>56</v>
      </c>
      <c r="AC17" s="489"/>
      <c r="AD17" s="490"/>
      <c r="AE17" s="506"/>
      <c r="BB17" s="771" t="s">
        <v>57</v>
      </c>
    </row>
    <row r="18" spans="1:67" ht="14.25" customHeight="1" x14ac:dyDescent="0.2">
      <c r="A18" s="442"/>
      <c r="B18" s="442"/>
      <c r="C18" s="442"/>
      <c r="D18" s="478"/>
      <c r="E18" s="480"/>
      <c r="F18" s="442"/>
      <c r="G18" s="442"/>
      <c r="H18" s="442"/>
      <c r="I18" s="442"/>
      <c r="J18" s="442"/>
      <c r="K18" s="442"/>
      <c r="L18" s="442"/>
      <c r="M18" s="442"/>
      <c r="N18" s="442"/>
      <c r="O18" s="478"/>
      <c r="P18" s="479"/>
      <c r="Q18" s="479"/>
      <c r="R18" s="479"/>
      <c r="S18" s="480"/>
      <c r="T18" s="383" t="s">
        <v>58</v>
      </c>
      <c r="U18" s="383" t="s">
        <v>59</v>
      </c>
      <c r="V18" s="442"/>
      <c r="W18" s="442"/>
      <c r="X18" s="799"/>
      <c r="Y18" s="442"/>
      <c r="Z18" s="671"/>
      <c r="AA18" s="671"/>
      <c r="AB18" s="491"/>
      <c r="AC18" s="492"/>
      <c r="AD18" s="493"/>
      <c r="AE18" s="507"/>
      <c r="BB18" s="399"/>
    </row>
    <row r="19" spans="1:67" ht="27.75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customHeight="1" x14ac:dyDescent="0.25">
      <c r="A20" s="421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5"/>
      <c r="AA21" s="38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5"/>
      <c r="AA26" s="38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5"/>
      <c r="AA36" s="38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5"/>
      <c r="AA40" s="38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customHeight="1" x14ac:dyDescent="0.25">
      <c r="A45" s="421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5"/>
      <c r="AA46" s="385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100</v>
      </c>
      <c r="X47" s="390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270</v>
      </c>
      <c r="X48" s="390">
        <f>IFERROR(IF(W48="",0,CEILING((W48/$H48),1)*$H48),"")</f>
        <v>270</v>
      </c>
      <c r="Y48" s="36">
        <f>IFERROR(IF(X48=0,"",ROUNDUP(X48/H48,0)*0.00753),"")</f>
        <v>0.753</v>
      </c>
      <c r="Z48" s="56"/>
      <c r="AA48" s="57"/>
      <c r="AE48" s="64"/>
      <c r="BB48" s="77" t="s">
        <v>1</v>
      </c>
      <c r="BL48" s="64">
        <f>IFERROR(W48*I48/H48,"0")</f>
        <v>290</v>
      </c>
      <c r="BM48" s="64">
        <f>IFERROR(X48*I48/H48,"0")</f>
        <v>290</v>
      </c>
      <c r="BN48" s="64">
        <f>IFERROR(1/J48*(W48/H48),"0")</f>
        <v>0.64102564102564097</v>
      </c>
      <c r="BO48" s="64">
        <f>IFERROR(1/J48*(X48/H48),"0")</f>
        <v>0.64102564102564097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109.25925925925927</v>
      </c>
      <c r="X49" s="391">
        <f>IFERROR(X47/H47,"0")+IFERROR(X48/H48,"0")</f>
        <v>110</v>
      </c>
      <c r="Y49" s="391">
        <f>IFERROR(IF(Y47="",0,Y47),"0")+IFERROR(IF(Y48="",0,Y48),"0")</f>
        <v>0.97049999999999992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370</v>
      </c>
      <c r="X50" s="391">
        <f>IFERROR(SUM(X47:X48),"0")</f>
        <v>378</v>
      </c>
      <c r="Y50" s="37"/>
      <c r="Z50" s="392"/>
      <c r="AA50" s="392"/>
    </row>
    <row r="51" spans="1:67" ht="16.5" customHeight="1" x14ac:dyDescent="0.25">
      <c r="A51" s="421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5"/>
      <c r="AA52" s="385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100</v>
      </c>
      <c r="X53" s="390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360</v>
      </c>
      <c r="X55" s="390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89.259259259259267</v>
      </c>
      <c r="X57" s="391">
        <f>IFERROR(X53/H53,"0")+IFERROR(X54/H54,"0")+IFERROR(X55/H55,"0")+IFERROR(X56/H56,"0")</f>
        <v>90</v>
      </c>
      <c r="Y57" s="391">
        <f>IFERROR(IF(Y53="",0,Y53),"0")+IFERROR(IF(Y54="",0,Y54),"0")+IFERROR(IF(Y55="",0,Y55),"0")+IFERROR(IF(Y56="",0,Y56),"0")</f>
        <v>0.96710000000000007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460</v>
      </c>
      <c r="X58" s="391">
        <f>IFERROR(SUM(X53:X56),"0")</f>
        <v>468</v>
      </c>
      <c r="Y58" s="37"/>
      <c r="Z58" s="392"/>
      <c r="AA58" s="392"/>
    </row>
    <row r="59" spans="1:67" ht="16.5" customHeight="1" x14ac:dyDescent="0.25">
      <c r="A59" s="421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5"/>
      <c r="AA60" s="385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3">
        <v>4607091385670</v>
      </c>
      <c r="E62" s="394"/>
      <c r="F62" s="388">
        <v>1.35</v>
      </c>
      <c r="G62" s="32">
        <v>8</v>
      </c>
      <c r="H62" s="388">
        <v>10.8</v>
      </c>
      <c r="I62" s="388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3">
        <v>4607091385670</v>
      </c>
      <c r="E63" s="394"/>
      <c r="F63" s="388">
        <v>1.4</v>
      </c>
      <c r="G63" s="32">
        <v>8</v>
      </c>
      <c r="H63" s="388">
        <v>11.2</v>
      </c>
      <c r="I63" s="388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6"/>
      <c r="Q63" s="396"/>
      <c r="R63" s="396"/>
      <c r="S63" s="394"/>
      <c r="T63" s="34"/>
      <c r="U63" s="34"/>
      <c r="V63" s="35" t="s">
        <v>66</v>
      </c>
      <c r="W63" s="389">
        <v>100</v>
      </c>
      <c r="X63" s="390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250</v>
      </c>
      <c r="X65" s="390">
        <f t="shared" si="6"/>
        <v>259.20000000000005</v>
      </c>
      <c r="Y65" s="36">
        <f t="shared" si="7"/>
        <v>0.52200000000000002</v>
      </c>
      <c r="Z65" s="56"/>
      <c r="AA65" s="57"/>
      <c r="AE65" s="64"/>
      <c r="BB65" s="86" t="s">
        <v>1</v>
      </c>
      <c r="BL65" s="64">
        <f t="shared" si="8"/>
        <v>261.11111111111109</v>
      </c>
      <c r="BM65" s="64">
        <f t="shared" si="9"/>
        <v>270.72000000000003</v>
      </c>
      <c r="BN65" s="64">
        <f t="shared" si="10"/>
        <v>0.41335978835978826</v>
      </c>
      <c r="BO65" s="64">
        <f t="shared" si="11"/>
        <v>0.4285714285714286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60</v>
      </c>
      <c r="X67" s="390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25</v>
      </c>
      <c r="X68" s="390">
        <f t="shared" si="6"/>
        <v>27</v>
      </c>
      <c r="Y68" s="36">
        <f>IFERROR(IF(X68=0,"",ROUNDUP(X68/H68,0)*0.00753),"")</f>
        <v>6.7769999999999997E-2</v>
      </c>
      <c r="Z68" s="56"/>
      <c r="AA68" s="57"/>
      <c r="AE68" s="64"/>
      <c r="BB68" s="89" t="s">
        <v>1</v>
      </c>
      <c r="BL68" s="64">
        <f t="shared" si="8"/>
        <v>26.666666666666668</v>
      </c>
      <c r="BM68" s="64">
        <f t="shared" si="9"/>
        <v>28.8</v>
      </c>
      <c r="BN68" s="64">
        <f t="shared" si="10"/>
        <v>5.3418803418803423E-2</v>
      </c>
      <c r="BO68" s="64">
        <f t="shared" si="11"/>
        <v>5.7692307692307689E-2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3">
        <v>4607091385687</v>
      </c>
      <c r="E69" s="394"/>
      <c r="F69" s="388">
        <v>0.4</v>
      </c>
      <c r="G69" s="32">
        <v>10</v>
      </c>
      <c r="H69" s="388">
        <v>4</v>
      </c>
      <c r="I69" s="388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6"/>
      <c r="Q69" s="396"/>
      <c r="R69" s="396"/>
      <c r="S69" s="394"/>
      <c r="T69" s="34"/>
      <c r="U69" s="34"/>
      <c r="V69" s="35" t="s">
        <v>66</v>
      </c>
      <c r="W69" s="389">
        <v>180</v>
      </c>
      <c r="X69" s="390">
        <f t="shared" si="6"/>
        <v>180</v>
      </c>
      <c r="Y69" s="36">
        <f t="shared" ref="Y69:Y75" si="12">IFERROR(IF(X69=0,"",ROUNDUP(X69/H69,0)*0.00937),"")</f>
        <v>0.42164999999999997</v>
      </c>
      <c r="Z69" s="56"/>
      <c r="AA69" s="57"/>
      <c r="AE69" s="64"/>
      <c r="BB69" s="90" t="s">
        <v>1</v>
      </c>
      <c r="BL69" s="64">
        <f t="shared" si="8"/>
        <v>190.8</v>
      </c>
      <c r="BM69" s="64">
        <f t="shared" si="9"/>
        <v>190.8</v>
      </c>
      <c r="BN69" s="64">
        <f t="shared" si="10"/>
        <v>0.375</v>
      </c>
      <c r="BO69" s="64">
        <f t="shared" si="11"/>
        <v>0.375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3">
        <v>4680115882539</v>
      </c>
      <c r="E70" s="394"/>
      <c r="F70" s="388">
        <v>0.37</v>
      </c>
      <c r="G70" s="32">
        <v>10</v>
      </c>
      <c r="H70" s="388">
        <v>3.7</v>
      </c>
      <c r="I70" s="388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225</v>
      </c>
      <c r="X75" s="390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40</v>
      </c>
      <c r="X76" s="390">
        <f t="shared" si="6"/>
        <v>41.6</v>
      </c>
      <c r="Y76" s="36">
        <f>IFERROR(IF(X76=0,"",ROUNDUP(X76/H76,0)*0.00753),"")</f>
        <v>9.7890000000000005E-2</v>
      </c>
      <c r="Z76" s="56"/>
      <c r="AA76" s="57"/>
      <c r="AE76" s="64"/>
      <c r="BB76" s="97" t="s">
        <v>1</v>
      </c>
      <c r="BL76" s="64">
        <f t="shared" si="8"/>
        <v>42.5</v>
      </c>
      <c r="BM76" s="64">
        <f t="shared" si="9"/>
        <v>44.199999999999996</v>
      </c>
      <c r="BN76" s="64">
        <f t="shared" si="10"/>
        <v>8.0128205128205121E-2</v>
      </c>
      <c r="BO76" s="64">
        <f t="shared" si="11"/>
        <v>8.3333333333333329E-2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810</v>
      </c>
      <c r="X80" s="390">
        <f t="shared" si="6"/>
        <v>810</v>
      </c>
      <c r="Y80" s="36">
        <f>IFERROR(IF(X80=0,"",ROUNDUP(X80/H80,0)*0.00937),"")</f>
        <v>1.6865999999999999</v>
      </c>
      <c r="Z80" s="56"/>
      <c r="AA80" s="57"/>
      <c r="AE80" s="64"/>
      <c r="BB80" s="101" t="s">
        <v>1</v>
      </c>
      <c r="BL80" s="64">
        <f t="shared" si="8"/>
        <v>853.2</v>
      </c>
      <c r="BM80" s="64">
        <f t="shared" si="9"/>
        <v>853.2</v>
      </c>
      <c r="BN80" s="64">
        <f t="shared" si="10"/>
        <v>1.5</v>
      </c>
      <c r="BO80" s="64">
        <f t="shared" si="11"/>
        <v>1.5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333.26719576719574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336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3.5906599999999997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1690</v>
      </c>
      <c r="X83" s="391">
        <f>IFERROR(SUM(X61:X81),"0")</f>
        <v>1710.8000000000002</v>
      </c>
      <c r="Y83" s="37"/>
      <c r="Z83" s="392"/>
      <c r="AA83" s="392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5"/>
      <c r="AA84" s="385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5"/>
      <c r="AA91" s="385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17.5</v>
      </c>
      <c r="X98" s="390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6.25</v>
      </c>
      <c r="X99" s="391">
        <f>IFERROR(X92/H92,"0")+IFERROR(X93/H93,"0")+IFERROR(X94/H94,"0")+IFERROR(X95/H95,"0")+IFERROR(X96/H96,"0")+IFERROR(X97/H97,"0")+IFERROR(X98/H98,"0")</f>
        <v>7</v>
      </c>
      <c r="Y99" s="391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17.5</v>
      </c>
      <c r="X100" s="391">
        <f>IFERROR(SUM(X92:X98),"0")</f>
        <v>19.599999999999998</v>
      </c>
      <c r="Y100" s="37"/>
      <c r="Z100" s="392"/>
      <c r="AA100" s="392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5"/>
      <c r="AA101" s="385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150</v>
      </c>
      <c r="X103" s="390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50</v>
      </c>
      <c r="X104" s="390">
        <f t="shared" si="18"/>
        <v>50.400000000000006</v>
      </c>
      <c r="Y104" s="36">
        <f>IFERROR(IF(X104=0,"",ROUNDUP(X104/H104,0)*0.02175),"")</f>
        <v>0.1305</v>
      </c>
      <c r="Z104" s="56"/>
      <c r="AA104" s="57"/>
      <c r="AE104" s="64"/>
      <c r="BB104" s="116" t="s">
        <v>1</v>
      </c>
      <c r="BL104" s="64">
        <f t="shared" si="19"/>
        <v>53.357142857142861</v>
      </c>
      <c r="BM104" s="64">
        <f t="shared" si="20"/>
        <v>53.784000000000006</v>
      </c>
      <c r="BN104" s="64">
        <f t="shared" si="21"/>
        <v>0.10629251700680271</v>
      </c>
      <c r="BO104" s="64">
        <f t="shared" si="22"/>
        <v>0.10714285714285714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99</v>
      </c>
      <c r="X107" s="390">
        <f t="shared" si="18"/>
        <v>100.32000000000001</v>
      </c>
      <c r="Y107" s="36">
        <f>IFERROR(IF(X107=0,"",ROUNDUP(X107/H107,0)*0.00753),"")</f>
        <v>0.28614000000000001</v>
      </c>
      <c r="Z107" s="56"/>
      <c r="AA107" s="57"/>
      <c r="AE107" s="64"/>
      <c r="BB107" s="119" t="s">
        <v>1</v>
      </c>
      <c r="BL107" s="64">
        <f t="shared" si="19"/>
        <v>109.8</v>
      </c>
      <c r="BM107" s="64">
        <f t="shared" si="20"/>
        <v>111.264</v>
      </c>
      <c r="BN107" s="64">
        <f t="shared" si="21"/>
        <v>0.24038461538461536</v>
      </c>
      <c r="BO107" s="64">
        <f t="shared" si="22"/>
        <v>0.24358974358974358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360</v>
      </c>
      <c r="X108" s="390">
        <f t="shared" si="18"/>
        <v>361.8</v>
      </c>
      <c r="Y108" s="36">
        <f>IFERROR(IF(X108=0,"",ROUNDUP(X108/H108,0)*0.00753),"")</f>
        <v>1.00902</v>
      </c>
      <c r="Z108" s="56"/>
      <c r="AA108" s="57"/>
      <c r="AE108" s="64"/>
      <c r="BB108" s="120" t="s">
        <v>1</v>
      </c>
      <c r="BL108" s="64">
        <f t="shared" si="19"/>
        <v>396.26666666666665</v>
      </c>
      <c r="BM108" s="64">
        <f t="shared" si="20"/>
        <v>398.24799999999999</v>
      </c>
      <c r="BN108" s="64">
        <f t="shared" si="21"/>
        <v>0.85470085470085455</v>
      </c>
      <c r="BO108" s="64">
        <f t="shared" si="22"/>
        <v>0.85897435897435892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80</v>
      </c>
      <c r="X113" s="390">
        <f t="shared" si="18"/>
        <v>81</v>
      </c>
      <c r="Y113" s="36">
        <f>IFERROR(IF(X113=0,"",ROUNDUP(X113/H113,0)*0.00753),"")</f>
        <v>0.20331000000000002</v>
      </c>
      <c r="Z113" s="56"/>
      <c r="AA113" s="57"/>
      <c r="AE113" s="64"/>
      <c r="BB113" s="125" t="s">
        <v>1</v>
      </c>
      <c r="BL113" s="64">
        <f t="shared" si="19"/>
        <v>87.25333333333333</v>
      </c>
      <c r="BM113" s="64">
        <f t="shared" si="20"/>
        <v>88.343999999999994</v>
      </c>
      <c r="BN113" s="64">
        <f t="shared" si="21"/>
        <v>0.17094017094017094</v>
      </c>
      <c r="BO113" s="64">
        <f t="shared" si="22"/>
        <v>0.17307692307692307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221.30952380952377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223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2.02047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739</v>
      </c>
      <c r="X118" s="391">
        <f>IFERROR(SUM(X102:X116),"0")</f>
        <v>744.72</v>
      </c>
      <c r="Y118" s="37"/>
      <c r="Z118" s="392"/>
      <c r="AA118" s="392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5"/>
      <c r="AA119" s="385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19.8</v>
      </c>
      <c r="X124" s="390">
        <f t="shared" si="23"/>
        <v>19.8</v>
      </c>
      <c r="Y124" s="36">
        <f>IFERROR(IF(X124=0,"",ROUNDUP(X124/H124,0)*0.00753),"")</f>
        <v>7.5300000000000006E-2</v>
      </c>
      <c r="Z124" s="56"/>
      <c r="AA124" s="57"/>
      <c r="AE124" s="64"/>
      <c r="BB124" s="133" t="s">
        <v>1</v>
      </c>
      <c r="BL124" s="64">
        <f t="shared" si="24"/>
        <v>22.580000000000002</v>
      </c>
      <c r="BM124" s="64">
        <f t="shared" si="25"/>
        <v>22.580000000000002</v>
      </c>
      <c r="BN124" s="64">
        <f t="shared" si="26"/>
        <v>6.4102564102564097E-2</v>
      </c>
      <c r="BO124" s="64">
        <f t="shared" si="27"/>
        <v>6.4102564102564097E-2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10</v>
      </c>
      <c r="X126" s="391">
        <f>IFERROR(X120/H120,"0")+IFERROR(X121/H121,"0")+IFERROR(X122/H122,"0")+IFERROR(X123/H123,"0")+IFERROR(X124/H124,"0")+IFERROR(X125/H125,"0")</f>
        <v>10</v>
      </c>
      <c r="Y126" s="391">
        <f>IFERROR(IF(Y120="",0,Y120),"0")+IFERROR(IF(Y121="",0,Y121),"0")+IFERROR(IF(Y122="",0,Y122),"0")+IFERROR(IF(Y123="",0,Y123),"0")+IFERROR(IF(Y124="",0,Y124),"0")+IFERROR(IF(Y125="",0,Y125),"0")</f>
        <v>7.5300000000000006E-2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19.8</v>
      </c>
      <c r="X127" s="391">
        <f>IFERROR(SUM(X120:X125),"0")</f>
        <v>19.8</v>
      </c>
      <c r="Y127" s="37"/>
      <c r="Z127" s="392"/>
      <c r="AA127" s="392"/>
    </row>
    <row r="128" spans="1:67" ht="16.5" customHeight="1" x14ac:dyDescent="0.25">
      <c r="A128" s="421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5"/>
      <c r="AA129" s="385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600</v>
      </c>
      <c r="X131" s="390">
        <f>IFERROR(IF(W131="",0,CEILING((W131/$H131),1)*$H131),"")</f>
        <v>604.80000000000007</v>
      </c>
      <c r="Y131" s="36">
        <f>IFERROR(IF(X131=0,"",ROUNDUP(X131/H131,0)*0.02175),"")</f>
        <v>1.5659999999999998</v>
      </c>
      <c r="Z131" s="56"/>
      <c r="AA131" s="57"/>
      <c r="AE131" s="64"/>
      <c r="BB131" s="136" t="s">
        <v>1</v>
      </c>
      <c r="BL131" s="64">
        <f>IFERROR(W131*I131/H131,"0")</f>
        <v>639.85714285714289</v>
      </c>
      <c r="BM131" s="64">
        <f>IFERROR(X131*I131/H131,"0")</f>
        <v>644.976</v>
      </c>
      <c r="BN131" s="64">
        <f>IFERROR(1/J131*(W131/H131),"0")</f>
        <v>1.2755102040816326</v>
      </c>
      <c r="BO131" s="64">
        <f>IFERROR(1/J131*(X131/H131),"0")</f>
        <v>1.2857142857142856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675</v>
      </c>
      <c r="X133" s="390">
        <f>IFERROR(IF(W133="",0,CEILING((W133/$H133),1)*$H133),"")</f>
        <v>675</v>
      </c>
      <c r="Y133" s="36">
        <f>IFERROR(IF(X133=0,"",ROUNDUP(X133/H133,0)*0.00753),"")</f>
        <v>1.8825000000000001</v>
      </c>
      <c r="Z133" s="56"/>
      <c r="AA133" s="57"/>
      <c r="AE133" s="64"/>
      <c r="BB133" s="138" t="s">
        <v>1</v>
      </c>
      <c r="BL133" s="64">
        <f>IFERROR(W133*I133/H133,"0")</f>
        <v>742.99999999999989</v>
      </c>
      <c r="BM133" s="64">
        <f>IFERROR(X133*I133/H133,"0")</f>
        <v>742.99999999999989</v>
      </c>
      <c r="BN133" s="64">
        <f>IFERROR(1/J133*(W133/H133),"0")</f>
        <v>1.6025641025641024</v>
      </c>
      <c r="BO133" s="64">
        <f>IFERROR(1/J133*(X133/H133),"0")</f>
        <v>1.6025641025641024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15</v>
      </c>
      <c r="X134" s="390">
        <f>IFERROR(IF(W134="",0,CEILING((W134/$H134),1)*$H134),"")</f>
        <v>16.2</v>
      </c>
      <c r="Y134" s="36">
        <f>IFERROR(IF(X134=0,"",ROUNDUP(X134/H134,0)*0.00753),"")</f>
        <v>6.7769999999999997E-2</v>
      </c>
      <c r="Z134" s="56"/>
      <c r="AA134" s="57"/>
      <c r="AE134" s="64"/>
      <c r="BB134" s="139" t="s">
        <v>1</v>
      </c>
      <c r="BL134" s="64">
        <f>IFERROR(W134*I134/H134,"0")</f>
        <v>16.666666666666668</v>
      </c>
      <c r="BM134" s="64">
        <f>IFERROR(X134*I134/H134,"0")</f>
        <v>18</v>
      </c>
      <c r="BN134" s="64">
        <f>IFERROR(1/J134*(W134/H134),"0")</f>
        <v>5.3418803418803423E-2</v>
      </c>
      <c r="BO134" s="64">
        <f>IFERROR(1/J134*(X134/H134),"0")</f>
        <v>5.7692307692307689E-2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329.7619047619047</v>
      </c>
      <c r="X135" s="391">
        <f>IFERROR(X130/H130,"0")+IFERROR(X131/H131,"0")+IFERROR(X132/H132,"0")+IFERROR(X133/H133,"0")+IFERROR(X134/H134,"0")</f>
        <v>331</v>
      </c>
      <c r="Y135" s="391">
        <f>IFERROR(IF(Y130="",0,Y130),"0")+IFERROR(IF(Y131="",0,Y131),"0")+IFERROR(IF(Y132="",0,Y132),"0")+IFERROR(IF(Y133="",0,Y133),"0")+IFERROR(IF(Y134="",0,Y134),"0")</f>
        <v>3.51627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1290</v>
      </c>
      <c r="X136" s="391">
        <f>IFERROR(SUM(X130:X134),"0")</f>
        <v>1296.0000000000002</v>
      </c>
      <c r="Y136" s="37"/>
      <c r="Z136" s="392"/>
      <c r="AA136" s="392"/>
    </row>
    <row r="137" spans="1:67" ht="27.75" customHeight="1" x14ac:dyDescent="0.2">
      <c r="A137" s="427" t="s">
        <v>228</v>
      </c>
      <c r="B137" s="428"/>
      <c r="C137" s="428"/>
      <c r="D137" s="428"/>
      <c r="E137" s="428"/>
      <c r="F137" s="428"/>
      <c r="G137" s="428"/>
      <c r="H137" s="428"/>
      <c r="I137" s="428"/>
      <c r="J137" s="428"/>
      <c r="K137" s="428"/>
      <c r="L137" s="428"/>
      <c r="M137" s="428"/>
      <c r="N137" s="428"/>
      <c r="O137" s="428"/>
      <c r="P137" s="428"/>
      <c r="Q137" s="428"/>
      <c r="R137" s="428"/>
      <c r="S137" s="428"/>
      <c r="T137" s="428"/>
      <c r="U137" s="428"/>
      <c r="V137" s="428"/>
      <c r="W137" s="428"/>
      <c r="X137" s="428"/>
      <c r="Y137" s="428"/>
      <c r="Z137" s="48"/>
      <c r="AA137" s="48"/>
    </row>
    <row r="138" spans="1:67" ht="16.5" customHeight="1" x14ac:dyDescent="0.25">
      <c r="A138" s="421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5"/>
      <c r="AA139" s="385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5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9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4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customHeight="1" x14ac:dyDescent="0.25">
      <c r="A148" s="421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5"/>
      <c r="AA149" s="385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30</v>
      </c>
      <c r="X150" s="390">
        <f t="shared" ref="X150:X158" si="34">IFERROR(IF(W150="",0,CEILING((W150/$H150),1)*$H150),"")</f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31.857142857142858</v>
      </c>
      <c r="BM150" s="64">
        <f t="shared" ref="BM150:BM158" si="36">IFERROR(X150*I150/H150,"0")</f>
        <v>35.68</v>
      </c>
      <c r="BN150" s="64">
        <f t="shared" ref="BN150:BN158" si="37">IFERROR(1/J150*(W150/H150),"0")</f>
        <v>4.5787545787545784E-2</v>
      </c>
      <c r="BO150" s="64">
        <f t="shared" ref="BO150:BO158" si="38">IFERROR(1/J150*(X150/H150),"0")</f>
        <v>5.128205128205128E-2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50</v>
      </c>
      <c r="X152" s="390">
        <f t="shared" si="34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8" t="s">
        <v>1</v>
      </c>
      <c r="BL152" s="64">
        <f t="shared" si="35"/>
        <v>52.380952380952387</v>
      </c>
      <c r="BM152" s="64">
        <f t="shared" si="36"/>
        <v>52.800000000000011</v>
      </c>
      <c r="BN152" s="64">
        <f t="shared" si="37"/>
        <v>7.6312576312576319E-2</v>
      </c>
      <c r="BO152" s="64">
        <f t="shared" si="38"/>
        <v>7.6923076923076927E-2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105</v>
      </c>
      <c r="X153" s="390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210</v>
      </c>
      <c r="X155" s="390">
        <f t="shared" si="34"/>
        <v>210</v>
      </c>
      <c r="Y155" s="36">
        <f>IFERROR(IF(X155=0,"",ROUNDUP(X155/H155,0)*0.00502),"")</f>
        <v>0.502</v>
      </c>
      <c r="Z155" s="56"/>
      <c r="AA155" s="57"/>
      <c r="AE155" s="64"/>
      <c r="BB155" s="151" t="s">
        <v>1</v>
      </c>
      <c r="BL155" s="64">
        <f t="shared" si="35"/>
        <v>223</v>
      </c>
      <c r="BM155" s="64">
        <f t="shared" si="36"/>
        <v>223</v>
      </c>
      <c r="BN155" s="64">
        <f t="shared" si="37"/>
        <v>0.42735042735042739</v>
      </c>
      <c r="BO155" s="64">
        <f t="shared" si="38"/>
        <v>0.42735042735042739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280</v>
      </c>
      <c r="X156" s="390">
        <f t="shared" si="34"/>
        <v>281.40000000000003</v>
      </c>
      <c r="Y156" s="36">
        <f>IFERROR(IF(X156=0,"",ROUNDUP(X156/H156,0)*0.00502),"")</f>
        <v>0.67268000000000006</v>
      </c>
      <c r="Z156" s="56"/>
      <c r="AA156" s="57"/>
      <c r="AE156" s="64"/>
      <c r="BB156" s="152" t="s">
        <v>1</v>
      </c>
      <c r="BL156" s="64">
        <f t="shared" si="35"/>
        <v>293.33333333333331</v>
      </c>
      <c r="BM156" s="64">
        <f t="shared" si="36"/>
        <v>294.80000000000007</v>
      </c>
      <c r="BN156" s="64">
        <f t="shared" si="37"/>
        <v>0.56980056980056981</v>
      </c>
      <c r="BO156" s="64">
        <f t="shared" si="38"/>
        <v>0.57264957264957272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302.38095238095235</v>
      </c>
      <c r="X159" s="391">
        <f>IFERROR(X150/H150,"0")+IFERROR(X151/H151,"0")+IFERROR(X152/H152,"0")+IFERROR(X153/H153,"0")+IFERROR(X154/H154,"0")+IFERROR(X155/H155,"0")+IFERROR(X156/H156,"0")+IFERROR(X157/H157,"0")+IFERROR(X158/H158,"0")</f>
        <v>304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1.5762800000000001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675</v>
      </c>
      <c r="X160" s="391">
        <f>IFERROR(SUM(X150:X158),"0")</f>
        <v>680.40000000000009</v>
      </c>
      <c r="Y160" s="37"/>
      <c r="Z160" s="392"/>
      <c r="AA160" s="392"/>
    </row>
    <row r="161" spans="1:67" ht="16.5" customHeight="1" x14ac:dyDescent="0.25">
      <c r="A161" s="421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5"/>
      <c r="AA162" s="385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5"/>
      <c r="AA167" s="385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5"/>
      <c r="AA172" s="385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70</v>
      </c>
      <c r="X173" s="390">
        <f t="shared" ref="X173:X180" si="39"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ref="BL173:BL180" si="40">IFERROR(W173*I173/H173,"0")</f>
        <v>72.722222222222229</v>
      </c>
      <c r="BM173" s="64">
        <f t="shared" ref="BM173:BM180" si="41">IFERROR(X173*I173/H173,"0")</f>
        <v>72.930000000000007</v>
      </c>
      <c r="BN173" s="64">
        <f t="shared" ref="BN173:BN180" si="42">IFERROR(1/J173*(W173/H173),"0")</f>
        <v>0.10802469135802469</v>
      </c>
      <c r="BO173" s="64">
        <f t="shared" ref="BO173:BO180" si="43">IFERROR(1/J173*(X173/H173),"0")</f>
        <v>0.10833333333333334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30</v>
      </c>
      <c r="X174" s="390">
        <f t="shared" si="39"/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60" t="s">
        <v>1</v>
      </c>
      <c r="BL174" s="64">
        <f t="shared" si="40"/>
        <v>31.166666666666668</v>
      </c>
      <c r="BM174" s="64">
        <f t="shared" si="41"/>
        <v>33.660000000000004</v>
      </c>
      <c r="BN174" s="64">
        <f t="shared" si="42"/>
        <v>4.6296296296296294E-2</v>
      </c>
      <c r="BO174" s="64">
        <f t="shared" si="43"/>
        <v>5.000000000000001E-2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250</v>
      </c>
      <c r="X175" s="390">
        <f t="shared" si="39"/>
        <v>253.8</v>
      </c>
      <c r="Y175" s="36">
        <f>IFERROR(IF(X175=0,"",ROUNDUP(X175/H175,0)*0.00937),"")</f>
        <v>0.44039</v>
      </c>
      <c r="Z175" s="56"/>
      <c r="AA175" s="57"/>
      <c r="AE175" s="64"/>
      <c r="BB175" s="161" t="s">
        <v>1</v>
      </c>
      <c r="BL175" s="64">
        <f t="shared" si="40"/>
        <v>259.72222222222223</v>
      </c>
      <c r="BM175" s="64">
        <f t="shared" si="41"/>
        <v>263.67</v>
      </c>
      <c r="BN175" s="64">
        <f t="shared" si="42"/>
        <v>0.38580246913580241</v>
      </c>
      <c r="BO175" s="64">
        <f t="shared" si="43"/>
        <v>0.39166666666666666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60</v>
      </c>
      <c r="X176" s="390">
        <f t="shared" si="39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62" t="s">
        <v>1</v>
      </c>
      <c r="BL176" s="64">
        <f t="shared" si="40"/>
        <v>62.333333333333336</v>
      </c>
      <c r="BM176" s="64">
        <f t="shared" si="41"/>
        <v>67.320000000000007</v>
      </c>
      <c r="BN176" s="64">
        <f t="shared" si="42"/>
        <v>9.2592592592592587E-2</v>
      </c>
      <c r="BO176" s="64">
        <f t="shared" si="43"/>
        <v>0.10000000000000002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7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0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9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75.925925925925924</v>
      </c>
      <c r="X181" s="391">
        <f>IFERROR(X173/H173,"0")+IFERROR(X174/H174,"0")+IFERROR(X175/H175,"0")+IFERROR(X176/H176,"0")+IFERROR(X177/H177,"0")+IFERROR(X178/H178,"0")+IFERROR(X179/H179,"0")+IFERROR(X180/H180,"0")</f>
        <v>78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0.73085999999999995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410</v>
      </c>
      <c r="X182" s="391">
        <f>IFERROR(SUM(X173:X180),"0")</f>
        <v>421.20000000000005</v>
      </c>
      <c r="Y182" s="37"/>
      <c r="Z182" s="392"/>
      <c r="AA182" s="392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5"/>
      <c r="AA183" s="385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5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8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0</v>
      </c>
      <c r="X189" s="390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320</v>
      </c>
      <c r="X190" s="390">
        <f t="shared" si="44"/>
        <v>321.59999999999997</v>
      </c>
      <c r="Y190" s="36">
        <f>IFERROR(IF(X190=0,"",ROUNDUP(X190/H190,0)*0.00753),"")</f>
        <v>1.00902</v>
      </c>
      <c r="Z190" s="56"/>
      <c r="AA190" s="57"/>
      <c r="AE190" s="64"/>
      <c r="BB190" s="173" t="s">
        <v>1</v>
      </c>
      <c r="BL190" s="64">
        <f t="shared" si="45"/>
        <v>356.26666666666671</v>
      </c>
      <c r="BM190" s="64">
        <f t="shared" si="46"/>
        <v>358.048</v>
      </c>
      <c r="BN190" s="64">
        <f t="shared" si="47"/>
        <v>0.85470085470085477</v>
      </c>
      <c r="BO190" s="64">
        <f t="shared" si="48"/>
        <v>0.85897435897435892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400</v>
      </c>
      <c r="X192" s="390">
        <f t="shared" si="44"/>
        <v>400.8</v>
      </c>
      <c r="Y192" s="36">
        <f>IFERROR(IF(X192=0,"",ROUNDUP(X192/H192,0)*0.00753),"")</f>
        <v>1.2575100000000001</v>
      </c>
      <c r="Z192" s="56"/>
      <c r="AA192" s="57"/>
      <c r="AE192" s="64"/>
      <c r="BB192" s="175" t="s">
        <v>1</v>
      </c>
      <c r="BL192" s="64">
        <f t="shared" si="45"/>
        <v>433.33333333333337</v>
      </c>
      <c r="BM192" s="64">
        <f t="shared" si="46"/>
        <v>434.2000000000001</v>
      </c>
      <c r="BN192" s="64">
        <f t="shared" si="47"/>
        <v>1.0683760683760684</v>
      </c>
      <c r="BO192" s="64">
        <f t="shared" si="48"/>
        <v>1.0705128205128205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360</v>
      </c>
      <c r="X194" s="390">
        <f t="shared" si="44"/>
        <v>360</v>
      </c>
      <c r="Y194" s="36">
        <f>IFERROR(IF(X194=0,"",ROUNDUP(X194/H194,0)*0.00753),"")</f>
        <v>1.1294999999999999</v>
      </c>
      <c r="Z194" s="56"/>
      <c r="AA194" s="57"/>
      <c r="AE194" s="64"/>
      <c r="BB194" s="177" t="s">
        <v>1</v>
      </c>
      <c r="BL194" s="64">
        <f t="shared" si="45"/>
        <v>403.5</v>
      </c>
      <c r="BM194" s="64">
        <f t="shared" si="46"/>
        <v>403.5</v>
      </c>
      <c r="BN194" s="64">
        <f t="shared" si="47"/>
        <v>0.96153846153846145</v>
      </c>
      <c r="BO194" s="64">
        <f t="shared" si="48"/>
        <v>0.96153846153846145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0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320</v>
      </c>
      <c r="X195" s="390">
        <f t="shared" si="44"/>
        <v>321.59999999999997</v>
      </c>
      <c r="Y195" s="36">
        <f>IFERROR(IF(X195=0,"",ROUNDUP(X195/H195,0)*0.00753),"")</f>
        <v>1.00902</v>
      </c>
      <c r="Z195" s="56"/>
      <c r="AA195" s="57"/>
      <c r="AE195" s="64"/>
      <c r="BB195" s="178" t="s">
        <v>1</v>
      </c>
      <c r="BL195" s="64">
        <f t="shared" si="45"/>
        <v>356.26666666666671</v>
      </c>
      <c r="BM195" s="64">
        <f t="shared" si="46"/>
        <v>358.048</v>
      </c>
      <c r="BN195" s="64">
        <f t="shared" si="47"/>
        <v>0.85470085470085477</v>
      </c>
      <c r="BO195" s="64">
        <f t="shared" si="48"/>
        <v>0.85897435897435892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8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280</v>
      </c>
      <c r="X197" s="390">
        <f t="shared" si="44"/>
        <v>280.8</v>
      </c>
      <c r="Y197" s="36">
        <f>IFERROR(IF(X197=0,"",ROUNDUP(X197/H197,0)*0.00753),"")</f>
        <v>0.88101000000000007</v>
      </c>
      <c r="Z197" s="56"/>
      <c r="AA197" s="57"/>
      <c r="AE197" s="64"/>
      <c r="BB197" s="180" t="s">
        <v>1</v>
      </c>
      <c r="BL197" s="64">
        <f t="shared" si="45"/>
        <v>311.73333333333341</v>
      </c>
      <c r="BM197" s="64">
        <f t="shared" si="46"/>
        <v>312.62400000000008</v>
      </c>
      <c r="BN197" s="64">
        <f t="shared" si="47"/>
        <v>0.74786324786324787</v>
      </c>
      <c r="BO197" s="64">
        <f t="shared" si="48"/>
        <v>0.75000000000000011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320</v>
      </c>
      <c r="X198" s="390">
        <f t="shared" si="44"/>
        <v>321.59999999999997</v>
      </c>
      <c r="Y198" s="36">
        <f>IFERROR(IF(X198=0,"",ROUNDUP(X198/H198,0)*0.00753),"")</f>
        <v>1.00902</v>
      </c>
      <c r="Z198" s="56"/>
      <c r="AA198" s="57"/>
      <c r="AE198" s="64"/>
      <c r="BB198" s="181" t="s">
        <v>1</v>
      </c>
      <c r="BL198" s="64">
        <f t="shared" si="45"/>
        <v>357.06666666666672</v>
      </c>
      <c r="BM198" s="64">
        <f t="shared" si="46"/>
        <v>358.85199999999998</v>
      </c>
      <c r="BN198" s="64">
        <f t="shared" si="47"/>
        <v>0.85470085470085477</v>
      </c>
      <c r="BO198" s="64">
        <f t="shared" si="48"/>
        <v>0.85897435897435892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833.33333333333337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836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6.2950800000000005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2000</v>
      </c>
      <c r="X200" s="391">
        <f>IFERROR(SUM(X184:X198),"0")</f>
        <v>2006.3999999999999</v>
      </c>
      <c r="Y200" s="37"/>
      <c r="Z200" s="392"/>
      <c r="AA200" s="392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5"/>
      <c r="AA201" s="385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3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40</v>
      </c>
      <c r="X204" s="390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9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48</v>
      </c>
      <c r="X205" s="390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36.666666666666671</v>
      </c>
      <c r="X206" s="391">
        <f>IFERROR(X202/H202,"0")+IFERROR(X203/H203,"0")+IFERROR(X204/H204,"0")+IFERROR(X205/H205,"0")</f>
        <v>37</v>
      </c>
      <c r="Y206" s="391">
        <f>IFERROR(IF(Y202="",0,Y202),"0")+IFERROR(IF(Y203="",0,Y203),"0")+IFERROR(IF(Y204="",0,Y204),"0")+IFERROR(IF(Y205="",0,Y205),"0")</f>
        <v>0.27861000000000002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88</v>
      </c>
      <c r="X207" s="391">
        <f>IFERROR(SUM(X202:X205),"0")</f>
        <v>88.8</v>
      </c>
      <c r="Y207" s="37"/>
      <c r="Z207" s="392"/>
      <c r="AA207" s="392"/>
    </row>
    <row r="208" spans="1:67" ht="16.5" customHeight="1" x14ac:dyDescent="0.25">
      <c r="A208" s="421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5"/>
      <c r="AA209" s="385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12</v>
      </c>
      <c r="X215" s="390">
        <f t="shared" si="49"/>
        <v>12</v>
      </c>
      <c r="Y215" s="36">
        <f>IFERROR(IF(X215=0,"",ROUNDUP(X215/H215,0)*0.00937),"")</f>
        <v>2.811E-2</v>
      </c>
      <c r="Z215" s="56"/>
      <c r="AA215" s="57"/>
      <c r="AE215" s="64"/>
      <c r="BB215" s="191" t="s">
        <v>1</v>
      </c>
      <c r="BL215" s="64">
        <f t="shared" si="50"/>
        <v>12.72</v>
      </c>
      <c r="BM215" s="64">
        <f t="shared" si="51"/>
        <v>12.72</v>
      </c>
      <c r="BN215" s="64">
        <f t="shared" si="52"/>
        <v>2.5000000000000001E-2</v>
      </c>
      <c r="BO215" s="64">
        <f t="shared" si="53"/>
        <v>2.5000000000000001E-2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3</v>
      </c>
      <c r="X217" s="391">
        <f>IFERROR(X210/H210,"0")+IFERROR(X211/H211,"0")+IFERROR(X212/H212,"0")+IFERROR(X213/H213,"0")+IFERROR(X214/H214,"0")+IFERROR(X215/H215,"0")+IFERROR(X216/H216,"0")</f>
        <v>3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2.811E-2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12</v>
      </c>
      <c r="X218" s="391">
        <f>IFERROR(SUM(X210:X216),"0")</f>
        <v>12</v>
      </c>
      <c r="Y218" s="37"/>
      <c r="Z218" s="392"/>
      <c r="AA218" s="392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5"/>
      <c r="AA219" s="385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7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140</v>
      </c>
      <c r="X221" s="390">
        <f>IFERROR(IF(W221="",0,CEILING((W221/$H221),1)*$H221),"")</f>
        <v>140.70000000000002</v>
      </c>
      <c r="Y221" s="36">
        <f>IFERROR(IF(X221=0,"",ROUNDUP(X221/H221,0)*0.00502),"")</f>
        <v>0.33634000000000003</v>
      </c>
      <c r="Z221" s="56"/>
      <c r="AA221" s="57"/>
      <c r="AE221" s="64"/>
      <c r="BB221" s="194" t="s">
        <v>1</v>
      </c>
      <c r="BL221" s="64">
        <f>IFERROR(W221*I221/H221,"0")</f>
        <v>146.66666666666666</v>
      </c>
      <c r="BM221" s="64">
        <f>IFERROR(X221*I221/H221,"0")</f>
        <v>147.40000000000003</v>
      </c>
      <c r="BN221" s="64">
        <f>IFERROR(1/J221*(W221/H221),"0")</f>
        <v>0.28490028490028491</v>
      </c>
      <c r="BO221" s="64">
        <f>IFERROR(1/J221*(X221/H221),"0")</f>
        <v>0.28632478632478636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66.666666666666657</v>
      </c>
      <c r="X223" s="391">
        <f>IFERROR(X220/H220,"0")+IFERROR(X221/H221,"0")+IFERROR(X222/H222,"0")</f>
        <v>67</v>
      </c>
      <c r="Y223" s="391">
        <f>IFERROR(IF(Y220="",0,Y220),"0")+IFERROR(IF(Y221="",0,Y221),"0")+IFERROR(IF(Y222="",0,Y222),"0")</f>
        <v>0.33634000000000003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140</v>
      </c>
      <c r="X224" s="391">
        <f>IFERROR(SUM(X220:X222),"0")</f>
        <v>140.70000000000002</v>
      </c>
      <c r="Y224" s="37"/>
      <c r="Z224" s="392"/>
      <c r="AA224" s="392"/>
    </row>
    <row r="225" spans="1:67" ht="16.5" customHeight="1" x14ac:dyDescent="0.25">
      <c r="A225" s="421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5"/>
      <c r="AA226" s="385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100</v>
      </c>
      <c r="X227" s="390">
        <f t="shared" ref="X227:X232" si="54">IFERROR(IF(W227="",0,CEILING((W227/$H227),1)*$H227),"")</f>
        <v>104.39999999999999</v>
      </c>
      <c r="Y227" s="36">
        <f>IFERROR(IF(X227=0,"",ROUNDUP(X227/H227,0)*0.02175),"")</f>
        <v>0.19574999999999998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104.13793103448276</v>
      </c>
      <c r="BM227" s="64">
        <f t="shared" ref="BM227:BM232" si="56">IFERROR(X227*I227/H227,"0")</f>
        <v>108.71999999999998</v>
      </c>
      <c r="BN227" s="64">
        <f t="shared" ref="BN227:BN232" si="57">IFERROR(1/J227*(W227/H227),"0")</f>
        <v>0.1539408866995074</v>
      </c>
      <c r="BO227" s="64">
        <f t="shared" ref="BO227:BO232" si="58">IFERROR(1/J227*(X227/H227),"0")</f>
        <v>0.1607142857142857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100</v>
      </c>
      <c r="X229" s="390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12</v>
      </c>
      <c r="X230" s="390">
        <f t="shared" si="54"/>
        <v>12</v>
      </c>
      <c r="Y230" s="36">
        <f>IFERROR(IF(X230=0,"",ROUNDUP(X230/H230,0)*0.00937),"")</f>
        <v>2.811E-2</v>
      </c>
      <c r="Z230" s="56"/>
      <c r="AA230" s="57"/>
      <c r="AE230" s="64"/>
      <c r="BB230" s="199" t="s">
        <v>1</v>
      </c>
      <c r="BL230" s="64">
        <f t="shared" si="55"/>
        <v>12.72</v>
      </c>
      <c r="BM230" s="64">
        <f t="shared" si="56"/>
        <v>12.72</v>
      </c>
      <c r="BN230" s="64">
        <f t="shared" si="57"/>
        <v>2.5000000000000001E-2</v>
      </c>
      <c r="BO230" s="64">
        <f t="shared" si="58"/>
        <v>2.5000000000000001E-2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60</v>
      </c>
      <c r="X232" s="390">
        <f t="shared" si="54"/>
        <v>60</v>
      </c>
      <c r="Y232" s="36">
        <f>IFERROR(IF(X232=0,"",ROUNDUP(X232/H232,0)*0.00937),"")</f>
        <v>0.14055000000000001</v>
      </c>
      <c r="Z232" s="56"/>
      <c r="AA232" s="57"/>
      <c r="AE232" s="64"/>
      <c r="BB232" s="201" t="s">
        <v>1</v>
      </c>
      <c r="BL232" s="64">
        <f t="shared" si="55"/>
        <v>63.6</v>
      </c>
      <c r="BM232" s="64">
        <f t="shared" si="56"/>
        <v>63.6</v>
      </c>
      <c r="BN232" s="64">
        <f t="shared" si="57"/>
        <v>0.125</v>
      </c>
      <c r="BO232" s="64">
        <f t="shared" si="58"/>
        <v>0.125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35.241379310344826</v>
      </c>
      <c r="X233" s="391">
        <f>IFERROR(X227/H227,"0")+IFERROR(X228/H228,"0")+IFERROR(X229/H229,"0")+IFERROR(X230/H230,"0")+IFERROR(X231/H231,"0")+IFERROR(X232/H232,"0")</f>
        <v>36</v>
      </c>
      <c r="Y233" s="391">
        <f>IFERROR(IF(Y227="",0,Y227),"0")+IFERROR(IF(Y228="",0,Y228),"0")+IFERROR(IF(Y229="",0,Y229),"0")+IFERROR(IF(Y230="",0,Y230),"0")+IFERROR(IF(Y231="",0,Y231),"0")+IFERROR(IF(Y232="",0,Y232),"0")</f>
        <v>0.56015999999999999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272</v>
      </c>
      <c r="X234" s="391">
        <f>IFERROR(SUM(X227:X232),"0")</f>
        <v>280.79999999999995</v>
      </c>
      <c r="Y234" s="37"/>
      <c r="Z234" s="392"/>
      <c r="AA234" s="392"/>
    </row>
    <row r="235" spans="1:67" ht="16.5" customHeight="1" x14ac:dyDescent="0.25">
      <c r="A235" s="421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5"/>
      <c r="AA236" s="385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699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5"/>
      <c r="AA252" s="385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42.000000000000007</v>
      </c>
      <c r="X256" s="390">
        <f>IFERROR(IF(W256="",0,CEILING((W256/$H256),1)*$H256),"")</f>
        <v>42</v>
      </c>
      <c r="Y256" s="36">
        <f>IFERROR(IF(X256=0,"",ROUNDUP(X256/H256,0)*0.00502),"")</f>
        <v>0.1255</v>
      </c>
      <c r="Z256" s="56"/>
      <c r="AA256" s="57"/>
      <c r="AE256" s="64"/>
      <c r="BB256" s="218" t="s">
        <v>1</v>
      </c>
      <c r="BL256" s="64">
        <f>IFERROR(W256*I256/H256,"0")</f>
        <v>44.500000000000014</v>
      </c>
      <c r="BM256" s="64">
        <f>IFERROR(X256*I256/H256,"0")</f>
        <v>44.500000000000007</v>
      </c>
      <c r="BN256" s="64">
        <f>IFERROR(1/J256*(W256/H256),"0")</f>
        <v>0.10683760683760686</v>
      </c>
      <c r="BO256" s="64">
        <f>IFERROR(1/J256*(X256/H256),"0")</f>
        <v>0.10683760683760685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25.000000000000004</v>
      </c>
      <c r="X257" s="391">
        <f>IFERROR(X253/H253,"0")+IFERROR(X254/H254,"0")+IFERROR(X255/H255,"0")+IFERROR(X256/H256,"0")</f>
        <v>25</v>
      </c>
      <c r="Y257" s="391">
        <f>IFERROR(IF(Y253="",0,Y253),"0")+IFERROR(IF(Y254="",0,Y254),"0")+IFERROR(IF(Y255="",0,Y255),"0")+IFERROR(IF(Y256="",0,Y256),"0")</f>
        <v>0.1255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42.000000000000007</v>
      </c>
      <c r="X258" s="391">
        <f>IFERROR(SUM(X253:X256),"0")</f>
        <v>42</v>
      </c>
      <c r="Y258" s="37"/>
      <c r="Z258" s="392"/>
      <c r="AA258" s="392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5"/>
      <c r="AA259" s="385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1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29.7</v>
      </c>
      <c r="X268" s="390">
        <f t="shared" si="65"/>
        <v>29.7</v>
      </c>
      <c r="Y268" s="36">
        <f>IFERROR(IF(X268=0,"",ROUNDUP(X268/H268,0)*0.00753),"")</f>
        <v>0.11295000000000001</v>
      </c>
      <c r="Z268" s="56"/>
      <c r="AA268" s="57"/>
      <c r="AE268" s="64"/>
      <c r="BB268" s="227" t="s">
        <v>1</v>
      </c>
      <c r="BL268" s="64">
        <f t="shared" si="66"/>
        <v>32.700000000000003</v>
      </c>
      <c r="BM268" s="64">
        <f t="shared" si="67"/>
        <v>32.700000000000003</v>
      </c>
      <c r="BN268" s="64">
        <f t="shared" si="68"/>
        <v>9.6153846153846145E-2</v>
      </c>
      <c r="BO268" s="64">
        <f t="shared" si="69"/>
        <v>9.6153846153846145E-2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52.8</v>
      </c>
      <c r="X269" s="390">
        <f t="shared" si="65"/>
        <v>53.46</v>
      </c>
      <c r="Y269" s="36">
        <f>IFERROR(IF(X269=0,"",ROUNDUP(X269/H269,0)*0.00753),"")</f>
        <v>0.20331000000000002</v>
      </c>
      <c r="Z269" s="56"/>
      <c r="AA269" s="57"/>
      <c r="AE269" s="64"/>
      <c r="BB269" s="228" t="s">
        <v>1</v>
      </c>
      <c r="BL269" s="64">
        <f t="shared" si="66"/>
        <v>59.893333333333331</v>
      </c>
      <c r="BM269" s="64">
        <f t="shared" si="67"/>
        <v>60.642000000000003</v>
      </c>
      <c r="BN269" s="64">
        <f t="shared" si="68"/>
        <v>0.17094017094017092</v>
      </c>
      <c r="BO269" s="64">
        <f t="shared" si="69"/>
        <v>0.17307692307692307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41.666666666666664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42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0.31626000000000004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82.5</v>
      </c>
      <c r="X271" s="391">
        <f>IFERROR(SUM(X260:X269),"0")</f>
        <v>83.16</v>
      </c>
      <c r="Y271" s="37"/>
      <c r="Z271" s="392"/>
      <c r="AA271" s="392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5"/>
      <c r="AA272" s="385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100</v>
      </c>
      <c r="X274" s="390">
        <f>IFERROR(IF(W274="",0,CEILING((W274/$H274),1)*$H274),"")</f>
        <v>100.80000000000001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106.71428571428572</v>
      </c>
      <c r="BM274" s="64">
        <f>IFERROR(X274*I274/H274,"0")</f>
        <v>107.56800000000001</v>
      </c>
      <c r="BN274" s="64">
        <f>IFERROR(1/J274*(W274/H274),"0")</f>
        <v>0.21258503401360543</v>
      </c>
      <c r="BO274" s="64">
        <f>IFERROR(1/J274*(X274/H274),"0")</f>
        <v>0.21428571428571427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400</v>
      </c>
      <c r="X275" s="390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31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63.18681318681319</v>
      </c>
      <c r="X277" s="391">
        <f>IFERROR(X273/H273,"0")+IFERROR(X274/H274,"0")+IFERROR(X275/H275,"0")+IFERROR(X276/H276,"0")</f>
        <v>64</v>
      </c>
      <c r="Y277" s="391">
        <f>IFERROR(IF(Y273="",0,Y273),"0")+IFERROR(IF(Y274="",0,Y274),"0")+IFERROR(IF(Y275="",0,Y275),"0")+IFERROR(IF(Y276="",0,Y276),"0")</f>
        <v>1.3919999999999999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500</v>
      </c>
      <c r="X278" s="391">
        <f>IFERROR(SUM(X273:X276),"0")</f>
        <v>506.4</v>
      </c>
      <c r="Y278" s="37"/>
      <c r="Z278" s="392"/>
      <c r="AA278" s="392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5"/>
      <c r="AA279" s="385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7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30</v>
      </c>
      <c r="X281" s="390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9.8684210526315788</v>
      </c>
      <c r="X283" s="391">
        <f>IFERROR(X280/H280,"0")+IFERROR(X281/H281,"0")+IFERROR(X282/H282,"0")</f>
        <v>10</v>
      </c>
      <c r="Y283" s="391">
        <f>IFERROR(IF(Y280="",0,Y280),"0")+IFERROR(IF(Y281="",0,Y281),"0")+IFERROR(IF(Y282="",0,Y282),"0")</f>
        <v>7.5300000000000006E-2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30</v>
      </c>
      <c r="X284" s="391">
        <f>IFERROR(SUM(X280:X282),"0")</f>
        <v>30.4</v>
      </c>
      <c r="Y284" s="37"/>
      <c r="Z284" s="392"/>
      <c r="AA284" s="392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5"/>
      <c r="AA285" s="385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customHeight="1" x14ac:dyDescent="0.25">
      <c r="A291" s="421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5"/>
      <c r="AA292" s="385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5"/>
      <c r="AA302" s="385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customHeight="1" x14ac:dyDescent="0.25">
      <c r="A307" s="421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5"/>
      <c r="AA308" s="385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39</v>
      </c>
      <c r="X309" s="390">
        <f>IFERROR(IF(W309="",0,CEILING((W309/$H309),1)*$H309),"")</f>
        <v>39.6</v>
      </c>
      <c r="Y309" s="36">
        <f>IFERROR(IF(X309=0,"",ROUNDUP(X309/H309,0)*0.00753),"")</f>
        <v>0.16566</v>
      </c>
      <c r="Z309" s="56"/>
      <c r="AA309" s="57"/>
      <c r="AE309" s="64"/>
      <c r="BB309" s="248" t="s">
        <v>1</v>
      </c>
      <c r="BL309" s="64">
        <f>IFERROR(W309*I309/H309,"0")</f>
        <v>44.373333333333335</v>
      </c>
      <c r="BM309" s="64">
        <f>IFERROR(X309*I309/H309,"0")</f>
        <v>45.056000000000004</v>
      </c>
      <c r="BN309" s="64">
        <f>IFERROR(1/J309*(W309/H309),"0")</f>
        <v>0.1388888888888889</v>
      </c>
      <c r="BO309" s="64">
        <f>IFERROR(1/J309*(X309/H309),"0")</f>
        <v>0.14102564102564102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21.666666666666668</v>
      </c>
      <c r="X310" s="391">
        <f>IFERROR(X309/H309,"0")</f>
        <v>22</v>
      </c>
      <c r="Y310" s="391">
        <f>IFERROR(IF(Y309="",0,Y309),"0")</f>
        <v>0.16566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39</v>
      </c>
      <c r="X311" s="391">
        <f>IFERROR(SUM(X309:X309),"0")</f>
        <v>39.6</v>
      </c>
      <c r="Y311" s="37"/>
      <c r="Z311" s="392"/>
      <c r="AA311" s="392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5"/>
      <c r="AA312" s="385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4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770</v>
      </c>
      <c r="X314" s="390">
        <f>IFERROR(IF(W314="",0,CEILING((W314/$H314),1)*$H314),"")</f>
        <v>770.7</v>
      </c>
      <c r="Y314" s="36">
        <f>IFERROR(IF(X314=0,"",ROUNDUP(X314/H314,0)*0.00753),"")</f>
        <v>2.7635100000000001</v>
      </c>
      <c r="Z314" s="56"/>
      <c r="AA314" s="57"/>
      <c r="AE314" s="64"/>
      <c r="BB314" s="250" t="s">
        <v>1</v>
      </c>
      <c r="BL314" s="64">
        <f>IFERROR(W314*I314/H314,"0")</f>
        <v>869.73333333333323</v>
      </c>
      <c r="BM314" s="64">
        <f>IFERROR(X314*I314/H314,"0")</f>
        <v>870.524</v>
      </c>
      <c r="BN314" s="64">
        <f>IFERROR(1/J314*(W314/H314),"0")</f>
        <v>2.3504273504273501</v>
      </c>
      <c r="BO314" s="64">
        <f>IFERROR(1/J314*(X314/H314),"0")</f>
        <v>2.3525641025641026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525</v>
      </c>
      <c r="X315" s="390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51" t="s">
        <v>1</v>
      </c>
      <c r="BL315" s="64">
        <f>IFERROR(W315*I315/H315,"0")</f>
        <v>590</v>
      </c>
      <c r="BM315" s="64">
        <f>IFERROR(X315*I315/H315,"0")</f>
        <v>590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616.66666666666663</v>
      </c>
      <c r="X316" s="391">
        <f>IFERROR(X313/H313,"0")+IFERROR(X314/H314,"0")+IFERROR(X315/H315,"0")</f>
        <v>617</v>
      </c>
      <c r="Y316" s="391">
        <f>IFERROR(IF(Y313="",0,Y313),"0")+IFERROR(IF(Y314="",0,Y314),"0")+IFERROR(IF(Y315="",0,Y315),"0")</f>
        <v>4.6460100000000004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1295</v>
      </c>
      <c r="X317" s="391">
        <f>IFERROR(SUM(X313:X315),"0")</f>
        <v>1295.7</v>
      </c>
      <c r="Y317" s="37"/>
      <c r="Z317" s="392"/>
      <c r="AA317" s="392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5"/>
      <c r="AA318" s="385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45.6</v>
      </c>
      <c r="X319" s="390">
        <f>IFERROR(IF(W319="",0,CEILING((W319/$H319),1)*$H319),"")</f>
        <v>45.599999999999994</v>
      </c>
      <c r="Y319" s="36">
        <f>IFERROR(IF(X319=0,"",ROUNDUP(X319/H319,0)*0.00753),"")</f>
        <v>0.15060000000000001</v>
      </c>
      <c r="Z319" s="56"/>
      <c r="AA319" s="57"/>
      <c r="AE319" s="64"/>
      <c r="BB319" s="252" t="s">
        <v>1</v>
      </c>
      <c r="BL319" s="64">
        <f>IFERROR(W319*I319/H319,"0")</f>
        <v>51.040000000000006</v>
      </c>
      <c r="BM319" s="64">
        <f>IFERROR(X319*I319/H319,"0")</f>
        <v>51.04</v>
      </c>
      <c r="BN319" s="64">
        <f>IFERROR(1/J319*(W319/H319),"0")</f>
        <v>0.12820512820512822</v>
      </c>
      <c r="BO319" s="64">
        <f>IFERROR(1/J319*(X319/H319),"0")</f>
        <v>0.12820512820512819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20.000000000000004</v>
      </c>
      <c r="X320" s="391">
        <f>IFERROR(X319/H319,"0")</f>
        <v>20</v>
      </c>
      <c r="Y320" s="391">
        <f>IFERROR(IF(Y319="",0,Y319),"0")</f>
        <v>0.15060000000000001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45.6</v>
      </c>
      <c r="X321" s="391">
        <f>IFERROR(SUM(X319:X319),"0")</f>
        <v>45.599999999999994</v>
      </c>
      <c r="Y321" s="37"/>
      <c r="Z321" s="392"/>
      <c r="AA321" s="392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5"/>
      <c r="AA322" s="385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customHeight="1" x14ac:dyDescent="0.2">
      <c r="A326" s="427" t="s">
        <v>488</v>
      </c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8"/>
      <c r="P326" s="428"/>
      <c r="Q326" s="428"/>
      <c r="R326" s="428"/>
      <c r="S326" s="428"/>
      <c r="T326" s="428"/>
      <c r="U326" s="428"/>
      <c r="V326" s="428"/>
      <c r="W326" s="428"/>
      <c r="X326" s="428"/>
      <c r="Y326" s="428"/>
      <c r="Z326" s="48"/>
      <c r="AA326" s="48"/>
    </row>
    <row r="327" spans="1:67" ht="16.5" customHeight="1" x14ac:dyDescent="0.25">
      <c r="A327" s="421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5"/>
      <c r="AA328" s="385"/>
    </row>
    <row r="329" spans="1:67" ht="37.5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600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1500</v>
      </c>
      <c r="X330" s="390">
        <f t="shared" si="75"/>
        <v>1500</v>
      </c>
      <c r="Y330" s="36">
        <f>IFERROR(IF(X330=0,"",ROUNDUP(X330/H330,0)*0.02175),"")</f>
        <v>2.1749999999999998</v>
      </c>
      <c r="Z330" s="56"/>
      <c r="AA330" s="57"/>
      <c r="AE330" s="64"/>
      <c r="BB330" s="255" t="s">
        <v>1</v>
      </c>
      <c r="BL330" s="64">
        <f t="shared" si="76"/>
        <v>1548</v>
      </c>
      <c r="BM330" s="64">
        <f t="shared" si="77"/>
        <v>1548</v>
      </c>
      <c r="BN330" s="64">
        <f t="shared" si="78"/>
        <v>2.083333333333333</v>
      </c>
      <c r="BO330" s="64">
        <f t="shared" si="79"/>
        <v>2.083333333333333</v>
      </c>
    </row>
    <row r="331" spans="1:67" ht="27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0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1600</v>
      </c>
      <c r="X332" s="390">
        <f t="shared" si="75"/>
        <v>1605</v>
      </c>
      <c r="Y332" s="36">
        <f>IFERROR(IF(X332=0,"",ROUNDUP(X332/H332,0)*0.02175),"")</f>
        <v>2.3272499999999998</v>
      </c>
      <c r="Z332" s="56"/>
      <c r="AA332" s="57"/>
      <c r="AE332" s="64"/>
      <c r="BB332" s="257" t="s">
        <v>1</v>
      </c>
      <c r="BL332" s="64">
        <f t="shared" si="76"/>
        <v>1651.2</v>
      </c>
      <c r="BM332" s="64">
        <f t="shared" si="77"/>
        <v>1656.3600000000001</v>
      </c>
      <c r="BN332" s="64">
        <f t="shared" si="78"/>
        <v>2.2222222222222223</v>
      </c>
      <c r="BO332" s="64">
        <f t="shared" si="79"/>
        <v>2.2291666666666665</v>
      </c>
    </row>
    <row r="333" spans="1:67" ht="27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0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5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0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45</v>
      </c>
      <c r="X337" s="390">
        <f t="shared" si="75"/>
        <v>45</v>
      </c>
      <c r="Y337" s="36">
        <f>IFERROR(IF(X337=0,"",ROUNDUP(X337/H337,0)*0.00937),"")</f>
        <v>8.4330000000000002E-2</v>
      </c>
      <c r="Z337" s="56"/>
      <c r="AA337" s="57"/>
      <c r="AE337" s="64"/>
      <c r="BB337" s="262" t="s">
        <v>1</v>
      </c>
      <c r="BL337" s="64">
        <f t="shared" si="76"/>
        <v>46.89</v>
      </c>
      <c r="BM337" s="64">
        <f t="shared" si="77"/>
        <v>46.89</v>
      </c>
      <c r="BN337" s="64">
        <f t="shared" si="78"/>
        <v>7.4999999999999997E-2</v>
      </c>
      <c r="BO337" s="64">
        <f t="shared" si="79"/>
        <v>7.4999999999999997E-2</v>
      </c>
    </row>
    <row r="338" spans="1:67" ht="27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6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215.66666666666669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216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4.5865799999999997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3145</v>
      </c>
      <c r="X341" s="391">
        <f>IFERROR(SUM(X329:X339),"0")</f>
        <v>3150</v>
      </c>
      <c r="Y341" s="37"/>
      <c r="Z341" s="392"/>
      <c r="AA341" s="392"/>
    </row>
    <row r="342" spans="1:67" ht="14.25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5"/>
      <c r="AA342" s="385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1300</v>
      </c>
      <c r="X343" s="390">
        <f>IFERROR(IF(W343="",0,CEILING((W343/$H343),1)*$H343),"")</f>
        <v>1305</v>
      </c>
      <c r="Y343" s="36">
        <f>IFERROR(IF(X343=0,"",ROUNDUP(X343/H343,0)*0.02175),"")</f>
        <v>1.8922499999999998</v>
      </c>
      <c r="Z343" s="56"/>
      <c r="AA343" s="57"/>
      <c r="AE343" s="64"/>
      <c r="BB343" s="265" t="s">
        <v>1</v>
      </c>
      <c r="BL343" s="64">
        <f>IFERROR(W343*I343/H343,"0")</f>
        <v>1341.6</v>
      </c>
      <c r="BM343" s="64">
        <f>IFERROR(X343*I343/H343,"0")</f>
        <v>1346.76</v>
      </c>
      <c r="BN343" s="64">
        <f>IFERROR(1/J343*(W343/H343),"0")</f>
        <v>1.8055555555555556</v>
      </c>
      <c r="BO343" s="64">
        <f>IFERROR(1/J343*(X343/H343),"0")</f>
        <v>1.8125</v>
      </c>
    </row>
    <row r="344" spans="1:67" ht="16.5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120</v>
      </c>
      <c r="M344" s="33"/>
      <c r="N344" s="32">
        <v>50</v>
      </c>
      <c r="O344" s="7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12</v>
      </c>
      <c r="X345" s="390">
        <f>IFERROR(IF(W345="",0,CEILING((W345/$H345),1)*$H345),"")</f>
        <v>12</v>
      </c>
      <c r="Y345" s="36">
        <f>IFERROR(IF(X345=0,"",ROUNDUP(X345/H345,0)*0.00937),"")</f>
        <v>2.811E-2</v>
      </c>
      <c r="Z345" s="56"/>
      <c r="AA345" s="57"/>
      <c r="AE345" s="64"/>
      <c r="BB345" s="267" t="s">
        <v>1</v>
      </c>
      <c r="BL345" s="64">
        <f>IFERROR(W345*I345/H345,"0")</f>
        <v>12.72</v>
      </c>
      <c r="BM345" s="64">
        <f>IFERROR(X345*I345/H345,"0")</f>
        <v>12.72</v>
      </c>
      <c r="BN345" s="64">
        <f>IFERROR(1/J345*(W345/H345),"0")</f>
        <v>2.5000000000000001E-2</v>
      </c>
      <c r="BO345" s="64">
        <f>IFERROR(1/J345*(X345/H345),"0")</f>
        <v>2.5000000000000001E-2</v>
      </c>
    </row>
    <row r="346" spans="1:67" ht="27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89.666666666666671</v>
      </c>
      <c r="X347" s="391">
        <f>IFERROR(X343/H343,"0")+IFERROR(X344/H344,"0")+IFERROR(X345/H345,"0")+IFERROR(X346/H346,"0")</f>
        <v>90</v>
      </c>
      <c r="Y347" s="391">
        <f>IFERROR(IF(Y343="",0,Y343),"0")+IFERROR(IF(Y344="",0,Y344),"0")+IFERROR(IF(Y345="",0,Y345),"0")+IFERROR(IF(Y346="",0,Y346),"0")</f>
        <v>1.9203599999999998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1312</v>
      </c>
      <c r="X348" s="391">
        <f>IFERROR(SUM(X343:X346),"0")</f>
        <v>1317</v>
      </c>
      <c r="Y348" s="37"/>
      <c r="Z348" s="392"/>
      <c r="AA348" s="392"/>
    </row>
    <row r="349" spans="1:67" ht="14.25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5"/>
      <c r="AA349" s="385"/>
    </row>
    <row r="350" spans="1:67" ht="27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3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0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30</v>
      </c>
      <c r="X353" s="390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72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3.8461538461538463</v>
      </c>
      <c r="X354" s="391">
        <f>IFERROR(X350/H350,"0")+IFERROR(X351/H351,"0")+IFERROR(X352/H352,"0")+IFERROR(X353/H353,"0")</f>
        <v>4</v>
      </c>
      <c r="Y354" s="391">
        <f>IFERROR(IF(Y350="",0,Y350),"0")+IFERROR(IF(Y351="",0,Y351),"0")+IFERROR(IF(Y352="",0,Y352),"0")+IFERROR(IF(Y353="",0,Y353),"0")</f>
        <v>8.6999999999999994E-2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30</v>
      </c>
      <c r="X355" s="391">
        <f>IFERROR(SUM(X350:X353),"0")</f>
        <v>31.2</v>
      </c>
      <c r="Y355" s="37"/>
      <c r="Z355" s="392"/>
      <c r="AA355" s="392"/>
    </row>
    <row r="356" spans="1:67" ht="14.25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5"/>
      <c r="AA356" s="38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110</v>
      </c>
      <c r="X357" s="390">
        <f>IFERROR(IF(W357="",0,CEILING((W357/$H357),1)*$H357),"")</f>
        <v>117</v>
      </c>
      <c r="Y357" s="36">
        <f>IFERROR(IF(X357=0,"",ROUNDUP(X357/H357,0)*0.02175),"")</f>
        <v>0.32624999999999998</v>
      </c>
      <c r="Z357" s="56"/>
      <c r="AA357" s="57"/>
      <c r="AE357" s="64"/>
      <c r="BB357" s="273" t="s">
        <v>1</v>
      </c>
      <c r="BL357" s="64">
        <f>IFERROR(W357*I357/H357,"0")</f>
        <v>117.95384615384617</v>
      </c>
      <c r="BM357" s="64">
        <f>IFERROR(X357*I357/H357,"0")</f>
        <v>125.46000000000001</v>
      </c>
      <c r="BN357" s="64">
        <f>IFERROR(1/J357*(W357/H357),"0")</f>
        <v>0.25183150183150182</v>
      </c>
      <c r="BO357" s="64">
        <f>IFERROR(1/J357*(X357/H357),"0")</f>
        <v>0.26785714285714285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14.102564102564102</v>
      </c>
      <c r="X359" s="391">
        <f>IFERROR(X357/H357,"0")+IFERROR(X358/H358,"0")</f>
        <v>15</v>
      </c>
      <c r="Y359" s="391">
        <f>IFERROR(IF(Y357="",0,Y357),"0")+IFERROR(IF(Y358="",0,Y358),"0")</f>
        <v>0.32624999999999998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110</v>
      </c>
      <c r="X360" s="391">
        <f>IFERROR(SUM(X357:X358),"0")</f>
        <v>117</v>
      </c>
      <c r="Y360" s="37"/>
      <c r="Z360" s="392"/>
      <c r="AA360" s="392"/>
    </row>
    <row r="361" spans="1:67" ht="16.5" customHeight="1" x14ac:dyDescent="0.25">
      <c r="A361" s="421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4"/>
      <c r="AA361" s="384"/>
    </row>
    <row r="362" spans="1:67" ht="14.25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5"/>
      <c r="AA362" s="385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50</v>
      </c>
      <c r="X363" s="390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4.6296296296296298</v>
      </c>
      <c r="X366" s="391">
        <f>IFERROR(X363/H363,"0")+IFERROR(X364/H364,"0")+IFERROR(X365/H365,"0")</f>
        <v>5</v>
      </c>
      <c r="Y366" s="391">
        <f>IFERROR(IF(Y363="",0,Y363),"0")+IFERROR(IF(Y364="",0,Y364),"0")+IFERROR(IF(Y365="",0,Y365),"0")</f>
        <v>0.10874999999999999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50</v>
      </c>
      <c r="X367" s="391">
        <f>IFERROR(SUM(X363:X365),"0")</f>
        <v>54</v>
      </c>
      <c r="Y367" s="37"/>
      <c r="Z367" s="392"/>
      <c r="AA367" s="392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5"/>
      <c r="AA368" s="385"/>
    </row>
    <row r="369" spans="1:67" ht="27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7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7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5"/>
      <c r="AA375" s="385"/>
    </row>
    <row r="376" spans="1:67" ht="27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8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50</v>
      </c>
      <c r="X377" s="390">
        <f>IFERROR(IF(W377="",0,CEILING((W377/$H377),1)*$H377),"")</f>
        <v>54.6</v>
      </c>
      <c r="Y377" s="36">
        <f>IFERROR(IF(X377=0,"",ROUNDUP(X377/H377,0)*0.02175),"")</f>
        <v>0.15225</v>
      </c>
      <c r="Z377" s="56"/>
      <c r="AA377" s="57"/>
      <c r="AE377" s="64"/>
      <c r="BB377" s="283" t="s">
        <v>1</v>
      </c>
      <c r="BL377" s="64">
        <f>IFERROR(W377*I377/H377,"0")</f>
        <v>53.61538461538462</v>
      </c>
      <c r="BM377" s="64">
        <f>IFERROR(X377*I377/H377,"0")</f>
        <v>58.548000000000009</v>
      </c>
      <c r="BN377" s="64">
        <f>IFERROR(1/J377*(W377/H377),"0")</f>
        <v>0.11446886446886446</v>
      </c>
      <c r="BO377" s="64">
        <f>IFERROR(1/J377*(X377/H377),"0")</f>
        <v>0.125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6.4102564102564106</v>
      </c>
      <c r="X381" s="391">
        <f>IFERROR(X376/H376,"0")+IFERROR(X377/H377,"0")+IFERROR(X378/H378,"0")+IFERROR(X379/H379,"0")+IFERROR(X380/H380,"0")</f>
        <v>7</v>
      </c>
      <c r="Y381" s="391">
        <f>IFERROR(IF(Y376="",0,Y376),"0")+IFERROR(IF(Y377="",0,Y377),"0")+IFERROR(IF(Y378="",0,Y378),"0")+IFERROR(IF(Y379="",0,Y379),"0")+IFERROR(IF(Y380="",0,Y380),"0")</f>
        <v>0.15225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50</v>
      </c>
      <c r="X382" s="391">
        <f>IFERROR(SUM(X376:X380),"0")</f>
        <v>54.6</v>
      </c>
      <c r="Y382" s="37"/>
      <c r="Z382" s="392"/>
      <c r="AA382" s="392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5"/>
      <c r="AA383" s="38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6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customHeight="1" x14ac:dyDescent="0.2">
      <c r="A388" s="427" t="s">
        <v>567</v>
      </c>
      <c r="B388" s="428"/>
      <c r="C388" s="428"/>
      <c r="D388" s="428"/>
      <c r="E388" s="428"/>
      <c r="F388" s="428"/>
      <c r="G388" s="428"/>
      <c r="H388" s="428"/>
      <c r="I388" s="428"/>
      <c r="J388" s="428"/>
      <c r="K388" s="428"/>
      <c r="L388" s="428"/>
      <c r="M388" s="428"/>
      <c r="N388" s="428"/>
      <c r="O388" s="428"/>
      <c r="P388" s="428"/>
      <c r="Q388" s="428"/>
      <c r="R388" s="428"/>
      <c r="S388" s="428"/>
      <c r="T388" s="428"/>
      <c r="U388" s="428"/>
      <c r="V388" s="428"/>
      <c r="W388" s="428"/>
      <c r="X388" s="428"/>
      <c r="Y388" s="428"/>
      <c r="Z388" s="48"/>
      <c r="AA388" s="48"/>
    </row>
    <row r="389" spans="1:67" ht="16.5" customHeight="1" x14ac:dyDescent="0.25">
      <c r="A389" s="421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5"/>
      <c r="AA390" s="38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5"/>
      <c r="AA395" s="38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50</v>
      </c>
      <c r="X396" s="390">
        <f t="shared" ref="X396:X408" si="80">IFERROR(IF(W396="",0,CEILING((W396/$H396),1)*$H396),"")</f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ref="BL396:BL408" si="81">IFERROR(W396*I396/H396,"0")</f>
        <v>52.738095238095234</v>
      </c>
      <c r="BM396" s="64">
        <f t="shared" ref="BM396:BM408" si="82">IFERROR(X396*I396/H396,"0")</f>
        <v>53.160000000000004</v>
      </c>
      <c r="BN396" s="64">
        <f t="shared" ref="BN396:BN408" si="83">IFERROR(1/J396*(W396/H396),"0")</f>
        <v>7.6312576312576319E-2</v>
      </c>
      <c r="BO396" s="64">
        <f t="shared" ref="BO396:BO408" si="84">IFERROR(1/J396*(X396/H396),"0")</f>
        <v>7.6923076923076927E-2</v>
      </c>
    </row>
    <row r="397" spans="1:67" ht="27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60</v>
      </c>
      <c r="X398" s="390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196</v>
      </c>
      <c r="X399" s="390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105</v>
      </c>
      <c r="X401" s="390">
        <f t="shared" si="80"/>
        <v>105</v>
      </c>
      <c r="Y401" s="36">
        <f t="shared" si="85"/>
        <v>0.251</v>
      </c>
      <c r="Z401" s="56"/>
      <c r="AA401" s="57"/>
      <c r="AE401" s="64"/>
      <c r="BB401" s="296" t="s">
        <v>1</v>
      </c>
      <c r="BL401" s="64">
        <f t="shared" si="81"/>
        <v>111.5</v>
      </c>
      <c r="BM401" s="64">
        <f t="shared" si="82"/>
        <v>111.5</v>
      </c>
      <c r="BN401" s="64">
        <f t="shared" si="83"/>
        <v>0.21367521367521369</v>
      </c>
      <c r="BO401" s="64">
        <f t="shared" si="84"/>
        <v>0.21367521367521369</v>
      </c>
    </row>
    <row r="402" spans="1:67" ht="37.5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17.5</v>
      </c>
      <c r="X403" s="390">
        <f t="shared" si="80"/>
        <v>18.900000000000002</v>
      </c>
      <c r="Y403" s="36">
        <f t="shared" si="85"/>
        <v>4.5179999999999998E-2</v>
      </c>
      <c r="Z403" s="56"/>
      <c r="AA403" s="57"/>
      <c r="AE403" s="64"/>
      <c r="BB403" s="298" t="s">
        <v>1</v>
      </c>
      <c r="BL403" s="64">
        <f t="shared" si="81"/>
        <v>18.583333333333332</v>
      </c>
      <c r="BM403" s="64">
        <f t="shared" si="82"/>
        <v>20.07</v>
      </c>
      <c r="BN403" s="64">
        <f t="shared" si="83"/>
        <v>3.5612535612535613E-2</v>
      </c>
      <c r="BO403" s="64">
        <f t="shared" si="84"/>
        <v>3.8461538461538464E-2</v>
      </c>
    </row>
    <row r="404" spans="1:67" ht="27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35</v>
      </c>
      <c r="X407" s="390">
        <f t="shared" si="80"/>
        <v>35.700000000000003</v>
      </c>
      <c r="Y407" s="36">
        <f t="shared" si="85"/>
        <v>8.5339999999999999E-2</v>
      </c>
      <c r="Z407" s="56"/>
      <c r="AA407" s="57"/>
      <c r="AE407" s="64"/>
      <c r="BB407" s="302" t="s">
        <v>1</v>
      </c>
      <c r="BL407" s="64">
        <f t="shared" si="81"/>
        <v>37.166666666666664</v>
      </c>
      <c r="BM407" s="64">
        <f t="shared" si="82"/>
        <v>37.910000000000004</v>
      </c>
      <c r="BN407" s="64">
        <f t="shared" si="83"/>
        <v>7.1225071225071226E-2</v>
      </c>
      <c r="BO407" s="64">
        <f t="shared" si="84"/>
        <v>7.2649572649572655E-2</v>
      </c>
    </row>
    <row r="408" spans="1:67" ht="27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217.85714285714286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220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1.4658399999999998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463.5</v>
      </c>
      <c r="X410" s="391">
        <f>IFERROR(SUM(X396:X408),"0")</f>
        <v>469.56</v>
      </c>
      <c r="Y410" s="37"/>
      <c r="Z410" s="392"/>
      <c r="AA410" s="392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5"/>
      <c r="AA411" s="385"/>
    </row>
    <row r="412" spans="1:67" ht="27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5"/>
      <c r="AA417" s="385"/>
    </row>
    <row r="418" spans="1:67" ht="27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5"/>
      <c r="AA421" s="385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6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6</v>
      </c>
      <c r="X422" s="390">
        <f>IFERROR(IF(W422="",0,CEILING((W422/$H422),1)*$H422),"")</f>
        <v>6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9.0000000000000018</v>
      </c>
      <c r="BM422" s="64">
        <f>IFERROR(X422*I422/H422,"0")</f>
        <v>9.0000000000000018</v>
      </c>
      <c r="BN422" s="64">
        <f>IFERROR(1/J422*(W422/H422),"0")</f>
        <v>2.5000000000000001E-2</v>
      </c>
      <c r="BO422" s="64">
        <f>IFERROR(1/J422*(X422/H422),"0")</f>
        <v>2.5000000000000001E-2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6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6</v>
      </c>
      <c r="X423" s="390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5.5</v>
      </c>
      <c r="X424" s="390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14.166666666666666</v>
      </c>
      <c r="X425" s="391">
        <f>IFERROR(X422/H422,"0")+IFERROR(X423/H423,"0")+IFERROR(X424/H424,"0")</f>
        <v>15</v>
      </c>
      <c r="Y425" s="391">
        <f>IFERROR(IF(Y422="",0,Y422),"0")+IFERROR(IF(Y423="",0,Y423),"0")+IFERROR(IF(Y424="",0,Y424),"0")</f>
        <v>9.4050000000000009E-2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17.5</v>
      </c>
      <c r="X426" s="391">
        <f>IFERROR(SUM(X422:X424),"0")</f>
        <v>18.600000000000001</v>
      </c>
      <c r="Y426" s="37"/>
      <c r="Z426" s="392"/>
      <c r="AA426" s="392"/>
    </row>
    <row r="427" spans="1:67" ht="16.5" customHeight="1" x14ac:dyDescent="0.25">
      <c r="A427" s="421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5"/>
      <c r="AA428" s="385"/>
    </row>
    <row r="429" spans="1:67" ht="27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5"/>
      <c r="AA433" s="385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60</v>
      </c>
      <c r="X434" s="390">
        <f t="shared" ref="X434:X439" si="86">IFERROR(IF(W434="",0,CEILING((W434/$H434),1)*$H434),"")</f>
        <v>63</v>
      </c>
      <c r="Y434" s="36">
        <f>IFERROR(IF(X434=0,"",ROUNDUP(X434/H434,0)*0.00753),"")</f>
        <v>0.11295000000000001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63.28571428571427</v>
      </c>
      <c r="BM434" s="64">
        <f t="shared" ref="BM434:BM439" si="88">IFERROR(X434*I434/H434,"0")</f>
        <v>66.449999999999989</v>
      </c>
      <c r="BN434" s="64">
        <f t="shared" ref="BN434:BN439" si="89">IFERROR(1/J434*(W434/H434),"0")</f>
        <v>9.1575091575091569E-2</v>
      </c>
      <c r="BO434" s="64">
        <f t="shared" ref="BO434:BO439" si="90">IFERROR(1/J434*(X434/H434),"0")</f>
        <v>9.6153846153846145E-2</v>
      </c>
    </row>
    <row r="435" spans="1:67" ht="27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14.285714285714285</v>
      </c>
      <c r="X440" s="391">
        <f>IFERROR(X434/H434,"0")+IFERROR(X435/H435,"0")+IFERROR(X436/H436,"0")+IFERROR(X437/H437,"0")+IFERROR(X438/H438,"0")+IFERROR(X439/H439,"0")</f>
        <v>15</v>
      </c>
      <c r="Y440" s="391">
        <f>IFERROR(IF(Y434="",0,Y434),"0")+IFERROR(IF(Y435="",0,Y435),"0")+IFERROR(IF(Y436="",0,Y436),"0")+IFERROR(IF(Y437="",0,Y437),"0")+IFERROR(IF(Y438="",0,Y438),"0")+IFERROR(IF(Y439="",0,Y439),"0")</f>
        <v>0.11295000000000001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60</v>
      </c>
      <c r="X441" s="391">
        <f>IFERROR(SUM(X434:X439),"0")</f>
        <v>63</v>
      </c>
      <c r="Y441" s="37"/>
      <c r="Z441" s="392"/>
      <c r="AA441" s="392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5"/>
      <c r="AA442" s="385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6</v>
      </c>
      <c r="X443" s="390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5</v>
      </c>
      <c r="X445" s="391">
        <f>IFERROR(X443/H443,"0")+IFERROR(X444/H444,"0")</f>
        <v>5</v>
      </c>
      <c r="Y445" s="391">
        <f>IFERROR(IF(Y443="",0,Y443),"0")+IFERROR(IF(Y444="",0,Y444),"0")</f>
        <v>3.1350000000000003E-2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6</v>
      </c>
      <c r="X446" s="391">
        <f>IFERROR(SUM(X443:X444),"0")</f>
        <v>6</v>
      </c>
      <c r="Y446" s="37"/>
      <c r="Z446" s="392"/>
      <c r="AA446" s="392"/>
    </row>
    <row r="447" spans="1:67" ht="14.25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5"/>
      <c r="AA447" s="385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5.5</v>
      </c>
      <c r="X448" s="390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4.1666666666666661</v>
      </c>
      <c r="X449" s="391">
        <f>IFERROR(X448/H448,"0")</f>
        <v>5</v>
      </c>
      <c r="Y449" s="391">
        <f>IFERROR(IF(Y448="",0,Y448),"0")</f>
        <v>3.1350000000000003E-2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5.5</v>
      </c>
      <c r="X450" s="391">
        <f>IFERROR(SUM(X448:X448),"0")</f>
        <v>6.6000000000000005</v>
      </c>
      <c r="Y450" s="37"/>
      <c r="Z450" s="392"/>
      <c r="AA450" s="392"/>
    </row>
    <row r="451" spans="1:67" ht="14.25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5"/>
      <c r="AA451" s="385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7.5</v>
      </c>
      <c r="X452" s="390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2.5</v>
      </c>
      <c r="X453" s="391">
        <f>IFERROR(X452/H452,"0")</f>
        <v>3</v>
      </c>
      <c r="Y453" s="391">
        <f>IFERROR(IF(Y452="",0,Y452),"0")</f>
        <v>1.881E-2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7.5</v>
      </c>
      <c r="X454" s="391">
        <f>IFERROR(SUM(X452:X452),"0")</f>
        <v>9</v>
      </c>
      <c r="Y454" s="37"/>
      <c r="Z454" s="392"/>
      <c r="AA454" s="392"/>
    </row>
    <row r="455" spans="1:67" ht="16.5" customHeight="1" x14ac:dyDescent="0.25">
      <c r="A455" s="421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5"/>
      <c r="AA456" s="385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20</v>
      </c>
      <c r="X457" s="390">
        <f>IFERROR(IF(W457="",0,CEILING((W457/$H457),1)*$H457),"")</f>
        <v>20.399999999999999</v>
      </c>
      <c r="Y457" s="36">
        <f>IFERROR(IF(X457=0,"",ROUNDUP(X457/H457,0)*0.00502),"")</f>
        <v>8.5339999999999999E-2</v>
      </c>
      <c r="Z457" s="56"/>
      <c r="AA457" s="57"/>
      <c r="AE457" s="64"/>
      <c r="BB457" s="323" t="s">
        <v>1</v>
      </c>
      <c r="BL457" s="64">
        <f>IFERROR(W457*I457/H457,"0")</f>
        <v>22.866666666666667</v>
      </c>
      <c r="BM457" s="64">
        <f>IFERROR(X457*I457/H457,"0")</f>
        <v>23.324000000000002</v>
      </c>
      <c r="BN457" s="64">
        <f>IFERROR(1/J457*(W457/H457),"0")</f>
        <v>7.122507122507124E-2</v>
      </c>
      <c r="BO457" s="64">
        <f>IFERROR(1/J457*(X457/H457),"0")</f>
        <v>7.2649572649572655E-2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20</v>
      </c>
      <c r="X458" s="390">
        <f>IFERROR(IF(W458="",0,CEILING((W458/$H458),1)*$H458),"")</f>
        <v>20.399999999999999</v>
      </c>
      <c r="Y458" s="36">
        <f>IFERROR(IF(X458=0,"",ROUNDUP(X458/H458,0)*0.00502),"")</f>
        <v>8.5339999999999999E-2</v>
      </c>
      <c r="Z458" s="56"/>
      <c r="AA458" s="57"/>
      <c r="AE458" s="64"/>
      <c r="BB458" s="324" t="s">
        <v>1</v>
      </c>
      <c r="BL458" s="64">
        <f>IFERROR(W458*I458/H458,"0")</f>
        <v>21.666666666666668</v>
      </c>
      <c r="BM458" s="64">
        <f>IFERROR(X458*I458/H458,"0")</f>
        <v>22.1</v>
      </c>
      <c r="BN458" s="64">
        <f>IFERROR(1/J458*(W458/H458),"0")</f>
        <v>7.122507122507124E-2</v>
      </c>
      <c r="BO458" s="64">
        <f>IFERROR(1/J458*(X458/H458),"0")</f>
        <v>7.2649572649572655E-2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20</v>
      </c>
      <c r="X459" s="390">
        <f>IFERROR(IF(W459="",0,CEILING((W459/$H459),1)*$H459),"")</f>
        <v>20.399999999999999</v>
      </c>
      <c r="Y459" s="36">
        <f>IFERROR(IF(X459=0,"",ROUNDUP(X459/H459,0)*0.00502),"")</f>
        <v>8.5339999999999999E-2</v>
      </c>
      <c r="Z459" s="56"/>
      <c r="AA459" s="57"/>
      <c r="AE459" s="64"/>
      <c r="BB459" s="325" t="s">
        <v>1</v>
      </c>
      <c r="BL459" s="64">
        <f>IFERROR(W459*I459/H459,"0")</f>
        <v>33.666666666666664</v>
      </c>
      <c r="BM459" s="64">
        <f>IFERROR(X459*I459/H459,"0")</f>
        <v>34.340000000000003</v>
      </c>
      <c r="BN459" s="64">
        <f>IFERROR(1/J459*(W459/H459),"0")</f>
        <v>7.122507122507124E-2</v>
      </c>
      <c r="BO459" s="64">
        <f>IFERROR(1/J459*(X459/H459),"0")</f>
        <v>7.2649572649572655E-2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50</v>
      </c>
      <c r="X460" s="391">
        <f>IFERROR(X457/H457,"0")+IFERROR(X458/H458,"0")+IFERROR(X459/H459,"0")</f>
        <v>51</v>
      </c>
      <c r="Y460" s="391">
        <f>IFERROR(IF(Y457="",0,Y457),"0")+IFERROR(IF(Y458="",0,Y458),"0")+IFERROR(IF(Y459="",0,Y459),"0")</f>
        <v>0.25602000000000003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60</v>
      </c>
      <c r="X461" s="391">
        <f>IFERROR(SUM(X457:X459),"0")</f>
        <v>61.199999999999996</v>
      </c>
      <c r="Y461" s="37"/>
      <c r="Z461" s="392"/>
      <c r="AA461" s="392"/>
    </row>
    <row r="462" spans="1:67" ht="16.5" customHeight="1" x14ac:dyDescent="0.25">
      <c r="A462" s="421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5"/>
      <c r="AA463" s="385"/>
    </row>
    <row r="464" spans="1:67" ht="27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5"/>
      <c r="AA467" s="385"/>
    </row>
    <row r="468" spans="1:67" ht="27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1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customHeight="1" x14ac:dyDescent="0.2">
      <c r="A471" s="427" t="s">
        <v>655</v>
      </c>
      <c r="B471" s="428"/>
      <c r="C471" s="428"/>
      <c r="D471" s="428"/>
      <c r="E471" s="428"/>
      <c r="F471" s="428"/>
      <c r="G471" s="428"/>
      <c r="H471" s="428"/>
      <c r="I471" s="428"/>
      <c r="J471" s="428"/>
      <c r="K471" s="428"/>
      <c r="L471" s="428"/>
      <c r="M471" s="428"/>
      <c r="N471" s="428"/>
      <c r="O471" s="428"/>
      <c r="P471" s="428"/>
      <c r="Q471" s="428"/>
      <c r="R471" s="428"/>
      <c r="S471" s="428"/>
      <c r="T471" s="428"/>
      <c r="U471" s="428"/>
      <c r="V471" s="428"/>
      <c r="W471" s="428"/>
      <c r="X471" s="428"/>
      <c r="Y471" s="428"/>
      <c r="Z471" s="48"/>
      <c r="AA471" s="48"/>
    </row>
    <row r="472" spans="1:67" ht="16.5" customHeight="1" x14ac:dyDescent="0.25">
      <c r="A472" s="421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4"/>
      <c r="AA472" s="384"/>
    </row>
    <row r="473" spans="1:67" ht="14.25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5"/>
      <c r="AA473" s="385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70</v>
      </c>
      <c r="X474" s="390">
        <f t="shared" ref="X474:X485" si="91">IFERROR(IF(W474="",0,CEILING((W474/$H474),1)*$H474),"")</f>
        <v>73.92</v>
      </c>
      <c r="Y474" s="36">
        <f t="shared" ref="Y474:Y480" si="92">IFERROR(IF(X474=0,"",ROUNDUP(X474/H474,0)*0.01196),"")</f>
        <v>0.16744000000000001</v>
      </c>
      <c r="Z474" s="56"/>
      <c r="AA474" s="57"/>
      <c r="AE474" s="64"/>
      <c r="BB474" s="328" t="s">
        <v>1</v>
      </c>
      <c r="BL474" s="64">
        <f t="shared" ref="BL474:BL485" si="93">IFERROR(W474*I474/H474,"0")</f>
        <v>74.772727272727266</v>
      </c>
      <c r="BM474" s="64">
        <f t="shared" ref="BM474:BM485" si="94">IFERROR(X474*I474/H474,"0")</f>
        <v>78.959999999999994</v>
      </c>
      <c r="BN474" s="64">
        <f t="shared" ref="BN474:BN485" si="95">IFERROR(1/J474*(W474/H474),"0")</f>
        <v>0.12747668997668998</v>
      </c>
      <c r="BO474" s="64">
        <f t="shared" ref="BO474:BO485" si="96">IFERROR(1/J474*(X474/H474),"0")</f>
        <v>0.13461538461538464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200</v>
      </c>
      <c r="X475" s="390">
        <f t="shared" si="91"/>
        <v>200.64000000000001</v>
      </c>
      <c r="Y475" s="36">
        <f t="shared" si="92"/>
        <v>0.45448</v>
      </c>
      <c r="Z475" s="56"/>
      <c r="AA475" s="57"/>
      <c r="AE475" s="64"/>
      <c r="BB475" s="329" t="s">
        <v>1</v>
      </c>
      <c r="BL475" s="64">
        <f t="shared" si="93"/>
        <v>213.63636363636363</v>
      </c>
      <c r="BM475" s="64">
        <f t="shared" si="94"/>
        <v>214.32</v>
      </c>
      <c r="BN475" s="64">
        <f t="shared" si="95"/>
        <v>0.36421911421911418</v>
      </c>
      <c r="BO475" s="64">
        <f t="shared" si="96"/>
        <v>0.36538461538461542</v>
      </c>
    </row>
    <row r="476" spans="1:67" ht="27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200</v>
      </c>
      <c r="X479" s="390">
        <f t="shared" si="91"/>
        <v>200.64000000000001</v>
      </c>
      <c r="Y479" s="36">
        <f t="shared" si="92"/>
        <v>0.45448</v>
      </c>
      <c r="Z479" s="56"/>
      <c r="AA479" s="57"/>
      <c r="AE479" s="64"/>
      <c r="BB479" s="333" t="s">
        <v>1</v>
      </c>
      <c r="BL479" s="64">
        <f t="shared" si="93"/>
        <v>213.63636363636363</v>
      </c>
      <c r="BM479" s="64">
        <f t="shared" si="94"/>
        <v>214.32</v>
      </c>
      <c r="BN479" s="64">
        <f t="shared" si="95"/>
        <v>0.36421911421911418</v>
      </c>
      <c r="BO479" s="64">
        <f t="shared" si="96"/>
        <v>0.36538461538461542</v>
      </c>
    </row>
    <row r="480" spans="1:67" ht="16.5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120</v>
      </c>
      <c r="M480" s="33"/>
      <c r="N480" s="32">
        <v>60</v>
      </c>
      <c r="O480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120</v>
      </c>
      <c r="M484" s="33"/>
      <c r="N484" s="32">
        <v>50</v>
      </c>
      <c r="O484" s="7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36</v>
      </c>
      <c r="X485" s="390">
        <f t="shared" si="91"/>
        <v>36</v>
      </c>
      <c r="Y485" s="36">
        <f>IFERROR(IF(X485=0,"",ROUNDUP(X485/H485,0)*0.00937),"")</f>
        <v>9.3700000000000006E-2</v>
      </c>
      <c r="Z485" s="56"/>
      <c r="AA485" s="57"/>
      <c r="AE485" s="64"/>
      <c r="BB485" s="339" t="s">
        <v>1</v>
      </c>
      <c r="BL485" s="64">
        <f t="shared" si="93"/>
        <v>38.4</v>
      </c>
      <c r="BM485" s="64">
        <f t="shared" si="94"/>
        <v>38.4</v>
      </c>
      <c r="BN485" s="64">
        <f t="shared" si="95"/>
        <v>8.3333333333333329E-2</v>
      </c>
      <c r="BO485" s="64">
        <f t="shared" si="96"/>
        <v>8.3333333333333329E-2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99.015151515151501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100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1.1701000000000001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506</v>
      </c>
      <c r="X487" s="391">
        <f>IFERROR(SUM(X474:X485),"0")</f>
        <v>511.20000000000005</v>
      </c>
      <c r="Y487" s="37"/>
      <c r="Z487" s="392"/>
      <c r="AA487" s="392"/>
    </row>
    <row r="488" spans="1:67" ht="14.25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5"/>
      <c r="AA488" s="385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150</v>
      </c>
      <c r="X489" s="390">
        <f>IFERROR(IF(W489="",0,CEILING((W489/$H489),1)*$H489),"")</f>
        <v>153.12</v>
      </c>
      <c r="Y489" s="36">
        <f>IFERROR(IF(X489=0,"",ROUNDUP(X489/H489,0)*0.01196),"")</f>
        <v>0.34683999999999998</v>
      </c>
      <c r="Z489" s="56"/>
      <c r="AA489" s="57"/>
      <c r="AE489" s="64"/>
      <c r="BB489" s="340" t="s">
        <v>1</v>
      </c>
      <c r="BL489" s="64">
        <f>IFERROR(W489*I489/H489,"0")</f>
        <v>160.22727272727272</v>
      </c>
      <c r="BM489" s="64">
        <f>IFERROR(X489*I489/H489,"0")</f>
        <v>163.56</v>
      </c>
      <c r="BN489" s="64">
        <f>IFERROR(1/J489*(W489/H489),"0")</f>
        <v>0.27316433566433568</v>
      </c>
      <c r="BO489" s="64">
        <f>IFERROR(1/J489*(X489/H489),"0")</f>
        <v>0.27884615384615385</v>
      </c>
    </row>
    <row r="490" spans="1:67" ht="16.5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28.409090909090907</v>
      </c>
      <c r="X491" s="391">
        <f>IFERROR(X489/H489,"0")+IFERROR(X490/H490,"0")</f>
        <v>29</v>
      </c>
      <c r="Y491" s="391">
        <f>IFERROR(IF(Y489="",0,Y489),"0")+IFERROR(IF(Y490="",0,Y490),"0")</f>
        <v>0.34683999999999998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150</v>
      </c>
      <c r="X492" s="391">
        <f>IFERROR(SUM(X489:X490),"0")</f>
        <v>153.12</v>
      </c>
      <c r="Y492" s="37"/>
      <c r="Z492" s="392"/>
      <c r="AA492" s="392"/>
    </row>
    <row r="493" spans="1:67" ht="14.25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5"/>
      <c r="AA493" s="385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50</v>
      </c>
      <c r="X494" s="390">
        <f t="shared" ref="X494:X499" si="97">IFERROR(IF(W494="",0,CEILING((W494/$H494),1)*$H494),"")</f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53.409090909090907</v>
      </c>
      <c r="BM494" s="64">
        <f t="shared" ref="BM494:BM499" si="99">IFERROR(X494*I494/H494,"0")</f>
        <v>56.400000000000006</v>
      </c>
      <c r="BN494" s="64">
        <f t="shared" ref="BN494:BN499" si="100">IFERROR(1/J494*(W494/H494),"0")</f>
        <v>9.1054778554778545E-2</v>
      </c>
      <c r="BO494" s="64">
        <f t="shared" ref="BO494:BO499" si="101">IFERROR(1/J494*(X494/H494),"0")</f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50</v>
      </c>
      <c r="X495" s="390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150</v>
      </c>
      <c r="X496" s="390">
        <f t="shared" si="97"/>
        <v>153.12</v>
      </c>
      <c r="Y496" s="36">
        <f>IFERROR(IF(X496=0,"",ROUNDUP(X496/H496,0)*0.01196),"")</f>
        <v>0.34683999999999998</v>
      </c>
      <c r="Z496" s="56"/>
      <c r="AA496" s="57"/>
      <c r="AE496" s="64"/>
      <c r="BB496" s="344" t="s">
        <v>1</v>
      </c>
      <c r="BL496" s="64">
        <f t="shared" si="98"/>
        <v>160.22727272727272</v>
      </c>
      <c r="BM496" s="64">
        <f t="shared" si="99"/>
        <v>163.56</v>
      </c>
      <c r="BN496" s="64">
        <f t="shared" si="100"/>
        <v>0.27316433566433568</v>
      </c>
      <c r="BO496" s="64">
        <f t="shared" si="101"/>
        <v>0.27884615384615385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30</v>
      </c>
      <c r="X497" s="390">
        <f t="shared" si="97"/>
        <v>32.4</v>
      </c>
      <c r="Y497" s="36">
        <f>IFERROR(IF(X497=0,"",ROUNDUP(X497/H497,0)*0.00937),"")</f>
        <v>8.4330000000000002E-2</v>
      </c>
      <c r="Z497" s="56"/>
      <c r="AA497" s="57"/>
      <c r="AE497" s="64"/>
      <c r="BB497" s="345" t="s">
        <v>1</v>
      </c>
      <c r="BL497" s="64">
        <f t="shared" si="98"/>
        <v>31.999999999999996</v>
      </c>
      <c r="BM497" s="64">
        <f t="shared" si="99"/>
        <v>34.559999999999995</v>
      </c>
      <c r="BN497" s="64">
        <f t="shared" si="100"/>
        <v>6.9444444444444448E-2</v>
      </c>
      <c r="BO497" s="64">
        <f t="shared" si="101"/>
        <v>7.4999999999999997E-2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30</v>
      </c>
      <c r="X498" s="390">
        <f t="shared" si="97"/>
        <v>32.4</v>
      </c>
      <c r="Y498" s="36">
        <f>IFERROR(IF(X498=0,"",ROUNDUP(X498/H498,0)*0.00937),"")</f>
        <v>8.4330000000000002E-2</v>
      </c>
      <c r="Z498" s="56"/>
      <c r="AA498" s="57"/>
      <c r="AE498" s="64"/>
      <c r="BB498" s="346" t="s">
        <v>1</v>
      </c>
      <c r="BL498" s="64">
        <f t="shared" si="98"/>
        <v>31.75</v>
      </c>
      <c r="BM498" s="64">
        <f t="shared" si="99"/>
        <v>34.29</v>
      </c>
      <c r="BN498" s="64">
        <f t="shared" si="100"/>
        <v>6.9444444444444448E-2</v>
      </c>
      <c r="BO498" s="64">
        <f t="shared" si="101"/>
        <v>7.4999999999999997E-2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30</v>
      </c>
      <c r="X499" s="390">
        <f t="shared" si="97"/>
        <v>32.4</v>
      </c>
      <c r="Y499" s="36">
        <f>IFERROR(IF(X499=0,"",ROUNDUP(X499/H499,0)*0.00937),"")</f>
        <v>8.4330000000000002E-2</v>
      </c>
      <c r="Z499" s="56"/>
      <c r="AA499" s="57"/>
      <c r="AE499" s="64"/>
      <c r="BB499" s="347" t="s">
        <v>1</v>
      </c>
      <c r="BL499" s="64">
        <f t="shared" si="98"/>
        <v>31.75</v>
      </c>
      <c r="BM499" s="64">
        <f t="shared" si="99"/>
        <v>34.29</v>
      </c>
      <c r="BN499" s="64">
        <f t="shared" si="100"/>
        <v>6.9444444444444448E-2</v>
      </c>
      <c r="BO499" s="64">
        <f t="shared" si="101"/>
        <v>7.4999999999999997E-2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72.348484848484844</v>
      </c>
      <c r="X500" s="391">
        <f>IFERROR(X494/H494,"0")+IFERROR(X495/H495,"0")+IFERROR(X496/H496,"0")+IFERROR(X497/H497,"0")+IFERROR(X498/H498,"0")+IFERROR(X499/H499,"0")</f>
        <v>76</v>
      </c>
      <c r="Y500" s="391">
        <f>IFERROR(IF(Y494="",0,Y494),"0")+IFERROR(IF(Y495="",0,Y495),"0")+IFERROR(IF(Y496="",0,Y496),"0")+IFERROR(IF(Y497="",0,Y497),"0")+IFERROR(IF(Y498="",0,Y498),"0")+IFERROR(IF(Y499="",0,Y499),"0")</f>
        <v>0.83903000000000005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340</v>
      </c>
      <c r="X501" s="391">
        <f>IFERROR(SUM(X494:X499),"0")</f>
        <v>355.91999999999996</v>
      </c>
      <c r="Y501" s="37"/>
      <c r="Z501" s="392"/>
      <c r="AA501" s="392"/>
    </row>
    <row r="502" spans="1:67" ht="14.25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5"/>
      <c r="AA502" s="385"/>
    </row>
    <row r="503" spans="1:67" ht="16.5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5"/>
      <c r="AA508" s="385"/>
    </row>
    <row r="509" spans="1:67" ht="16.5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customHeight="1" x14ac:dyDescent="0.2">
      <c r="A512" s="427" t="s">
        <v>704</v>
      </c>
      <c r="B512" s="428"/>
      <c r="C512" s="428"/>
      <c r="D512" s="428"/>
      <c r="E512" s="428"/>
      <c r="F512" s="428"/>
      <c r="G512" s="428"/>
      <c r="H512" s="428"/>
      <c r="I512" s="428"/>
      <c r="J512" s="428"/>
      <c r="K512" s="428"/>
      <c r="L512" s="428"/>
      <c r="M512" s="428"/>
      <c r="N512" s="428"/>
      <c r="O512" s="428"/>
      <c r="P512" s="428"/>
      <c r="Q512" s="428"/>
      <c r="R512" s="428"/>
      <c r="S512" s="428"/>
      <c r="T512" s="428"/>
      <c r="U512" s="428"/>
      <c r="V512" s="428"/>
      <c r="W512" s="428"/>
      <c r="X512" s="428"/>
      <c r="Y512" s="428"/>
      <c r="Z512" s="48"/>
      <c r="AA512" s="48"/>
    </row>
    <row r="513" spans="1:67" ht="16.5" customHeight="1" x14ac:dyDescent="0.25">
      <c r="A513" s="421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4"/>
      <c r="AA513" s="384"/>
    </row>
    <row r="514" spans="1:67" ht="14.25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5"/>
      <c r="AA514" s="385"/>
    </row>
    <row r="515" spans="1:67" ht="27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120</v>
      </c>
      <c r="M515" s="33"/>
      <c r="N515" s="32">
        <v>55</v>
      </c>
      <c r="O515" s="713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5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8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49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0</v>
      </c>
      <c r="X519" s="390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81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120</v>
      </c>
      <c r="M521" s="33"/>
      <c r="N521" s="32">
        <v>55</v>
      </c>
      <c r="O521" s="486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58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23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0</v>
      </c>
      <c r="X524" s="391">
        <f>IFERROR(X515/H515,"0")+IFERROR(X516/H516,"0")+IFERROR(X517/H517,"0")+IFERROR(X518/H518,"0")+IFERROR(X519/H519,"0")+IFERROR(X520/H520,"0")+IFERROR(X521/H521,"0")+IFERROR(X522/H522,"0")+IFERROR(X523/H523,"0")</f>
        <v>0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392"/>
      <c r="AA524" s="392"/>
    </row>
    <row r="525" spans="1:67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0</v>
      </c>
      <c r="X525" s="391">
        <f>IFERROR(SUM(X515:X523),"0")</f>
        <v>0</v>
      </c>
      <c r="Y525" s="37"/>
      <c r="Z525" s="392"/>
      <c r="AA525" s="392"/>
    </row>
    <row r="526" spans="1:67" ht="14.25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5"/>
      <c r="AA526" s="385"/>
    </row>
    <row r="527" spans="1:67" ht="27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1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120</v>
      </c>
      <c r="M528" s="33"/>
      <c r="N528" s="32">
        <v>50</v>
      </c>
      <c r="O528" s="728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1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45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16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5"/>
      <c r="AA534" s="385"/>
    </row>
    <row r="535" spans="1:67" ht="27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4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7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7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3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5"/>
      <c r="AA542" s="385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120</v>
      </c>
      <c r="M543" s="33"/>
      <c r="N543" s="32">
        <v>40</v>
      </c>
      <c r="O543" s="582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500</v>
      </c>
      <c r="X543" s="390">
        <f>IFERROR(IF(W543="",0,CEILING((W543/$H543),1)*$H543),"")</f>
        <v>507</v>
      </c>
      <c r="Y543" s="36">
        <f>IFERROR(IF(X543=0,"",ROUNDUP(X543/H543,0)*0.02175),"")</f>
        <v>1.4137499999999998</v>
      </c>
      <c r="Z543" s="56"/>
      <c r="AA543" s="57"/>
      <c r="AE543" s="64"/>
      <c r="BB543" s="371" t="s">
        <v>1</v>
      </c>
      <c r="BL543" s="64">
        <f>IFERROR(W543*I543/H543,"0")</f>
        <v>536.15384615384619</v>
      </c>
      <c r="BM543" s="64">
        <f>IFERROR(X543*I543/H543,"0")</f>
        <v>543.66000000000008</v>
      </c>
      <c r="BN543" s="64">
        <f>IFERROR(1/J543*(W543/H543),"0")</f>
        <v>1.1446886446886446</v>
      </c>
      <c r="BO543" s="64">
        <f>IFERROR(1/J543*(X543/H543),"0")</f>
        <v>1.1607142857142856</v>
      </c>
    </row>
    <row r="544" spans="1:67" ht="27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1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2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2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53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64.102564102564102</v>
      </c>
      <c r="X548" s="391">
        <f>IFERROR(X543/H543,"0")+IFERROR(X544/H544,"0")+IFERROR(X545/H545,"0")+IFERROR(X546/H546,"0")+IFERROR(X547/H547,"0")</f>
        <v>65</v>
      </c>
      <c r="Y548" s="391">
        <f>IFERROR(IF(Y543="",0,Y543),"0")+IFERROR(IF(Y544="",0,Y544),"0")+IFERROR(IF(Y545="",0,Y545),"0")+IFERROR(IF(Y546="",0,Y546),"0")+IFERROR(IF(Y547="",0,Y547),"0")</f>
        <v>1.4137499999999998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500</v>
      </c>
      <c r="X549" s="391">
        <f>IFERROR(SUM(X543:X547),"0")</f>
        <v>507</v>
      </c>
      <c r="Y549" s="37"/>
      <c r="Z549" s="392"/>
      <c r="AA549" s="392"/>
    </row>
    <row r="550" spans="1:67" ht="14.25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5"/>
      <c r="AA550" s="385"/>
    </row>
    <row r="551" spans="1:67" ht="27" customHeight="1" x14ac:dyDescent="0.25">
      <c r="A551" s="54" t="s">
        <v>778</v>
      </c>
      <c r="B551" s="54" t="s">
        <v>779</v>
      </c>
      <c r="C551" s="31">
        <v>4301060408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8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778</v>
      </c>
      <c r="B552" s="54" t="s">
        <v>781</v>
      </c>
      <c r="C552" s="31">
        <v>4301060354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783</v>
      </c>
      <c r="B553" s="54" t="s">
        <v>784</v>
      </c>
      <c r="C553" s="31">
        <v>4301060407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783</v>
      </c>
      <c r="B554" s="54" t="s">
        <v>786</v>
      </c>
      <c r="C554" s="31">
        <v>4301060355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2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5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0"/>
      <c r="O557" s="569" t="s">
        <v>788</v>
      </c>
      <c r="P557" s="547"/>
      <c r="Q557" s="547"/>
      <c r="R557" s="547"/>
      <c r="S557" s="547"/>
      <c r="T557" s="547"/>
      <c r="U557" s="548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17030.400000000001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17195.080000000002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0"/>
      <c r="O558" s="569" t="s">
        <v>789</v>
      </c>
      <c r="P558" s="547"/>
      <c r="Q558" s="547"/>
      <c r="R558" s="547"/>
      <c r="S558" s="547"/>
      <c r="T558" s="547"/>
      <c r="U558" s="548"/>
      <c r="V558" s="37" t="s">
        <v>66</v>
      </c>
      <c r="W558" s="391">
        <f>IFERROR(SUM(BL22:BL554),"0")</f>
        <v>18297.157348302033</v>
      </c>
      <c r="X558" s="391">
        <f>IFERROR(SUM(BM22:BM554),"0")</f>
        <v>18473.33600000001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0"/>
      <c r="O559" s="569" t="s">
        <v>790</v>
      </c>
      <c r="P559" s="547"/>
      <c r="Q559" s="547"/>
      <c r="R559" s="547"/>
      <c r="S559" s="547"/>
      <c r="T559" s="547"/>
      <c r="U559" s="548"/>
      <c r="V559" s="37" t="s">
        <v>791</v>
      </c>
      <c r="W559" s="38">
        <f>ROUNDUP(SUM(BN22:BN554),0)</f>
        <v>35</v>
      </c>
      <c r="X559" s="38">
        <f>ROUNDUP(SUM(BO22:BO554),0)</f>
        <v>36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0"/>
      <c r="O560" s="569" t="s">
        <v>792</v>
      </c>
      <c r="P560" s="547"/>
      <c r="Q560" s="547"/>
      <c r="R560" s="547"/>
      <c r="S560" s="547"/>
      <c r="T560" s="547"/>
      <c r="U560" s="548"/>
      <c r="V560" s="37" t="s">
        <v>66</v>
      </c>
      <c r="W560" s="391">
        <f>GrossWeightTotal+PalletQtyTotal*25</f>
        <v>19172.157348302033</v>
      </c>
      <c r="X560" s="391">
        <f>GrossWeightTotalR+PalletQtyTotalR*25</f>
        <v>19373.33600000001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0"/>
      <c r="O561" s="569" t="s">
        <v>793</v>
      </c>
      <c r="P561" s="547"/>
      <c r="Q561" s="547"/>
      <c r="R561" s="547"/>
      <c r="S561" s="547"/>
      <c r="T561" s="547"/>
      <c r="U561" s="548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4156.5507205538943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4189</v>
      </c>
      <c r="Y561" s="37"/>
      <c r="Z561" s="392"/>
      <c r="AA561" s="392"/>
    </row>
    <row r="562" spans="1:30" ht="14.25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0"/>
      <c r="O562" s="569" t="s">
        <v>794</v>
      </c>
      <c r="P562" s="547"/>
      <c r="Q562" s="547"/>
      <c r="R562" s="547"/>
      <c r="S562" s="547"/>
      <c r="T562" s="547"/>
      <c r="U562" s="548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40.831060000000022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6" t="s">
        <v>60</v>
      </c>
      <c r="C564" s="433" t="s">
        <v>95</v>
      </c>
      <c r="D564" s="453"/>
      <c r="E564" s="453"/>
      <c r="F564" s="454"/>
      <c r="G564" s="433" t="s">
        <v>228</v>
      </c>
      <c r="H564" s="453"/>
      <c r="I564" s="453"/>
      <c r="J564" s="453"/>
      <c r="K564" s="453"/>
      <c r="L564" s="453"/>
      <c r="M564" s="453"/>
      <c r="N564" s="453"/>
      <c r="O564" s="453"/>
      <c r="P564" s="454"/>
      <c r="Q564" s="433" t="s">
        <v>488</v>
      </c>
      <c r="R564" s="454"/>
      <c r="S564" s="433" t="s">
        <v>567</v>
      </c>
      <c r="T564" s="453"/>
      <c r="U564" s="453"/>
      <c r="V564" s="454"/>
      <c r="W564" s="386" t="s">
        <v>655</v>
      </c>
      <c r="X564" s="386" t="s">
        <v>704</v>
      </c>
      <c r="AA564" s="52"/>
      <c r="AD564" s="387"/>
    </row>
    <row r="565" spans="1:30" ht="14.25" customHeight="1" thickTop="1" x14ac:dyDescent="0.2">
      <c r="A565" s="796" t="s">
        <v>797</v>
      </c>
      <c r="B565" s="433" t="s">
        <v>60</v>
      </c>
      <c r="C565" s="433" t="s">
        <v>96</v>
      </c>
      <c r="D565" s="433" t="s">
        <v>104</v>
      </c>
      <c r="E565" s="433" t="s">
        <v>95</v>
      </c>
      <c r="F565" s="433" t="s">
        <v>218</v>
      </c>
      <c r="G565" s="433" t="s">
        <v>229</v>
      </c>
      <c r="H565" s="433" t="s">
        <v>246</v>
      </c>
      <c r="I565" s="433" t="s">
        <v>265</v>
      </c>
      <c r="J565" s="433" t="s">
        <v>338</v>
      </c>
      <c r="K565" s="387"/>
      <c r="L565" s="433" t="s">
        <v>372</v>
      </c>
      <c r="M565" s="387"/>
      <c r="N565" s="433" t="s">
        <v>372</v>
      </c>
      <c r="O565" s="433" t="s">
        <v>458</v>
      </c>
      <c r="P565" s="433" t="s">
        <v>475</v>
      </c>
      <c r="Q565" s="433" t="s">
        <v>489</v>
      </c>
      <c r="R565" s="433" t="s">
        <v>536</v>
      </c>
      <c r="S565" s="433" t="s">
        <v>568</v>
      </c>
      <c r="T565" s="433" t="s">
        <v>615</v>
      </c>
      <c r="U565" s="433" t="s">
        <v>642</v>
      </c>
      <c r="V565" s="433" t="s">
        <v>649</v>
      </c>
      <c r="W565" s="433" t="s">
        <v>655</v>
      </c>
      <c r="X565" s="433" t="s">
        <v>705</v>
      </c>
      <c r="AA565" s="52"/>
      <c r="AD565" s="387"/>
    </row>
    <row r="566" spans="1:30" ht="13.5" customHeight="1" thickBot="1" x14ac:dyDescent="0.25">
      <c r="A566" s="797"/>
      <c r="B566" s="434"/>
      <c r="C566" s="434"/>
      <c r="D566" s="434"/>
      <c r="E566" s="434"/>
      <c r="F566" s="434"/>
      <c r="G566" s="434"/>
      <c r="H566" s="434"/>
      <c r="I566" s="434"/>
      <c r="J566" s="434"/>
      <c r="K566" s="387"/>
      <c r="L566" s="434"/>
      <c r="M566" s="387"/>
      <c r="N566" s="434"/>
      <c r="O566" s="434"/>
      <c r="P566" s="434"/>
      <c r="Q566" s="434"/>
      <c r="R566" s="434"/>
      <c r="S566" s="434"/>
      <c r="T566" s="434"/>
      <c r="U566" s="434"/>
      <c r="V566" s="434"/>
      <c r="W566" s="434"/>
      <c r="X566" s="434"/>
      <c r="AA566" s="52"/>
      <c r="AD566" s="387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378</v>
      </c>
      <c r="D567" s="46">
        <f>IFERROR(X53*1,"0")+IFERROR(X54*1,"0")+IFERROR(X55*1,"0")+IFERROR(X56*1,"0")</f>
        <v>468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2494.9200000000005</v>
      </c>
      <c r="F567" s="46">
        <f>IFERROR(X130*1,"0")+IFERROR(X131*1,"0")+IFERROR(X132*1,"0")+IFERROR(X133*1,"0")+IFERROR(X134*1,"0")</f>
        <v>1296.0000000000002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680.40000000000009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2516.4</v>
      </c>
      <c r="J567" s="46">
        <f>IFERROR(X210*1,"0")+IFERROR(X211*1,"0")+IFERROR(X212*1,"0")+IFERROR(X213*1,"0")+IFERROR(X214*1,"0")+IFERROR(X215*1,"0")+IFERROR(X216*1,"0")+IFERROR(X220*1,"0")+IFERROR(X221*1,"0")+IFERROR(X222*1,"0")</f>
        <v>152.70000000000002</v>
      </c>
      <c r="K567" s="387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661.95999999999992</v>
      </c>
      <c r="M567" s="387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661.95999999999992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1380.9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4615.2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108.6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488.16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84.6</v>
      </c>
      <c r="U567" s="46">
        <f>IFERROR(X457*1,"0")+IFERROR(X458*1,"0")+IFERROR(X459*1,"0")</f>
        <v>61.199999999999996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1020.2399999999999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507</v>
      </c>
      <c r="AA567" s="52"/>
      <c r="AD567" s="387"/>
    </row>
  </sheetData>
  <sheetProtection algorithmName="SHA-512" hashValue="DsZNQ/oEVeR0+WElFypJLzhjf65FY7l6pDJ6yiEQXmTR2lHgTIxQ4//OL6ERdmWYHr0yFdSe0LyFCJucD2tVOA==" saltValue="6FM3kylp+OM8rM+pZUzdB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7">
    <mergeCell ref="A565:A566"/>
    <mergeCell ref="O360:U360"/>
    <mergeCell ref="D344:E344"/>
    <mergeCell ref="D173:E173"/>
    <mergeCell ref="D17:E18"/>
    <mergeCell ref="V17:V18"/>
    <mergeCell ref="D123:E123"/>
    <mergeCell ref="X17:X18"/>
    <mergeCell ref="O432:U432"/>
    <mergeCell ref="D110:E110"/>
    <mergeCell ref="D286:E286"/>
    <mergeCell ref="A534:Y534"/>
    <mergeCell ref="D268:E268"/>
    <mergeCell ref="D97:E97"/>
    <mergeCell ref="O41:S41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O393:U393"/>
    <mergeCell ref="O123:S123"/>
    <mergeCell ref="A49:N50"/>
    <mergeCell ref="O355:U355"/>
    <mergeCell ref="O110:S110"/>
    <mergeCell ref="O552:S552"/>
    <mergeCell ref="D121:E121"/>
    <mergeCell ref="D192:E192"/>
    <mergeCell ref="O501:U501"/>
    <mergeCell ref="A252:Y252"/>
    <mergeCell ref="O324:U324"/>
    <mergeCell ref="D515:E515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O211:S211"/>
    <mergeCell ref="Q1:S1"/>
    <mergeCell ref="A20:Y20"/>
    <mergeCell ref="V565:V566"/>
    <mergeCell ref="O509:S509"/>
    <mergeCell ref="O338:S338"/>
    <mergeCell ref="A318:Y318"/>
    <mergeCell ref="D552:E552"/>
    <mergeCell ref="D239:E239"/>
    <mergeCell ref="O548:U548"/>
    <mergeCell ref="D537:E537"/>
    <mergeCell ref="D266:E266"/>
    <mergeCell ref="D95:E95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9:U49"/>
    <mergeCell ref="BB17:BB18"/>
    <mergeCell ref="O483:S483"/>
    <mergeCell ref="D196:E196"/>
    <mergeCell ref="T17:U17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P5:Q5"/>
    <mergeCell ref="O370:S370"/>
    <mergeCell ref="J9:L9"/>
    <mergeCell ref="D483:E483"/>
    <mergeCell ref="O435:S435"/>
    <mergeCell ref="O311:U311"/>
    <mergeCell ref="A40:Y40"/>
    <mergeCell ref="O315:S315"/>
    <mergeCell ref="D547:E547"/>
    <mergeCell ref="O492:U492"/>
    <mergeCell ref="D105:E105"/>
    <mergeCell ref="O181:U181"/>
    <mergeCell ref="A415:N416"/>
    <mergeCell ref="D468:E468"/>
    <mergeCell ref="N17:N18"/>
    <mergeCell ref="T565:T566"/>
    <mergeCell ref="O231:S231"/>
    <mergeCell ref="F17:F18"/>
    <mergeCell ref="A206:N207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A506:N507"/>
    <mergeCell ref="O431:U431"/>
    <mergeCell ref="O196:S196"/>
    <mergeCell ref="O558:U558"/>
    <mergeCell ref="O498:S498"/>
    <mergeCell ref="L565:L566"/>
    <mergeCell ref="D457:E457"/>
    <mergeCell ref="A257:N258"/>
    <mergeCell ref="N565:N566"/>
    <mergeCell ref="A555:N556"/>
    <mergeCell ref="O426:U426"/>
    <mergeCell ref="D475:E475"/>
    <mergeCell ref="D323:E323"/>
    <mergeCell ref="D152:E152"/>
    <mergeCell ref="O290:U290"/>
    <mergeCell ref="D521:E521"/>
    <mergeCell ref="O118:U118"/>
    <mergeCell ref="O247:S247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O105:S105"/>
    <mergeCell ref="O547:S547"/>
    <mergeCell ref="A235:Y235"/>
    <mergeCell ref="D247:E247"/>
    <mergeCell ref="A312:Y312"/>
    <mergeCell ref="O186:S186"/>
    <mergeCell ref="A217:N218"/>
    <mergeCell ref="O313:S313"/>
    <mergeCell ref="F5:G5"/>
    <mergeCell ref="O125:S125"/>
    <mergeCell ref="O392:S392"/>
    <mergeCell ref="A14:L14"/>
    <mergeCell ref="O112:S112"/>
    <mergeCell ref="O34:U34"/>
    <mergeCell ref="A328:Y328"/>
    <mergeCell ref="O270:U270"/>
    <mergeCell ref="A455:Y455"/>
    <mergeCell ref="D430:E430"/>
    <mergeCell ref="D175:E175"/>
    <mergeCell ref="A491:N492"/>
    <mergeCell ref="A320:N321"/>
    <mergeCell ref="A347:N348"/>
    <mergeCell ref="O114:S114"/>
    <mergeCell ref="O39:U39"/>
    <mergeCell ref="O310:U310"/>
    <mergeCell ref="O412:S412"/>
    <mergeCell ref="D392:E392"/>
    <mergeCell ref="D221:E221"/>
    <mergeCell ref="A34:N35"/>
    <mergeCell ref="O107:S107"/>
    <mergeCell ref="O405:S405"/>
    <mergeCell ref="A440:N441"/>
    <mergeCell ref="D249:E249"/>
    <mergeCell ref="D276:E276"/>
    <mergeCell ref="D336:E336"/>
    <mergeCell ref="D407:E407"/>
    <mergeCell ref="A310:N311"/>
    <mergeCell ref="A138:Y138"/>
    <mergeCell ref="A13:L13"/>
    <mergeCell ref="O133:S133"/>
    <mergeCell ref="D404:E404"/>
    <mergeCell ref="O180:S180"/>
    <mergeCell ref="D10:E10"/>
    <mergeCell ref="A465:N466"/>
    <mergeCell ref="A322:Y322"/>
    <mergeCell ref="O130:S130"/>
    <mergeCell ref="F10:G1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D503:E503"/>
    <mergeCell ref="O132:S132"/>
    <mergeCell ref="O430:S430"/>
    <mergeCell ref="O490:S490"/>
    <mergeCell ref="O319:S319"/>
    <mergeCell ref="O294:S294"/>
    <mergeCell ref="D76:E76"/>
    <mergeCell ref="O536:S536"/>
    <mergeCell ref="A119:Y119"/>
    <mergeCell ref="O264:S264"/>
    <mergeCell ref="O369:S369"/>
    <mergeCell ref="A417:Y417"/>
    <mergeCell ref="O198:S198"/>
    <mergeCell ref="A488:Y488"/>
    <mergeCell ref="O418:S418"/>
    <mergeCell ref="D102:E102"/>
    <mergeCell ref="O489:S489"/>
    <mergeCell ref="W565:W566"/>
    <mergeCell ref="O25:U25"/>
    <mergeCell ref="A456:Y456"/>
    <mergeCell ref="A512:Y512"/>
    <mergeCell ref="A285:Y285"/>
    <mergeCell ref="D6:L6"/>
    <mergeCell ref="O111:S111"/>
    <mergeCell ref="O58:U58"/>
    <mergeCell ref="O86:S86"/>
    <mergeCell ref="A425:N426"/>
    <mergeCell ref="A419:N420"/>
    <mergeCell ref="O515:S515"/>
    <mergeCell ref="O300:U300"/>
    <mergeCell ref="D155:E155"/>
    <mergeCell ref="O100:U100"/>
    <mergeCell ref="D22:E22"/>
    <mergeCell ref="A223:N224"/>
    <mergeCell ref="D385:E385"/>
    <mergeCell ref="D86:E86"/>
    <mergeCell ref="D384:E384"/>
    <mergeCell ref="D213:E213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M17:M18"/>
    <mergeCell ref="A9:C9"/>
    <mergeCell ref="O537:S537"/>
    <mergeCell ref="D202:E202"/>
    <mergeCell ref="O147:U147"/>
    <mergeCell ref="O189:S189"/>
    <mergeCell ref="O171:U171"/>
    <mergeCell ref="D294:E294"/>
    <mergeCell ref="O238:S238"/>
    <mergeCell ref="A473:Y473"/>
    <mergeCell ref="O414:S414"/>
    <mergeCell ref="O474:S474"/>
    <mergeCell ref="U6:V9"/>
    <mergeCell ref="D231:E231"/>
    <mergeCell ref="A375:Y375"/>
    <mergeCell ref="O253:S253"/>
    <mergeCell ref="D529:E529"/>
    <mergeCell ref="O551:S551"/>
    <mergeCell ref="D358:E358"/>
    <mergeCell ref="D408:E408"/>
    <mergeCell ref="O177:S177"/>
    <mergeCell ref="A225:Y225"/>
    <mergeCell ref="O248:S248"/>
    <mergeCell ref="O475:S475"/>
    <mergeCell ref="A467:Y467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H10:L10"/>
    <mergeCell ref="O304:S304"/>
    <mergeCell ref="O298:S298"/>
    <mergeCell ref="A395:Y395"/>
    <mergeCell ref="O98:S98"/>
    <mergeCell ref="D80:E80"/>
    <mergeCell ref="O396:S396"/>
    <mergeCell ref="O527:S527"/>
    <mergeCell ref="A161:Y161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O170:U170"/>
    <mergeCell ref="O387:U387"/>
    <mergeCell ref="D436:E436"/>
    <mergeCell ref="O381:U381"/>
    <mergeCell ref="O187:S187"/>
    <mergeCell ref="A170:N171"/>
    <mergeCell ref="O174:S174"/>
    <mergeCell ref="D227:E227"/>
    <mergeCell ref="O228:S228"/>
    <mergeCell ref="O321:U321"/>
    <mergeCell ref="D177:E177"/>
    <mergeCell ref="D33:E33"/>
    <mergeCell ref="D164:E164"/>
    <mergeCell ref="O243:S243"/>
    <mergeCell ref="D437:E437"/>
    <mergeCell ref="U12:V12"/>
    <mergeCell ref="D212:E212"/>
    <mergeCell ref="D439:E439"/>
    <mergeCell ref="O284:U284"/>
    <mergeCell ref="D304:E304"/>
    <mergeCell ref="O234:U234"/>
    <mergeCell ref="D143:E143"/>
    <mergeCell ref="O99:U99"/>
    <mergeCell ref="Q564:R564"/>
    <mergeCell ref="D319:E319"/>
    <mergeCell ref="O67:S67"/>
    <mergeCell ref="D481:E481"/>
    <mergeCell ref="O303:S303"/>
    <mergeCell ref="D256:E256"/>
    <mergeCell ref="O394:U394"/>
    <mergeCell ref="O223:U223"/>
    <mergeCell ref="D85:E85"/>
    <mergeCell ref="D299:E299"/>
    <mergeCell ref="D370:E370"/>
    <mergeCell ref="D222:E222"/>
    <mergeCell ref="O96:S96"/>
    <mergeCell ref="G17:G18"/>
    <mergeCell ref="D314:E314"/>
    <mergeCell ref="O459:S459"/>
    <mergeCell ref="O288:S288"/>
    <mergeCell ref="O557:U557"/>
    <mergeCell ref="O528:S528"/>
    <mergeCell ref="D241:E241"/>
    <mergeCell ref="D539:E539"/>
    <mergeCell ref="D228:E228"/>
    <mergeCell ref="D333:E333"/>
    <mergeCell ref="O415:U415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532:N533"/>
    <mergeCell ref="A283:N284"/>
    <mergeCell ref="A233:N234"/>
    <mergeCell ref="D153:E153"/>
    <mergeCell ref="A469:N470"/>
    <mergeCell ref="D497:E497"/>
    <mergeCell ref="D364:E364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O212:S212"/>
    <mergeCell ref="Z17:Z18"/>
    <mergeCell ref="O448:S448"/>
    <mergeCell ref="A148:Y148"/>
    <mergeCell ref="O276:S276"/>
    <mergeCell ref="O143:S143"/>
    <mergeCell ref="O57:U57"/>
    <mergeCell ref="H17:H18"/>
    <mergeCell ref="D204:E204"/>
    <mergeCell ref="D198:E198"/>
    <mergeCell ref="D269:E269"/>
    <mergeCell ref="D296:E296"/>
    <mergeCell ref="A199:N200"/>
    <mergeCell ref="D489:E489"/>
    <mergeCell ref="D75:E75"/>
    <mergeCell ref="A279:Y279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O380:S380"/>
    <mergeCell ref="A427:Y427"/>
    <mergeCell ref="O232:S232"/>
    <mergeCell ref="O61:S61"/>
    <mergeCell ref="A359:N360"/>
    <mergeCell ref="O48:S48"/>
    <mergeCell ref="O153:S153"/>
    <mergeCell ref="O214:S214"/>
    <mergeCell ref="D114:E114"/>
    <mergeCell ref="A486:N487"/>
    <mergeCell ref="D412:E412"/>
    <mergeCell ref="O163:S163"/>
    <mergeCell ref="A137:Y137"/>
    <mergeCell ref="D64:E64"/>
    <mergeCell ref="A208:Y208"/>
    <mergeCell ref="O373:U373"/>
    <mergeCell ref="H1:P1"/>
    <mergeCell ref="X565:X566"/>
    <mergeCell ref="O76:S76"/>
    <mergeCell ref="S5:T5"/>
    <mergeCell ref="O203:S203"/>
    <mergeCell ref="U5:V5"/>
    <mergeCell ref="A493:Y493"/>
    <mergeCell ref="D476:E476"/>
    <mergeCell ref="O217:U217"/>
    <mergeCell ref="A272:Y272"/>
    <mergeCell ref="A139:Y139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D346:E346"/>
    <mergeCell ref="O22:S22"/>
    <mergeCell ref="O555:U555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D56:E56"/>
    <mergeCell ref="D193:E193"/>
    <mergeCell ref="O47:S47"/>
    <mergeCell ref="A442:Y442"/>
    <mergeCell ref="P13:Q13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F565:F566"/>
    <mergeCell ref="O443:S443"/>
    <mergeCell ref="D176:E176"/>
    <mergeCell ref="O332:S332"/>
    <mergeCell ref="O278:U278"/>
    <mergeCell ref="D438:E438"/>
    <mergeCell ref="D267:E267"/>
    <mergeCell ref="D509:E509"/>
    <mergeCell ref="O454:U454"/>
    <mergeCell ref="O377:S377"/>
    <mergeCell ref="C565:C566"/>
    <mergeCell ref="E565:E566"/>
    <mergeCell ref="O535:S535"/>
    <mergeCell ref="D565:D56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511:U511"/>
    <mergeCell ref="O340:U340"/>
    <mergeCell ref="D422:E422"/>
    <mergeCell ref="O486:U486"/>
    <mergeCell ref="D130:E130"/>
    <mergeCell ref="D74:E74"/>
    <mergeCell ref="D372:E372"/>
    <mergeCell ref="D335:E335"/>
    <mergeCell ref="O146:U146"/>
    <mergeCell ref="D68:E68"/>
    <mergeCell ref="O277:U277"/>
    <mergeCell ref="A340:N341"/>
    <mergeCell ref="D188:E188"/>
    <mergeCell ref="O35:U35"/>
    <mergeCell ref="D424:E424"/>
    <mergeCell ref="A149:Y149"/>
    <mergeCell ref="A146:N147"/>
    <mergeCell ref="D132:E132"/>
    <mergeCell ref="D399:E399"/>
    <mergeCell ref="A447:Y447"/>
    <mergeCell ref="A277:N278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O562:U562"/>
    <mergeCell ref="D551:E551"/>
    <mergeCell ref="A354:N355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329:S329"/>
    <mergeCell ref="D338:E338"/>
    <mergeCell ref="O420:U420"/>
    <mergeCell ref="D282:E282"/>
    <mergeCell ref="D111:E111"/>
    <mergeCell ref="O108:S108"/>
    <mergeCell ref="A445:N446"/>
    <mergeCell ref="O199:U199"/>
    <mergeCell ref="D444:E444"/>
    <mergeCell ref="D248:E248"/>
    <mergeCell ref="Q565:Q566"/>
    <mergeCell ref="D116:E116"/>
    <mergeCell ref="S565:S566"/>
    <mergeCell ref="D414:E414"/>
    <mergeCell ref="D352:E352"/>
    <mergeCell ref="O113:S113"/>
    <mergeCell ref="O549:U549"/>
    <mergeCell ref="D156:E156"/>
    <mergeCell ref="O465:U465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O266:S266"/>
    <mergeCell ref="D275:E275"/>
    <mergeCell ref="D104:E104"/>
    <mergeCell ref="A550:Y550"/>
    <mergeCell ref="O485:S485"/>
    <mergeCell ref="O423:S423"/>
    <mergeCell ref="D185:E185"/>
    <mergeCell ref="O330:S330"/>
    <mergeCell ref="O197:S197"/>
    <mergeCell ref="O495:S495"/>
    <mergeCell ref="A421:Y421"/>
    <mergeCell ref="D9:E9"/>
    <mergeCell ref="F9:G9"/>
    <mergeCell ref="O354:U354"/>
    <mergeCell ref="D403:E403"/>
    <mergeCell ref="O348:U348"/>
    <mergeCell ref="O419:U419"/>
    <mergeCell ref="D530:E530"/>
    <mergeCell ref="D232:E232"/>
    <mergeCell ref="A128:Y128"/>
    <mergeCell ref="R565:R566"/>
    <mergeCell ref="O127:U127"/>
    <mergeCell ref="A326:Y326"/>
    <mergeCell ref="O320:U320"/>
    <mergeCell ref="O194:S194"/>
    <mergeCell ref="O23:S23"/>
    <mergeCell ref="D169:E169"/>
    <mergeCell ref="O121:S121"/>
    <mergeCell ref="O479:S479"/>
    <mergeCell ref="A21:Y21"/>
    <mergeCell ref="A428:Y428"/>
    <mergeCell ref="O131:S131"/>
    <mergeCell ref="O429:S429"/>
    <mergeCell ref="O87:S87"/>
    <mergeCell ref="O494:S494"/>
    <mergeCell ref="D63:E63"/>
    <mergeCell ref="D330:E330"/>
    <mergeCell ref="O543:S543"/>
    <mergeCell ref="O481:S481"/>
    <mergeCell ref="A219:Y219"/>
    <mergeCell ref="A366:N367"/>
    <mergeCell ref="O260:S260"/>
    <mergeCell ref="A557:N562"/>
    <mergeCell ref="A5:C5"/>
    <mergeCell ref="A308:Y308"/>
    <mergeCell ref="A42:N43"/>
    <mergeCell ref="O309:S309"/>
    <mergeCell ref="O103:S103"/>
    <mergeCell ref="O545:S545"/>
    <mergeCell ref="A471:Y471"/>
    <mergeCell ref="O401:S401"/>
    <mergeCell ref="O230:S230"/>
    <mergeCell ref="O339:S339"/>
    <mergeCell ref="O168:S168"/>
    <mergeCell ref="P11:Q11"/>
    <mergeCell ref="D179:E179"/>
    <mergeCell ref="O317:U317"/>
    <mergeCell ref="O117:U117"/>
    <mergeCell ref="O559:U559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D339:E339"/>
    <mergeCell ref="D230:E230"/>
    <mergeCell ref="D168:E168"/>
    <mergeCell ref="G565:G566"/>
    <mergeCell ref="A6:C6"/>
    <mergeCell ref="D309:E309"/>
    <mergeCell ref="I565:I566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307:Y307"/>
    <mergeCell ref="D261:E261"/>
    <mergeCell ref="O544:S544"/>
    <mergeCell ref="D448:E448"/>
    <mergeCell ref="A126:N127"/>
    <mergeCell ref="D546:E546"/>
    <mergeCell ref="O397:S397"/>
    <mergeCell ref="A542:Y542"/>
    <mergeCell ref="A342:Y342"/>
    <mergeCell ref="O245:S245"/>
    <mergeCell ref="O372:S372"/>
    <mergeCell ref="P9:Q9"/>
    <mergeCell ref="O408:S408"/>
    <mergeCell ref="O464:S464"/>
    <mergeCell ref="O402:S402"/>
    <mergeCell ref="O565:O566"/>
    <mergeCell ref="O561:U561"/>
    <mergeCell ref="A540:N541"/>
    <mergeCell ref="D180:E180"/>
    <mergeCell ref="O540:U540"/>
    <mergeCell ref="O476:S476"/>
    <mergeCell ref="D141:E141"/>
    <mergeCell ref="D377:E377"/>
    <mergeCell ref="O184:S184"/>
    <mergeCell ref="O255:S255"/>
    <mergeCell ref="O413:S413"/>
    <mergeCell ref="O242:S242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O306:U306"/>
    <mergeCell ref="A24:N25"/>
    <mergeCell ref="A46:Y46"/>
    <mergeCell ref="O233:U233"/>
    <mergeCell ref="O460:U460"/>
    <mergeCell ref="D260:E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D396:E396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O358:S358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A524:N525"/>
    <mergeCell ref="AE17:AE18"/>
    <mergeCell ref="D527:E527"/>
    <mergeCell ref="O378:S378"/>
    <mergeCell ref="O159:U159"/>
    <mergeCell ref="O353:S353"/>
    <mergeCell ref="A57:N58"/>
    <mergeCell ref="O367:U367"/>
    <mergeCell ref="D145:E145"/>
    <mergeCell ref="O532:U532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D516:E516"/>
    <mergeCell ref="O461:U461"/>
    <mergeCell ref="D122:E122"/>
    <mergeCell ref="O71:S71"/>
    <mergeCell ref="D211:E211"/>
    <mergeCell ref="A526:Y526"/>
    <mergeCell ref="O182:U182"/>
    <mergeCell ref="O82:U82"/>
    <mergeCell ref="D31:E31"/>
    <mergeCell ref="D158:E158"/>
    <mergeCell ref="O176:S176"/>
    <mergeCell ref="D400:E400"/>
    <mergeCell ref="D5:E5"/>
    <mergeCell ref="D303:E303"/>
    <mergeCell ref="D496:E496"/>
    <mergeCell ref="O506:U506"/>
    <mergeCell ref="D94:E94"/>
    <mergeCell ref="O106:S106"/>
    <mergeCell ref="O404:S404"/>
    <mergeCell ref="D69:E69"/>
    <mergeCell ref="A453:N454"/>
    <mergeCell ref="O323:S323"/>
    <mergeCell ref="D498:E498"/>
    <mergeCell ref="O78:S78"/>
    <mergeCell ref="O376:S376"/>
    <mergeCell ref="O314:S314"/>
    <mergeCell ref="O437:S437"/>
    <mergeCell ref="H565:H566"/>
    <mergeCell ref="O468:S468"/>
    <mergeCell ref="O53:S53"/>
    <mergeCell ref="S564:V564"/>
    <mergeCell ref="J565:J566"/>
    <mergeCell ref="O539:S539"/>
    <mergeCell ref="A508:Y508"/>
    <mergeCell ref="O145:S145"/>
    <mergeCell ref="O120:S120"/>
    <mergeCell ref="G564:P564"/>
    <mergeCell ref="D329:E329"/>
    <mergeCell ref="D229:E229"/>
    <mergeCell ref="O97:S97"/>
    <mergeCell ref="D77:E77"/>
    <mergeCell ref="D108:E108"/>
    <mergeCell ref="D369:E369"/>
    <mergeCell ref="O191:S191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510:U510"/>
    <mergeCell ref="O206:U206"/>
    <mergeCell ref="AB17:AD18"/>
    <mergeCell ref="D92:E92"/>
    <mergeCell ref="D55:E55"/>
    <mergeCell ref="D30:E30"/>
    <mergeCell ref="D353:E353"/>
    <mergeCell ref="A84:Y84"/>
    <mergeCell ref="O466:U466"/>
    <mergeCell ref="D67:E67"/>
    <mergeCell ref="O409:U409"/>
    <mergeCell ref="I17:I18"/>
    <mergeCell ref="O93:S93"/>
    <mergeCell ref="A44:Y44"/>
    <mergeCell ref="O32:S32"/>
    <mergeCell ref="O88:S88"/>
    <mergeCell ref="D41:E41"/>
    <mergeCell ref="O124:S124"/>
    <mergeCell ref="O422:S422"/>
    <mergeCell ref="A38:N39"/>
    <mergeCell ref="O341:U341"/>
    <mergeCell ref="O150:S150"/>
    <mergeCell ref="O43:U43"/>
    <mergeCell ref="B565:B566"/>
    <mergeCell ref="A383:Y383"/>
    <mergeCell ref="C564:F564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O524:U524"/>
    <mergeCell ref="A316:N317"/>
    <mergeCell ref="O2:V3"/>
    <mergeCell ref="D287:E287"/>
    <mergeCell ref="A165:N166"/>
    <mergeCell ref="O425:U425"/>
    <mergeCell ref="S6:T9"/>
    <mergeCell ref="D474:E474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363:S363"/>
    <mergeCell ref="A327:Y327"/>
    <mergeCell ref="O90:U90"/>
    <mergeCell ref="D406:E406"/>
    <mergeCell ref="O541:U541"/>
    <mergeCell ref="O439:S439"/>
    <mergeCell ref="O491:U491"/>
    <mergeCell ref="D98:E98"/>
    <mergeCell ref="D73:E73"/>
    <mergeCell ref="A388:Y388"/>
    <mergeCell ref="O85:S85"/>
    <mergeCell ref="H5:L5"/>
    <mergeCell ref="O305:U305"/>
    <mergeCell ref="U565:U566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530:S530"/>
    <mergeCell ref="P6:Q6"/>
    <mergeCell ref="D297:E297"/>
    <mergeCell ref="O29:S29"/>
    <mergeCell ref="O436:S436"/>
    <mergeCell ref="A362:Y362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00:N501"/>
    <mergeCell ref="A59:Y59"/>
    <mergeCell ref="O31:S31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O482:S482"/>
    <mergeCell ref="A386:N387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263:S263"/>
    <mergeCell ref="O92:S92"/>
    <mergeCell ref="O30:S30"/>
    <mergeCell ref="H9:I9"/>
    <mergeCell ref="O334:S334"/>
    <mergeCell ref="O499:S499"/>
    <mergeCell ref="D281:E281"/>
    <mergeCell ref="O434:S434"/>
    <mergeCell ref="A409:N410"/>
    <mergeCell ref="O505:S505"/>
    <mergeCell ref="O364:S364"/>
    <mergeCell ref="O386:U386"/>
    <mergeCell ref="O215:S215"/>
    <mergeCell ref="D189:E189"/>
    <mergeCell ref="D195:E195"/>
    <mergeCell ref="O157:S157"/>
    <mergeCell ref="O222:S222"/>
    <mergeCell ref="O17:S18"/>
    <mergeCell ref="O520:S520"/>
    <mergeCell ref="O63:S63"/>
    <mergeCell ref="O221:S221"/>
    <mergeCell ref="O457:S457"/>
    <mergeCell ref="O286:S286"/>
    <mergeCell ref="D214:E214"/>
    <mergeCell ref="D520:E5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7" spans="2:8" x14ac:dyDescent="0.2">
      <c r="B7" s="47" t="s">
        <v>803</v>
      </c>
      <c r="C7" s="47" t="s">
        <v>804</v>
      </c>
      <c r="D7" s="47" t="s">
        <v>805</v>
      </c>
      <c r="E7" s="47"/>
    </row>
    <row r="9" spans="2:8" x14ac:dyDescent="0.2">
      <c r="B9" s="47" t="s">
        <v>806</v>
      </c>
      <c r="C9" s="47" t="s">
        <v>801</v>
      </c>
      <c r="D9" s="47"/>
      <c r="E9" s="47"/>
    </row>
    <row r="11" spans="2:8" x14ac:dyDescent="0.2">
      <c r="B11" s="47" t="s">
        <v>806</v>
      </c>
      <c r="C11" s="47" t="s">
        <v>804</v>
      </c>
      <c r="D11" s="47"/>
      <c r="E11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  <row r="21" spans="2:5" x14ac:dyDescent="0.2">
      <c r="B21" s="47" t="s">
        <v>815</v>
      </c>
      <c r="C21" s="47"/>
      <c r="D21" s="47"/>
      <c r="E21" s="47"/>
    </row>
    <row r="22" spans="2:5" x14ac:dyDescent="0.2">
      <c r="B22" s="47" t="s">
        <v>816</v>
      </c>
      <c r="C22" s="47"/>
      <c r="D22" s="47"/>
      <c r="E22" s="47"/>
    </row>
    <row r="23" spans="2:5" x14ac:dyDescent="0.2">
      <c r="B23" s="47" t="s">
        <v>817</v>
      </c>
      <c r="C23" s="47"/>
      <c r="D23" s="47"/>
      <c r="E23" s="47"/>
    </row>
  </sheetData>
  <sheetProtection algorithmName="SHA-512" hashValue="pAGkZz6HV1cCpsFMMBVy6c/zeppzsb6hfn/HT/mgxFpF5ELbxihWnJYEyxwND2GVP9fdJLPNXcxkLqPTEKizcw==" saltValue="SIdLxJS+e6N6WEaSwFnC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1303</vt:i4>
      </vt:variant>
    </vt:vector>
  </HeadingPairs>
  <TitlesOfParts>
    <vt:vector size="13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