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8BFD6E4-65DF-425E-B103-77003D33C7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заказа'!$B$18:$Y$303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W271" i="1"/>
  <c r="W270" i="1"/>
  <c r="BN269" i="1"/>
  <c r="BL269" i="1"/>
  <c r="Y269" i="1"/>
  <c r="X269" i="1"/>
  <c r="BO269" i="1" s="1"/>
  <c r="O269" i="1"/>
  <c r="BN268" i="1"/>
  <c r="BL268" i="1"/>
  <c r="Y268" i="1"/>
  <c r="X268" i="1"/>
  <c r="BN267" i="1"/>
  <c r="BL267" i="1"/>
  <c r="Y267" i="1"/>
  <c r="X267" i="1"/>
  <c r="O267" i="1"/>
  <c r="BN266" i="1"/>
  <c r="BL266" i="1"/>
  <c r="Y266" i="1"/>
  <c r="X266" i="1"/>
  <c r="BO266" i="1" s="1"/>
  <c r="W264" i="1"/>
  <c r="W263" i="1"/>
  <c r="BN262" i="1"/>
  <c r="BL262" i="1"/>
  <c r="Y262" i="1"/>
  <c r="X262" i="1"/>
  <c r="BN261" i="1"/>
  <c r="BL261" i="1"/>
  <c r="Y261" i="1"/>
  <c r="Y263" i="1" s="1"/>
  <c r="X261" i="1"/>
  <c r="X264" i="1" s="1"/>
  <c r="W259" i="1"/>
  <c r="X258" i="1"/>
  <c r="W258" i="1"/>
  <c r="BO257" i="1"/>
  <c r="BN257" i="1"/>
  <c r="BM257" i="1"/>
  <c r="BL257" i="1"/>
  <c r="Y257" i="1"/>
  <c r="Y258" i="1" s="1"/>
  <c r="X257" i="1"/>
  <c r="X259" i="1" s="1"/>
  <c r="W254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Y253" i="1" s="1"/>
  <c r="X250" i="1"/>
  <c r="W246" i="1"/>
  <c r="W245" i="1"/>
  <c r="BN244" i="1"/>
  <c r="BL244" i="1"/>
  <c r="Y244" i="1"/>
  <c r="Y245" i="1" s="1"/>
  <c r="X244" i="1"/>
  <c r="X246" i="1" s="1"/>
  <c r="O244" i="1"/>
  <c r="W241" i="1"/>
  <c r="W240" i="1"/>
  <c r="BN239" i="1"/>
  <c r="BL239" i="1"/>
  <c r="Y239" i="1"/>
  <c r="Y240" i="1" s="1"/>
  <c r="X239" i="1"/>
  <c r="X241" i="1" s="1"/>
  <c r="O239" i="1"/>
  <c r="W235" i="1"/>
  <c r="W234" i="1"/>
  <c r="BN233" i="1"/>
  <c r="BL233" i="1"/>
  <c r="Y233" i="1"/>
  <c r="Y234" i="1" s="1"/>
  <c r="X233" i="1"/>
  <c r="X235" i="1" s="1"/>
  <c r="O233" i="1"/>
  <c r="W229" i="1"/>
  <c r="W228" i="1"/>
  <c r="BN227" i="1"/>
  <c r="BL227" i="1"/>
  <c r="Y227" i="1"/>
  <c r="X227" i="1"/>
  <c r="BO227" i="1" s="1"/>
  <c r="O227" i="1"/>
  <c r="BN226" i="1"/>
  <c r="BL226" i="1"/>
  <c r="Y226" i="1"/>
  <c r="X226" i="1"/>
  <c r="O226" i="1"/>
  <c r="W223" i="1"/>
  <c r="W222" i="1"/>
  <c r="BN221" i="1"/>
  <c r="BL221" i="1"/>
  <c r="Y221" i="1"/>
  <c r="Y222" i="1" s="1"/>
  <c r="X221" i="1"/>
  <c r="X223" i="1" s="1"/>
  <c r="O221" i="1"/>
  <c r="W218" i="1"/>
  <c r="W217" i="1"/>
  <c r="BN216" i="1"/>
  <c r="BL216" i="1"/>
  <c r="Y216" i="1"/>
  <c r="X216" i="1"/>
  <c r="O216" i="1"/>
  <c r="BN215" i="1"/>
  <c r="BL215" i="1"/>
  <c r="Y215" i="1"/>
  <c r="X215" i="1"/>
  <c r="BO215" i="1" s="1"/>
  <c r="O215" i="1"/>
  <c r="BN214" i="1"/>
  <c r="BL214" i="1"/>
  <c r="Y214" i="1"/>
  <c r="X214" i="1"/>
  <c r="O214" i="1"/>
  <c r="BN213" i="1"/>
  <c r="BL213" i="1"/>
  <c r="Y213" i="1"/>
  <c r="X213" i="1"/>
  <c r="BO213" i="1" s="1"/>
  <c r="O213" i="1"/>
  <c r="W210" i="1"/>
  <c r="W209" i="1"/>
  <c r="BN208" i="1"/>
  <c r="BL208" i="1"/>
  <c r="Y208" i="1"/>
  <c r="X208" i="1"/>
  <c r="BO208" i="1" s="1"/>
  <c r="O208" i="1"/>
  <c r="BN207" i="1"/>
  <c r="BL207" i="1"/>
  <c r="Y207" i="1"/>
  <c r="X207" i="1"/>
  <c r="O207" i="1"/>
  <c r="BN206" i="1"/>
  <c r="BL206" i="1"/>
  <c r="Y206" i="1"/>
  <c r="X206" i="1"/>
  <c r="BO206" i="1" s="1"/>
  <c r="O206" i="1"/>
  <c r="BN205" i="1"/>
  <c r="BL205" i="1"/>
  <c r="Y205" i="1"/>
  <c r="X205" i="1"/>
  <c r="O205" i="1"/>
  <c r="BN204" i="1"/>
  <c r="BL204" i="1"/>
  <c r="Y204" i="1"/>
  <c r="X204" i="1"/>
  <c r="BO204" i="1" s="1"/>
  <c r="O204" i="1"/>
  <c r="BN203" i="1"/>
  <c r="BL203" i="1"/>
  <c r="Y203" i="1"/>
  <c r="X203" i="1"/>
  <c r="O203" i="1"/>
  <c r="W200" i="1"/>
  <c r="W199" i="1"/>
  <c r="BN198" i="1"/>
  <c r="BL198" i="1"/>
  <c r="Y198" i="1"/>
  <c r="X198" i="1"/>
  <c r="O198" i="1"/>
  <c r="BN197" i="1"/>
  <c r="BL197" i="1"/>
  <c r="Y197" i="1"/>
  <c r="X197" i="1"/>
  <c r="BO197" i="1" s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O191" i="1"/>
  <c r="BN190" i="1"/>
  <c r="BL190" i="1"/>
  <c r="Y190" i="1"/>
  <c r="X190" i="1"/>
  <c r="BO190" i="1" s="1"/>
  <c r="O190" i="1"/>
  <c r="W186" i="1"/>
  <c r="W185" i="1"/>
  <c r="BN184" i="1"/>
  <c r="BL184" i="1"/>
  <c r="Y184" i="1"/>
  <c r="Y185" i="1" s="1"/>
  <c r="X184" i="1"/>
  <c r="X186" i="1" s="1"/>
  <c r="O184" i="1"/>
  <c r="W181" i="1"/>
  <c r="W180" i="1"/>
  <c r="BN179" i="1"/>
  <c r="BL179" i="1"/>
  <c r="Y179" i="1"/>
  <c r="Y180" i="1" s="1"/>
  <c r="X179" i="1"/>
  <c r="X181" i="1" s="1"/>
  <c r="O179" i="1"/>
  <c r="W176" i="1"/>
  <c r="W175" i="1"/>
  <c r="BN174" i="1"/>
  <c r="BL174" i="1"/>
  <c r="Y174" i="1"/>
  <c r="Y175" i="1" s="1"/>
  <c r="X174" i="1"/>
  <c r="X176" i="1" s="1"/>
  <c r="O174" i="1"/>
  <c r="W171" i="1"/>
  <c r="W170" i="1"/>
  <c r="BN169" i="1"/>
  <c r="BL169" i="1"/>
  <c r="Y169" i="1"/>
  <c r="X169" i="1"/>
  <c r="BO169" i="1" s="1"/>
  <c r="O169" i="1"/>
  <c r="BN168" i="1"/>
  <c r="BL168" i="1"/>
  <c r="Y168" i="1"/>
  <c r="X168" i="1"/>
  <c r="O168" i="1"/>
  <c r="W164" i="1"/>
  <c r="W163" i="1"/>
  <c r="BN162" i="1"/>
  <c r="BL162" i="1"/>
  <c r="Y162" i="1"/>
  <c r="X162" i="1"/>
  <c r="BO162" i="1" s="1"/>
  <c r="O162" i="1"/>
  <c r="BN161" i="1"/>
  <c r="BL161" i="1"/>
  <c r="Y161" i="1"/>
  <c r="X161" i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N155" i="1"/>
  <c r="BL155" i="1"/>
  <c r="Y155" i="1"/>
  <c r="X155" i="1"/>
  <c r="BO155" i="1" s="1"/>
  <c r="BN154" i="1"/>
  <c r="BL154" i="1"/>
  <c r="Y154" i="1"/>
  <c r="X154" i="1"/>
  <c r="BO154" i="1" s="1"/>
  <c r="W151" i="1"/>
  <c r="W150" i="1"/>
  <c r="BN149" i="1"/>
  <c r="BL149" i="1"/>
  <c r="Y149" i="1"/>
  <c r="Y150" i="1" s="1"/>
  <c r="X149" i="1"/>
  <c r="X150" i="1" s="1"/>
  <c r="O149" i="1"/>
  <c r="W146" i="1"/>
  <c r="W145" i="1"/>
  <c r="BN144" i="1"/>
  <c r="BL144" i="1"/>
  <c r="Y144" i="1"/>
  <c r="X144" i="1"/>
  <c r="BO144" i="1" s="1"/>
  <c r="BN143" i="1"/>
  <c r="BL143" i="1"/>
  <c r="Y143" i="1"/>
  <c r="Y145" i="1" s="1"/>
  <c r="X143" i="1"/>
  <c r="X145" i="1" s="1"/>
  <c r="O143" i="1"/>
  <c r="W139" i="1"/>
  <c r="W138" i="1"/>
  <c r="BN137" i="1"/>
  <c r="BL137" i="1"/>
  <c r="Y137" i="1"/>
  <c r="Y138" i="1" s="1"/>
  <c r="X137" i="1"/>
  <c r="X138" i="1" s="1"/>
  <c r="O137" i="1"/>
  <c r="W134" i="1"/>
  <c r="W133" i="1"/>
  <c r="BN132" i="1"/>
  <c r="BL132" i="1"/>
  <c r="Y132" i="1"/>
  <c r="X132" i="1"/>
  <c r="BO132" i="1" s="1"/>
  <c r="O132" i="1"/>
  <c r="BN131" i="1"/>
  <c r="BL131" i="1"/>
  <c r="Y131" i="1"/>
  <c r="X131" i="1"/>
  <c r="X133" i="1" s="1"/>
  <c r="O131" i="1"/>
  <c r="W128" i="1"/>
  <c r="W127" i="1"/>
  <c r="BN126" i="1"/>
  <c r="BL126" i="1"/>
  <c r="Y126" i="1"/>
  <c r="Y127" i="1" s="1"/>
  <c r="X126" i="1"/>
  <c r="X128" i="1" s="1"/>
  <c r="O126" i="1"/>
  <c r="W123" i="1"/>
  <c r="W122" i="1"/>
  <c r="BN121" i="1"/>
  <c r="BL121" i="1"/>
  <c r="Y121" i="1"/>
  <c r="X121" i="1"/>
  <c r="BO121" i="1" s="1"/>
  <c r="O121" i="1"/>
  <c r="BN120" i="1"/>
  <c r="BL120" i="1"/>
  <c r="Y120" i="1"/>
  <c r="X120" i="1"/>
  <c r="BO120" i="1" s="1"/>
  <c r="O120" i="1"/>
  <c r="BN119" i="1"/>
  <c r="BL119" i="1"/>
  <c r="Y119" i="1"/>
  <c r="X119" i="1"/>
  <c r="BO119" i="1" s="1"/>
  <c r="O119" i="1"/>
  <c r="BN118" i="1"/>
  <c r="BL118" i="1"/>
  <c r="Y118" i="1"/>
  <c r="X118" i="1"/>
  <c r="O118" i="1"/>
  <c r="W115" i="1"/>
  <c r="W114" i="1"/>
  <c r="BN113" i="1"/>
  <c r="BL113" i="1"/>
  <c r="Y113" i="1"/>
  <c r="Y114" i="1" s="1"/>
  <c r="X113" i="1"/>
  <c r="X114" i="1" s="1"/>
  <c r="O113" i="1"/>
  <c r="W110" i="1"/>
  <c r="W109" i="1"/>
  <c r="BN108" i="1"/>
  <c r="BL108" i="1"/>
  <c r="Y108" i="1"/>
  <c r="X108" i="1"/>
  <c r="BO108" i="1" s="1"/>
  <c r="O108" i="1"/>
  <c r="BN107" i="1"/>
  <c r="BL107" i="1"/>
  <c r="Y107" i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BO99" i="1" s="1"/>
  <c r="O99" i="1"/>
  <c r="BO98" i="1"/>
  <c r="BN98" i="1"/>
  <c r="BM98" i="1"/>
  <c r="BL98" i="1"/>
  <c r="Y98" i="1"/>
  <c r="Y103" i="1" s="1"/>
  <c r="X98" i="1"/>
  <c r="O98" i="1"/>
  <c r="W95" i="1"/>
  <c r="W94" i="1"/>
  <c r="BN93" i="1"/>
  <c r="BL93" i="1"/>
  <c r="Y93" i="1"/>
  <c r="X93" i="1"/>
  <c r="BO93" i="1" s="1"/>
  <c r="O93" i="1"/>
  <c r="BN92" i="1"/>
  <c r="BL92" i="1"/>
  <c r="Y92" i="1"/>
  <c r="X92" i="1"/>
  <c r="BO92" i="1" s="1"/>
  <c r="O92" i="1"/>
  <c r="BN91" i="1"/>
  <c r="BL91" i="1"/>
  <c r="Y91" i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X81" i="1"/>
  <c r="X88" i="1" s="1"/>
  <c r="O81" i="1"/>
  <c r="W78" i="1"/>
  <c r="W77" i="1"/>
  <c r="BN76" i="1"/>
  <c r="BL76" i="1"/>
  <c r="Y76" i="1"/>
  <c r="X76" i="1"/>
  <c r="BO76" i="1" s="1"/>
  <c r="O76" i="1"/>
  <c r="BN75" i="1"/>
  <c r="BL75" i="1"/>
  <c r="Y75" i="1"/>
  <c r="X75" i="1"/>
  <c r="X77" i="1" s="1"/>
  <c r="O75" i="1"/>
  <c r="W72" i="1"/>
  <c r="W71" i="1"/>
  <c r="BN70" i="1"/>
  <c r="BL70" i="1"/>
  <c r="Y70" i="1"/>
  <c r="Y71" i="1" s="1"/>
  <c r="X70" i="1"/>
  <c r="X72" i="1" s="1"/>
  <c r="O70" i="1"/>
  <c r="W67" i="1"/>
  <c r="W66" i="1"/>
  <c r="BN65" i="1"/>
  <c r="BL65" i="1"/>
  <c r="Y65" i="1"/>
  <c r="X65" i="1"/>
  <c r="BO65" i="1" s="1"/>
  <c r="O65" i="1"/>
  <c r="BN64" i="1"/>
  <c r="BL64" i="1"/>
  <c r="Y64" i="1"/>
  <c r="X64" i="1"/>
  <c r="O64" i="1"/>
  <c r="W61" i="1"/>
  <c r="W60" i="1"/>
  <c r="BN59" i="1"/>
  <c r="BL59" i="1"/>
  <c r="Y59" i="1"/>
  <c r="X59" i="1"/>
  <c r="BO59" i="1" s="1"/>
  <c r="O59" i="1"/>
  <c r="BN58" i="1"/>
  <c r="BL58" i="1"/>
  <c r="Y58" i="1"/>
  <c r="X58" i="1"/>
  <c r="BO58" i="1" s="1"/>
  <c r="O58" i="1"/>
  <c r="BN57" i="1"/>
  <c r="BL57" i="1"/>
  <c r="Y57" i="1"/>
  <c r="X57" i="1"/>
  <c r="BO57" i="1" s="1"/>
  <c r="O57" i="1"/>
  <c r="BN56" i="1"/>
  <c r="BL56" i="1"/>
  <c r="Y56" i="1"/>
  <c r="X56" i="1"/>
  <c r="BO56" i="1" s="1"/>
  <c r="O56" i="1"/>
  <c r="BN55" i="1"/>
  <c r="BL55" i="1"/>
  <c r="Y55" i="1"/>
  <c r="X55" i="1"/>
  <c r="BO55" i="1" s="1"/>
  <c r="O55" i="1"/>
  <c r="BN54" i="1"/>
  <c r="BL54" i="1"/>
  <c r="Y54" i="1"/>
  <c r="X54" i="1"/>
  <c r="O54" i="1"/>
  <c r="W51" i="1"/>
  <c r="W50" i="1"/>
  <c r="BN49" i="1"/>
  <c r="BL49" i="1"/>
  <c r="Y49" i="1"/>
  <c r="X49" i="1"/>
  <c r="BO49" i="1" s="1"/>
  <c r="O49" i="1"/>
  <c r="BN48" i="1"/>
  <c r="BL48" i="1"/>
  <c r="Y48" i="1"/>
  <c r="X48" i="1"/>
  <c r="BO48" i="1" s="1"/>
  <c r="O48" i="1"/>
  <c r="BN47" i="1"/>
  <c r="BL47" i="1"/>
  <c r="Y47" i="1"/>
  <c r="X47" i="1"/>
  <c r="BO47" i="1" s="1"/>
  <c r="O47" i="1"/>
  <c r="BN46" i="1"/>
  <c r="BL46" i="1"/>
  <c r="Y46" i="1"/>
  <c r="X46" i="1"/>
  <c r="BO46" i="1" s="1"/>
  <c r="O46" i="1"/>
  <c r="BN45" i="1"/>
  <c r="BL45" i="1"/>
  <c r="Y45" i="1"/>
  <c r="X45" i="1"/>
  <c r="BO45" i="1" s="1"/>
  <c r="O45" i="1"/>
  <c r="BN44" i="1"/>
  <c r="BL44" i="1"/>
  <c r="Y44" i="1"/>
  <c r="X44" i="1"/>
  <c r="O44" i="1"/>
  <c r="W41" i="1"/>
  <c r="W40" i="1"/>
  <c r="BN39" i="1"/>
  <c r="BL39" i="1"/>
  <c r="Y39" i="1"/>
  <c r="X39" i="1"/>
  <c r="BO39" i="1" s="1"/>
  <c r="O39" i="1"/>
  <c r="BN38" i="1"/>
  <c r="BL38" i="1"/>
  <c r="Y38" i="1"/>
  <c r="X38" i="1"/>
  <c r="BO38" i="1" s="1"/>
  <c r="O38" i="1"/>
  <c r="BN37" i="1"/>
  <c r="BL37" i="1"/>
  <c r="Y37" i="1"/>
  <c r="X37" i="1"/>
  <c r="BO37" i="1" s="1"/>
  <c r="BN36" i="1"/>
  <c r="BL36" i="1"/>
  <c r="Y36" i="1"/>
  <c r="X36" i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X28" i="1"/>
  <c r="BO28" i="1" s="1"/>
  <c r="O28" i="1"/>
  <c r="W24" i="1"/>
  <c r="W23" i="1"/>
  <c r="BN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BM22" i="1" l="1"/>
  <c r="BO22" i="1"/>
  <c r="X23" i="1"/>
  <c r="Y32" i="1"/>
  <c r="BM28" i="1"/>
  <c r="BM30" i="1"/>
  <c r="W302" i="1"/>
  <c r="X51" i="1"/>
  <c r="BM45" i="1"/>
  <c r="BM47" i="1"/>
  <c r="BM49" i="1"/>
  <c r="X60" i="1"/>
  <c r="X67" i="1"/>
  <c r="BM65" i="1"/>
  <c r="X123" i="1"/>
  <c r="BM119" i="1"/>
  <c r="BM121" i="1"/>
  <c r="Y158" i="1"/>
  <c r="BM154" i="1"/>
  <c r="BM155" i="1"/>
  <c r="BM174" i="1"/>
  <c r="BO174" i="1"/>
  <c r="X175" i="1"/>
  <c r="BM179" i="1"/>
  <c r="BO179" i="1"/>
  <c r="X180" i="1"/>
  <c r="BM184" i="1"/>
  <c r="BO184" i="1"/>
  <c r="X185" i="1"/>
  <c r="Y192" i="1"/>
  <c r="BM190" i="1"/>
  <c r="Y199" i="1"/>
  <c r="BM204" i="1"/>
  <c r="BM206" i="1"/>
  <c r="BM208" i="1"/>
  <c r="BM233" i="1"/>
  <c r="BO233" i="1"/>
  <c r="X234" i="1"/>
  <c r="BM239" i="1"/>
  <c r="BO239" i="1"/>
  <c r="X240" i="1"/>
  <c r="BM244" i="1"/>
  <c r="BO244" i="1"/>
  <c r="X245" i="1"/>
  <c r="X200" i="1"/>
  <c r="J9" i="1"/>
  <c r="W299" i="1"/>
  <c r="W298" i="1"/>
  <c r="X32" i="1"/>
  <c r="W300" i="1"/>
  <c r="X40" i="1"/>
  <c r="Y40" i="1"/>
  <c r="BM38" i="1"/>
  <c r="Y50" i="1"/>
  <c r="Y60" i="1"/>
  <c r="BM54" i="1"/>
  <c r="BO54" i="1"/>
  <c r="BM56" i="1"/>
  <c r="BM58" i="1"/>
  <c r="Y66" i="1"/>
  <c r="BM70" i="1"/>
  <c r="BO70" i="1"/>
  <c r="X71" i="1"/>
  <c r="Y77" i="1"/>
  <c r="BM75" i="1"/>
  <c r="BO75" i="1"/>
  <c r="Y87" i="1"/>
  <c r="Y94" i="1"/>
  <c r="BM91" i="1"/>
  <c r="BO91" i="1"/>
  <c r="BM93" i="1"/>
  <c r="X104" i="1"/>
  <c r="Y109" i="1"/>
  <c r="BM107" i="1"/>
  <c r="BO107" i="1"/>
  <c r="Y122" i="1"/>
  <c r="BM126" i="1"/>
  <c r="BO126" i="1"/>
  <c r="X127" i="1"/>
  <c r="Y133" i="1"/>
  <c r="BM131" i="1"/>
  <c r="BO131" i="1"/>
  <c r="X158" i="1"/>
  <c r="X163" i="1"/>
  <c r="Y163" i="1"/>
  <c r="BM162" i="1"/>
  <c r="BM169" i="1"/>
  <c r="BM197" i="1"/>
  <c r="Y217" i="1"/>
  <c r="BM213" i="1"/>
  <c r="BM215" i="1"/>
  <c r="BM227" i="1"/>
  <c r="Y270" i="1"/>
  <c r="BM266" i="1"/>
  <c r="BM269" i="1"/>
  <c r="X33" i="1"/>
  <c r="X41" i="1"/>
  <c r="X50" i="1"/>
  <c r="X61" i="1"/>
  <c r="X66" i="1"/>
  <c r="X78" i="1"/>
  <c r="X87" i="1"/>
  <c r="X94" i="1"/>
  <c r="X103" i="1"/>
  <c r="X110" i="1"/>
  <c r="X115" i="1"/>
  <c r="X122" i="1"/>
  <c r="X134" i="1"/>
  <c r="X139" i="1"/>
  <c r="X146" i="1"/>
  <c r="X151" i="1"/>
  <c r="X159" i="1"/>
  <c r="X164" i="1"/>
  <c r="X171" i="1"/>
  <c r="BO168" i="1"/>
  <c r="BM168" i="1"/>
  <c r="X170" i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9" i="1"/>
  <c r="BO226" i="1"/>
  <c r="BM226" i="1"/>
  <c r="X228" i="1"/>
  <c r="X253" i="1"/>
  <c r="BO250" i="1"/>
  <c r="BM250" i="1"/>
  <c r="BO251" i="1"/>
  <c r="BM251" i="1"/>
  <c r="BO252" i="1"/>
  <c r="BM252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H9" i="1"/>
  <c r="BM29" i="1"/>
  <c r="BM31" i="1"/>
  <c r="BM36" i="1"/>
  <c r="BO36" i="1"/>
  <c r="BM37" i="1"/>
  <c r="BM39" i="1"/>
  <c r="BM44" i="1"/>
  <c r="BO44" i="1"/>
  <c r="BM46" i="1"/>
  <c r="BM48" i="1"/>
  <c r="BM55" i="1"/>
  <c r="BM57" i="1"/>
  <c r="BM59" i="1"/>
  <c r="BM64" i="1"/>
  <c r="BO64" i="1"/>
  <c r="BM76" i="1"/>
  <c r="BM81" i="1"/>
  <c r="BO81" i="1"/>
  <c r="BM83" i="1"/>
  <c r="BM85" i="1"/>
  <c r="BM92" i="1"/>
  <c r="BM99" i="1"/>
  <c r="BM101" i="1"/>
  <c r="BM108" i="1"/>
  <c r="BM113" i="1"/>
  <c r="BO113" i="1"/>
  <c r="BM118" i="1"/>
  <c r="BO118" i="1"/>
  <c r="BM120" i="1"/>
  <c r="BM132" i="1"/>
  <c r="BM137" i="1"/>
  <c r="BO137" i="1"/>
  <c r="BM143" i="1"/>
  <c r="BO143" i="1"/>
  <c r="BM144" i="1"/>
  <c r="BM149" i="1"/>
  <c r="BO149" i="1"/>
  <c r="BM156" i="1"/>
  <c r="BM157" i="1"/>
  <c r="BM161" i="1"/>
  <c r="BO161" i="1"/>
  <c r="Y170" i="1"/>
  <c r="X192" i="1"/>
  <c r="X193" i="1"/>
  <c r="X199" i="1"/>
  <c r="BO196" i="1"/>
  <c r="BM196" i="1"/>
  <c r="BO198" i="1"/>
  <c r="BM198" i="1"/>
  <c r="Y209" i="1"/>
  <c r="X217" i="1"/>
  <c r="X218" i="1"/>
  <c r="X222" i="1"/>
  <c r="BO221" i="1"/>
  <c r="BM221" i="1"/>
  <c r="Y228" i="1"/>
  <c r="X254" i="1"/>
  <c r="X263" i="1"/>
  <c r="BO261" i="1"/>
  <c r="BM261" i="1"/>
  <c r="BO262" i="1"/>
  <c r="BM262" i="1"/>
  <c r="X271" i="1"/>
  <c r="Y296" i="1"/>
  <c r="W301" i="1" l="1"/>
  <c r="X302" i="1"/>
  <c r="Y303" i="1"/>
  <c r="X300" i="1"/>
  <c r="X299" i="1"/>
  <c r="X298" i="1"/>
  <c r="X301" i="1" l="1"/>
  <c r="B311" i="1" l="1"/>
  <c r="C311" i="1"/>
  <c r="A311" i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<sst xmlns="http://schemas.openxmlformats.org/spreadsheetml/2006/main" count="1143" uniqueCount="434">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</sst>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7" fillId="0" borderId="15" xfId="0" applyFont="1" applyBorder="1" applyAlignment="1">
      <alignment horizontal="left" vertical="center" wrapText="1"/>
    </xf>
    <xf numFmtId="0" fontId="0" fillId="0" borderId="19" xfId="0" applyBorder="1"/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4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5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11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88" t="s">
        <v>0</v>
      </c>
      <c r="E1" s="213"/>
      <c r="F1" s="213"/>
      <c r="G1" s="12" t="s">
        <v>1</v>
      </c>
      <c r="H1" s="288" t="s">
        <v>2</v>
      </c>
      <c r="I1" s="213"/>
      <c r="J1" s="213"/>
      <c r="K1" s="213"/>
      <c r="L1" s="213"/>
      <c r="M1" s="213"/>
      <c r="N1" s="213"/>
      <c r="O1" s="213"/>
      <c r="P1" s="213"/>
      <c r="Q1" s="212" t="s">
        <v>3</v>
      </c>
      <c r="R1" s="213"/>
      <c r="S1" s="21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0"/>
      <c r="Q2" s="210"/>
      <c r="R2" s="210"/>
      <c r="S2" s="210"/>
      <c r="T2" s="210"/>
      <c r="U2" s="210"/>
      <c r="V2" s="210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10"/>
      <c r="P3" s="210"/>
      <c r="Q3" s="210"/>
      <c r="R3" s="210"/>
      <c r="S3" s="210"/>
      <c r="T3" s="210"/>
      <c r="U3" s="210"/>
      <c r="V3" s="210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348" t="s">
        <v>7</v>
      </c>
      <c r="B5" s="230"/>
      <c r="C5" s="231"/>
      <c r="D5" s="365"/>
      <c r="E5" s="366"/>
      <c r="F5" s="253" t="s">
        <v>8</v>
      </c>
      <c r="G5" s="231"/>
      <c r="H5" s="365"/>
      <c r="I5" s="372"/>
      <c r="J5" s="372"/>
      <c r="K5" s="372"/>
      <c r="L5" s="366"/>
      <c r="M5" s="61"/>
      <c r="O5" s="24" t="s">
        <v>9</v>
      </c>
      <c r="P5" s="200">
        <v>45464</v>
      </c>
      <c r="Q5" s="201"/>
      <c r="S5" s="289" t="s">
        <v>10</v>
      </c>
      <c r="T5" s="290"/>
      <c r="U5" s="292" t="s">
        <v>11</v>
      </c>
      <c r="V5" s="201"/>
      <c r="AA5" s="51"/>
      <c r="AB5" s="51"/>
      <c r="AC5" s="51"/>
    </row>
    <row r="6" spans="1:30" s="193" customFormat="1" ht="24" customHeight="1" x14ac:dyDescent="0.2">
      <c r="A6" s="348" t="s">
        <v>12</v>
      </c>
      <c r="B6" s="230"/>
      <c r="C6" s="231"/>
      <c r="D6" s="266" t="s">
        <v>408</v>
      </c>
      <c r="E6" s="267"/>
      <c r="F6" s="267"/>
      <c r="G6" s="267"/>
      <c r="H6" s="267"/>
      <c r="I6" s="267"/>
      <c r="J6" s="267"/>
      <c r="K6" s="267"/>
      <c r="L6" s="201"/>
      <c r="M6" s="62"/>
      <c r="O6" s="24" t="s">
        <v>14</v>
      </c>
      <c r="P6" s="392" t="str">
        <f>IF(P5=0," ",CHOOSE(WEEKDAY(P5,2),"Понедельник","Вторник","Среда","Четверг","Пятница","Суббота","Воскресенье"))</f>
        <v>Пятница</v>
      </c>
      <c r="Q6" s="208"/>
      <c r="S6" s="398" t="s">
        <v>15</v>
      </c>
      <c r="T6" s="290"/>
      <c r="U6" s="313" t="s">
        <v>16</v>
      </c>
      <c r="V6" s="314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08" t="str">
        <f>IFERROR(VLOOKUP(DeliveryAddress,Table,3,0),1)</f>
        <v>1</v>
      </c>
      <c r="E7" s="309"/>
      <c r="F7" s="309"/>
      <c r="G7" s="309"/>
      <c r="H7" s="309"/>
      <c r="I7" s="309"/>
      <c r="J7" s="309"/>
      <c r="K7" s="309"/>
      <c r="L7" s="223"/>
      <c r="M7" s="63"/>
      <c r="O7" s="24"/>
      <c r="P7" s="42"/>
      <c r="Q7" s="42"/>
      <c r="S7" s="210"/>
      <c r="T7" s="290"/>
      <c r="U7" s="315"/>
      <c r="V7" s="316"/>
      <c r="AA7" s="51"/>
      <c r="AB7" s="51"/>
      <c r="AC7" s="51"/>
    </row>
    <row r="8" spans="1:30" s="193" customFormat="1" ht="25.5" customHeight="1" x14ac:dyDescent="0.2">
      <c r="A8" s="219" t="s">
        <v>17</v>
      </c>
      <c r="B8" s="220"/>
      <c r="C8" s="221"/>
      <c r="D8" s="351"/>
      <c r="E8" s="352"/>
      <c r="F8" s="352"/>
      <c r="G8" s="352"/>
      <c r="H8" s="352"/>
      <c r="I8" s="352"/>
      <c r="J8" s="352"/>
      <c r="K8" s="352"/>
      <c r="L8" s="353"/>
      <c r="M8" s="64"/>
      <c r="O8" s="24" t="s">
        <v>18</v>
      </c>
      <c r="P8" s="222">
        <v>0.375</v>
      </c>
      <c r="Q8" s="223"/>
      <c r="S8" s="210"/>
      <c r="T8" s="290"/>
      <c r="U8" s="315"/>
      <c r="V8" s="316"/>
      <c r="AA8" s="51"/>
      <c r="AB8" s="51"/>
      <c r="AC8" s="51"/>
    </row>
    <row r="9" spans="1:30" s="193" customFormat="1" ht="39.950000000000003" customHeight="1" x14ac:dyDescent="0.2">
      <c r="A9" s="3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19"/>
      <c r="E9" s="203"/>
      <c r="F9" s="3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194"/>
      <c r="O9" s="26" t="s">
        <v>19</v>
      </c>
      <c r="P9" s="357"/>
      <c r="Q9" s="218"/>
      <c r="S9" s="210"/>
      <c r="T9" s="290"/>
      <c r="U9" s="317"/>
      <c r="V9" s="318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19"/>
      <c r="E10" s="203"/>
      <c r="F10" s="3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271" t="str">
        <f>IFERROR(VLOOKUP($D$10,Proxy,2,FALSE),"")</f>
        <v/>
      </c>
      <c r="I10" s="210"/>
      <c r="J10" s="210"/>
      <c r="K10" s="210"/>
      <c r="L10" s="210"/>
      <c r="M10" s="192"/>
      <c r="O10" s="26" t="s">
        <v>20</v>
      </c>
      <c r="P10" s="295"/>
      <c r="Q10" s="296"/>
      <c r="T10" s="24" t="s">
        <v>21</v>
      </c>
      <c r="U10" s="379" t="s">
        <v>22</v>
      </c>
      <c r="V10" s="314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08"/>
      <c r="Q11" s="201"/>
      <c r="T11" s="24" t="s">
        <v>25</v>
      </c>
      <c r="U11" s="217" t="s">
        <v>26</v>
      </c>
      <c r="V11" s="218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255" t="s">
        <v>27</v>
      </c>
      <c r="B12" s="230"/>
      <c r="C12" s="230"/>
      <c r="D12" s="230"/>
      <c r="E12" s="230"/>
      <c r="F12" s="230"/>
      <c r="G12" s="230"/>
      <c r="H12" s="230"/>
      <c r="I12" s="230"/>
      <c r="J12" s="230"/>
      <c r="K12" s="230"/>
      <c r="L12" s="231"/>
      <c r="M12" s="65"/>
      <c r="O12" s="24" t="s">
        <v>28</v>
      </c>
      <c r="P12" s="222"/>
      <c r="Q12" s="223"/>
      <c r="R12" s="23"/>
      <c r="T12" s="24"/>
      <c r="U12" s="213"/>
      <c r="V12" s="210"/>
      <c r="AA12" s="51"/>
      <c r="AB12" s="51"/>
      <c r="AC12" s="51"/>
    </row>
    <row r="13" spans="1:30" s="193" customFormat="1" ht="23.25" customHeight="1" x14ac:dyDescent="0.2">
      <c r="A13" s="255" t="s">
        <v>29</v>
      </c>
      <c r="B13" s="230"/>
      <c r="C13" s="230"/>
      <c r="D13" s="230"/>
      <c r="E13" s="230"/>
      <c r="F13" s="230"/>
      <c r="G13" s="230"/>
      <c r="H13" s="230"/>
      <c r="I13" s="230"/>
      <c r="J13" s="230"/>
      <c r="K13" s="230"/>
      <c r="L13" s="231"/>
      <c r="M13" s="65"/>
      <c r="N13" s="26"/>
      <c r="O13" s="26" t="s">
        <v>30</v>
      </c>
      <c r="P13" s="217"/>
      <c r="Q13" s="218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255" t="s">
        <v>31</v>
      </c>
      <c r="B14" s="230"/>
      <c r="C14" s="230"/>
      <c r="D14" s="230"/>
      <c r="E14" s="230"/>
      <c r="F14" s="230"/>
      <c r="G14" s="230"/>
      <c r="H14" s="230"/>
      <c r="I14" s="230"/>
      <c r="J14" s="230"/>
      <c r="K14" s="230"/>
      <c r="L14" s="231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229" t="s">
        <v>32</v>
      </c>
      <c r="B15" s="230"/>
      <c r="C15" s="230"/>
      <c r="D15" s="230"/>
      <c r="E15" s="230"/>
      <c r="F15" s="230"/>
      <c r="G15" s="230"/>
      <c r="H15" s="230"/>
      <c r="I15" s="230"/>
      <c r="J15" s="230"/>
      <c r="K15" s="230"/>
      <c r="L15" s="231"/>
      <c r="M15" s="66"/>
      <c r="O15" s="346" t="s">
        <v>33</v>
      </c>
      <c r="P15" s="213"/>
      <c r="Q15" s="213"/>
      <c r="R15" s="213"/>
      <c r="S15" s="21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47"/>
      <c r="P16" s="347"/>
      <c r="Q16" s="347"/>
      <c r="R16" s="347"/>
      <c r="S16" s="34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15" t="s">
        <v>34</v>
      </c>
      <c r="B17" s="215" t="s">
        <v>35</v>
      </c>
      <c r="C17" s="333" t="s">
        <v>36</v>
      </c>
      <c r="D17" s="215" t="s">
        <v>37</v>
      </c>
      <c r="E17" s="234"/>
      <c r="F17" s="215" t="s">
        <v>38</v>
      </c>
      <c r="G17" s="215" t="s">
        <v>39</v>
      </c>
      <c r="H17" s="215" t="s">
        <v>40</v>
      </c>
      <c r="I17" s="215" t="s">
        <v>41</v>
      </c>
      <c r="J17" s="215" t="s">
        <v>42</v>
      </c>
      <c r="K17" s="215" t="s">
        <v>43</v>
      </c>
      <c r="L17" s="215" t="s">
        <v>44</v>
      </c>
      <c r="M17" s="215" t="s">
        <v>45</v>
      </c>
      <c r="N17" s="215" t="s">
        <v>46</v>
      </c>
      <c r="O17" s="215" t="s">
        <v>47</v>
      </c>
      <c r="P17" s="399"/>
      <c r="Q17" s="399"/>
      <c r="R17" s="399"/>
      <c r="S17" s="234"/>
      <c r="T17" s="242" t="s">
        <v>48</v>
      </c>
      <c r="U17" s="231"/>
      <c r="V17" s="215" t="s">
        <v>49</v>
      </c>
      <c r="W17" s="215" t="s">
        <v>50</v>
      </c>
      <c r="X17" s="237" t="s">
        <v>51</v>
      </c>
      <c r="Y17" s="215" t="s">
        <v>52</v>
      </c>
      <c r="Z17" s="273" t="s">
        <v>53</v>
      </c>
      <c r="AA17" s="273" t="s">
        <v>54</v>
      </c>
      <c r="AB17" s="273" t="s">
        <v>55</v>
      </c>
      <c r="AC17" s="360"/>
      <c r="AD17" s="361"/>
      <c r="AE17" s="349"/>
      <c r="BB17" s="240" t="s">
        <v>56</v>
      </c>
    </row>
    <row r="18" spans="1:67" ht="14.25" customHeight="1" x14ac:dyDescent="0.2">
      <c r="A18" s="216"/>
      <c r="B18" s="216"/>
      <c r="C18" s="216"/>
      <c r="D18" s="235"/>
      <c r="E18" s="236"/>
      <c r="F18" s="216"/>
      <c r="G18" s="216"/>
      <c r="H18" s="216"/>
      <c r="I18" s="216"/>
      <c r="J18" s="216"/>
      <c r="K18" s="216"/>
      <c r="L18" s="216"/>
      <c r="M18" s="216"/>
      <c r="N18" s="216"/>
      <c r="O18" s="235"/>
      <c r="P18" s="400"/>
      <c r="Q18" s="400"/>
      <c r="R18" s="400"/>
      <c r="S18" s="236"/>
      <c r="T18" s="191" t="s">
        <v>57</v>
      </c>
      <c r="U18" s="191" t="s">
        <v>58</v>
      </c>
      <c r="V18" s="216"/>
      <c r="W18" s="216"/>
      <c r="X18" s="238"/>
      <c r="Y18" s="216"/>
      <c r="Z18" s="274"/>
      <c r="AA18" s="274"/>
      <c r="AB18" s="362"/>
      <c r="AC18" s="363"/>
      <c r="AD18" s="364"/>
      <c r="AE18" s="350"/>
      <c r="BB18" s="210"/>
    </row>
    <row r="19" spans="1:67" ht="27.75" hidden="1" customHeight="1" x14ac:dyDescent="0.2">
      <c r="A19" s="243" t="s">
        <v>59</v>
      </c>
      <c r="B19" s="244"/>
      <c r="C19" s="244"/>
      <c r="D19" s="244"/>
      <c r="E19" s="244"/>
      <c r="F19" s="244"/>
      <c r="G19" s="244"/>
      <c r="H19" s="244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48"/>
      <c r="AA19" s="48"/>
    </row>
    <row r="20" spans="1:67" ht="16.5" hidden="1" customHeight="1" x14ac:dyDescent="0.25">
      <c r="A20" s="214" t="s">
        <v>59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190"/>
      <c r="AA20" s="190"/>
    </row>
    <row r="21" spans="1:67" ht="14.25" hidden="1" customHeight="1" x14ac:dyDescent="0.25">
      <c r="A21" s="224" t="s">
        <v>60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189"/>
      <c r="AA21" s="189"/>
    </row>
    <row r="22" spans="1:67" ht="27" hidden="1" customHeight="1" x14ac:dyDescent="0.25">
      <c r="A22" s="54" t="s">
        <v>61</v>
      </c>
      <c r="B22" s="54" t="s">
        <v>62</v>
      </c>
      <c r="C22" s="31">
        <v>4301070899</v>
      </c>
      <c r="D22" s="207">
        <v>4607111035752</v>
      </c>
      <c r="E22" s="208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26"/>
      <c r="Q22" s="226"/>
      <c r="R22" s="226"/>
      <c r="S22" s="208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9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1"/>
      <c r="O23" s="233" t="s">
        <v>66</v>
      </c>
      <c r="P23" s="220"/>
      <c r="Q23" s="220"/>
      <c r="R23" s="220"/>
      <c r="S23" s="220"/>
      <c r="T23" s="220"/>
      <c r="U23" s="221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hidden="1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1"/>
      <c r="O24" s="233" t="s">
        <v>66</v>
      </c>
      <c r="P24" s="220"/>
      <c r="Q24" s="220"/>
      <c r="R24" s="220"/>
      <c r="S24" s="220"/>
      <c r="T24" s="220"/>
      <c r="U24" s="221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hidden="1" customHeight="1" x14ac:dyDescent="0.2">
      <c r="A25" s="243" t="s">
        <v>68</v>
      </c>
      <c r="B25" s="244"/>
      <c r="C25" s="244"/>
      <c r="D25" s="244"/>
      <c r="E25" s="244"/>
      <c r="F25" s="244"/>
      <c r="G25" s="244"/>
      <c r="H25" s="244"/>
      <c r="I25" s="244"/>
      <c r="J25" s="244"/>
      <c r="K25" s="244"/>
      <c r="L25" s="244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48"/>
      <c r="AA25" s="48"/>
    </row>
    <row r="26" spans="1:67" ht="16.5" hidden="1" customHeight="1" x14ac:dyDescent="0.25">
      <c r="A26" s="214" t="s">
        <v>69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190"/>
      <c r="AA26" s="190"/>
    </row>
    <row r="27" spans="1:67" ht="14.25" hidden="1" customHeight="1" x14ac:dyDescent="0.25">
      <c r="A27" s="224" t="s">
        <v>70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189"/>
      <c r="AA27" s="189"/>
    </row>
    <row r="28" spans="1:67" ht="27" hidden="1" customHeight="1" x14ac:dyDescent="0.25">
      <c r="A28" s="54" t="s">
        <v>71</v>
      </c>
      <c r="B28" s="54" t="s">
        <v>72</v>
      </c>
      <c r="C28" s="31">
        <v>4301132066</v>
      </c>
      <c r="D28" s="207">
        <v>4607111036520</v>
      </c>
      <c r="E28" s="208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39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26"/>
      <c r="Q28" s="226"/>
      <c r="R28" s="226"/>
      <c r="S28" s="208"/>
      <c r="T28" s="34"/>
      <c r="U28" s="34"/>
      <c r="V28" s="35" t="s">
        <v>65</v>
      </c>
      <c r="W28" s="196">
        <v>0</v>
      </c>
      <c r="X28" s="197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74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27" hidden="1" customHeight="1" x14ac:dyDescent="0.25">
      <c r="A29" s="54" t="s">
        <v>75</v>
      </c>
      <c r="B29" s="54" t="s">
        <v>76</v>
      </c>
      <c r="C29" s="31">
        <v>4301132063</v>
      </c>
      <c r="D29" s="207">
        <v>4607111036605</v>
      </c>
      <c r="E29" s="208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39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26"/>
      <c r="Q29" s="226"/>
      <c r="R29" s="226"/>
      <c r="S29" s="208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7">
        <v>4607111036537</v>
      </c>
      <c r="E30" s="208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40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26"/>
      <c r="Q30" s="226"/>
      <c r="R30" s="226"/>
      <c r="S30" s="208"/>
      <c r="T30" s="34"/>
      <c r="U30" s="34"/>
      <c r="V30" s="35" t="s">
        <v>65</v>
      </c>
      <c r="W30" s="196">
        <v>210</v>
      </c>
      <c r="X30" s="197">
        <f>IFERROR(IF(W30="","",W30),"")</f>
        <v>210</v>
      </c>
      <c r="Y30" s="36">
        <f>IFERROR(IF(W30="","",W30*0.00936),"")</f>
        <v>1.9656</v>
      </c>
      <c r="Z30" s="56"/>
      <c r="AA30" s="57"/>
      <c r="AE30" s="67"/>
      <c r="BB30" s="71" t="s">
        <v>74</v>
      </c>
      <c r="BL30" s="67">
        <f>IFERROR(W30*I30,"0")</f>
        <v>403.57799999999997</v>
      </c>
      <c r="BM30" s="67">
        <f>IFERROR(X30*I30,"0")</f>
        <v>403.57799999999997</v>
      </c>
      <c r="BN30" s="67">
        <f>IFERROR(W30/J30,"0")</f>
        <v>1.6666666666666667</v>
      </c>
      <c r="BO30" s="67">
        <f>IFERROR(X30/J30,"0")</f>
        <v>1.6666666666666667</v>
      </c>
    </row>
    <row r="31" spans="1:67" ht="27" hidden="1" customHeight="1" x14ac:dyDescent="0.25">
      <c r="A31" s="54" t="s">
        <v>79</v>
      </c>
      <c r="B31" s="54" t="s">
        <v>80</v>
      </c>
      <c r="C31" s="31">
        <v>4301132065</v>
      </c>
      <c r="D31" s="207">
        <v>4607111036599</v>
      </c>
      <c r="E31" s="208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39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26"/>
      <c r="Q31" s="226"/>
      <c r="R31" s="226"/>
      <c r="S31" s="208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9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1"/>
      <c r="O32" s="233" t="s">
        <v>66</v>
      </c>
      <c r="P32" s="220"/>
      <c r="Q32" s="220"/>
      <c r="R32" s="220"/>
      <c r="S32" s="220"/>
      <c r="T32" s="220"/>
      <c r="U32" s="221"/>
      <c r="V32" s="37" t="s">
        <v>65</v>
      </c>
      <c r="W32" s="198">
        <f>IFERROR(SUM(W28:W31),"0")</f>
        <v>210</v>
      </c>
      <c r="X32" s="198">
        <f>IFERROR(SUM(X28:X31),"0")</f>
        <v>210</v>
      </c>
      <c r="Y32" s="198">
        <f>IFERROR(IF(Y28="",0,Y28),"0")+IFERROR(IF(Y29="",0,Y29),"0")+IFERROR(IF(Y30="",0,Y30),"0")+IFERROR(IF(Y31="",0,Y31),"0")</f>
        <v>1.9656</v>
      </c>
      <c r="Z32" s="199"/>
      <c r="AA32" s="199"/>
    </row>
    <row r="33" spans="1:67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1"/>
      <c r="O33" s="233" t="s">
        <v>66</v>
      </c>
      <c r="P33" s="220"/>
      <c r="Q33" s="220"/>
      <c r="R33" s="220"/>
      <c r="S33" s="220"/>
      <c r="T33" s="220"/>
      <c r="U33" s="221"/>
      <c r="V33" s="37" t="s">
        <v>67</v>
      </c>
      <c r="W33" s="198">
        <f>IFERROR(SUMPRODUCT(W28:W31*H28:H31),"0")</f>
        <v>315</v>
      </c>
      <c r="X33" s="198">
        <f>IFERROR(SUMPRODUCT(X28:X31*H28:H31),"0")</f>
        <v>315</v>
      </c>
      <c r="Y33" s="37"/>
      <c r="Z33" s="199"/>
      <c r="AA33" s="199"/>
    </row>
    <row r="34" spans="1:67" ht="16.5" hidden="1" customHeight="1" x14ac:dyDescent="0.25">
      <c r="A34" s="214" t="s">
        <v>81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190"/>
      <c r="AA34" s="190"/>
    </row>
    <row r="35" spans="1:67" ht="14.25" hidden="1" customHeight="1" x14ac:dyDescent="0.25">
      <c r="A35" s="224" t="s">
        <v>60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189"/>
      <c r="AA35" s="189"/>
    </row>
    <row r="36" spans="1:67" ht="27" hidden="1" customHeight="1" x14ac:dyDescent="0.25">
      <c r="A36" s="54" t="s">
        <v>82</v>
      </c>
      <c r="B36" s="54" t="s">
        <v>83</v>
      </c>
      <c r="C36" s="31">
        <v>4301070865</v>
      </c>
      <c r="D36" s="207">
        <v>4607111036285</v>
      </c>
      <c r="E36" s="208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40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26"/>
      <c r="Q36" s="226"/>
      <c r="R36" s="226"/>
      <c r="S36" s="208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84</v>
      </c>
      <c r="B37" s="54" t="s">
        <v>85</v>
      </c>
      <c r="C37" s="31">
        <v>4301070861</v>
      </c>
      <c r="D37" s="207">
        <v>4607111036308</v>
      </c>
      <c r="E37" s="208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1" t="s">
        <v>86</v>
      </c>
      <c r="P37" s="226"/>
      <c r="Q37" s="226"/>
      <c r="R37" s="226"/>
      <c r="S37" s="208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87</v>
      </c>
      <c r="B38" s="54" t="s">
        <v>88</v>
      </c>
      <c r="C38" s="31">
        <v>4301070884</v>
      </c>
      <c r="D38" s="207">
        <v>4607111036315</v>
      </c>
      <c r="E38" s="208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25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26"/>
      <c r="Q38" s="226"/>
      <c r="R38" s="226"/>
      <c r="S38" s="208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7">
        <v>4607111036292</v>
      </c>
      <c r="E39" s="208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3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26"/>
      <c r="Q39" s="226"/>
      <c r="R39" s="226"/>
      <c r="S39" s="208"/>
      <c r="T39" s="34"/>
      <c r="U39" s="34"/>
      <c r="V39" s="35" t="s">
        <v>65</v>
      </c>
      <c r="W39" s="196">
        <v>25</v>
      </c>
      <c r="X39" s="197">
        <f>IFERROR(IF(W39="","",W39),"")</f>
        <v>25</v>
      </c>
      <c r="Y39" s="36">
        <f>IFERROR(IF(W39="","",W39*0.0155),"")</f>
        <v>0.38750000000000001</v>
      </c>
      <c r="Z39" s="56"/>
      <c r="AA39" s="57"/>
      <c r="AE39" s="67"/>
      <c r="BB39" s="76" t="s">
        <v>1</v>
      </c>
      <c r="BL39" s="67">
        <f>IFERROR(W39*I39,"0")</f>
        <v>156.75</v>
      </c>
      <c r="BM39" s="67">
        <f>IFERROR(X39*I39,"0")</f>
        <v>156.75</v>
      </c>
      <c r="BN39" s="67">
        <f>IFERROR(W39/J39,"0")</f>
        <v>0.29761904761904762</v>
      </c>
      <c r="BO39" s="67">
        <f>IFERROR(X39/J39,"0")</f>
        <v>0.29761904761904762</v>
      </c>
    </row>
    <row r="40" spans="1:67" x14ac:dyDescent="0.2">
      <c r="A40" s="209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1"/>
      <c r="O40" s="233" t="s">
        <v>66</v>
      </c>
      <c r="P40" s="220"/>
      <c r="Q40" s="220"/>
      <c r="R40" s="220"/>
      <c r="S40" s="220"/>
      <c r="T40" s="220"/>
      <c r="U40" s="221"/>
      <c r="V40" s="37" t="s">
        <v>65</v>
      </c>
      <c r="W40" s="198">
        <f>IFERROR(SUM(W36:W39),"0")</f>
        <v>25</v>
      </c>
      <c r="X40" s="198">
        <f>IFERROR(SUM(X36:X39),"0")</f>
        <v>25</v>
      </c>
      <c r="Y40" s="198">
        <f>IFERROR(IF(Y36="",0,Y36),"0")+IFERROR(IF(Y37="",0,Y37),"0")+IFERROR(IF(Y38="",0,Y38),"0")+IFERROR(IF(Y39="",0,Y39),"0")</f>
        <v>0.38750000000000001</v>
      </c>
      <c r="Z40" s="199"/>
      <c r="AA40" s="199"/>
    </row>
    <row r="41" spans="1:67" x14ac:dyDescent="0.2">
      <c r="A41" s="210"/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1"/>
      <c r="O41" s="233" t="s">
        <v>66</v>
      </c>
      <c r="P41" s="220"/>
      <c r="Q41" s="220"/>
      <c r="R41" s="220"/>
      <c r="S41" s="220"/>
      <c r="T41" s="220"/>
      <c r="U41" s="221"/>
      <c r="V41" s="37" t="s">
        <v>67</v>
      </c>
      <c r="W41" s="198">
        <f>IFERROR(SUMPRODUCT(W36:W39*H36:H39),"0")</f>
        <v>150</v>
      </c>
      <c r="X41" s="198">
        <f>IFERROR(SUMPRODUCT(X36:X39*H36:H39),"0")</f>
        <v>150</v>
      </c>
      <c r="Y41" s="37"/>
      <c r="Z41" s="199"/>
      <c r="AA41" s="199"/>
    </row>
    <row r="42" spans="1:67" ht="16.5" hidden="1" customHeight="1" x14ac:dyDescent="0.25">
      <c r="A42" s="214" t="s">
        <v>91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190"/>
      <c r="AA42" s="190"/>
    </row>
    <row r="43" spans="1:67" ht="14.25" hidden="1" customHeight="1" x14ac:dyDescent="0.25">
      <c r="A43" s="224" t="s">
        <v>92</v>
      </c>
      <c r="B43" s="210"/>
      <c r="C43" s="210"/>
      <c r="D43" s="210"/>
      <c r="E43" s="210"/>
      <c r="F43" s="210"/>
      <c r="G43" s="210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210"/>
      <c r="V43" s="210"/>
      <c r="W43" s="210"/>
      <c r="X43" s="210"/>
      <c r="Y43" s="210"/>
      <c r="Z43" s="189"/>
      <c r="AA43" s="189"/>
    </row>
    <row r="44" spans="1:67" ht="16.5" hidden="1" customHeight="1" x14ac:dyDescent="0.25">
      <c r="A44" s="54" t="s">
        <v>93</v>
      </c>
      <c r="B44" s="54" t="s">
        <v>94</v>
      </c>
      <c r="C44" s="31">
        <v>4301190046</v>
      </c>
      <c r="D44" s="207">
        <v>4607111038951</v>
      </c>
      <c r="E44" s="208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39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26"/>
      <c r="Q44" s="226"/>
      <c r="R44" s="226"/>
      <c r="S44" s="208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96</v>
      </c>
      <c r="B45" s="54" t="s">
        <v>97</v>
      </c>
      <c r="C45" s="31">
        <v>4301190010</v>
      </c>
      <c r="D45" s="207">
        <v>4607111037596</v>
      </c>
      <c r="E45" s="208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0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26"/>
      <c r="Q45" s="226"/>
      <c r="R45" s="226"/>
      <c r="S45" s="208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98</v>
      </c>
      <c r="B46" s="54" t="s">
        <v>99</v>
      </c>
      <c r="C46" s="31">
        <v>4301190047</v>
      </c>
      <c r="D46" s="207">
        <v>4607111038579</v>
      </c>
      <c r="E46" s="208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29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26"/>
      <c r="Q46" s="226"/>
      <c r="R46" s="226"/>
      <c r="S46" s="208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100</v>
      </c>
      <c r="B47" s="54" t="s">
        <v>101</v>
      </c>
      <c r="C47" s="31">
        <v>4301190022</v>
      </c>
      <c r="D47" s="207">
        <v>4607111037053</v>
      </c>
      <c r="E47" s="208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0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26"/>
      <c r="Q47" s="226"/>
      <c r="R47" s="226"/>
      <c r="S47" s="208"/>
      <c r="T47" s="34"/>
      <c r="U47" s="34"/>
      <c r="V47" s="35" t="s">
        <v>65</v>
      </c>
      <c r="W47" s="196">
        <v>0</v>
      </c>
      <c r="X47" s="197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7">
        <v>4607111037060</v>
      </c>
      <c r="E48" s="208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00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26"/>
      <c r="Q48" s="226"/>
      <c r="R48" s="226"/>
      <c r="S48" s="208"/>
      <c r="T48" s="34"/>
      <c r="U48" s="34"/>
      <c r="V48" s="35" t="s">
        <v>65</v>
      </c>
      <c r="W48" s="196">
        <v>25</v>
      </c>
      <c r="X48" s="197">
        <f t="shared" si="0"/>
        <v>25</v>
      </c>
      <c r="Y48" s="36">
        <f t="shared" si="1"/>
        <v>0.23749999999999999</v>
      </c>
      <c r="Z48" s="56"/>
      <c r="AA48" s="57"/>
      <c r="AE48" s="67"/>
      <c r="BB48" s="81" t="s">
        <v>74</v>
      </c>
      <c r="BL48" s="67">
        <f t="shared" si="2"/>
        <v>39.795000000000002</v>
      </c>
      <c r="BM48" s="67">
        <f t="shared" si="3"/>
        <v>39.795000000000002</v>
      </c>
      <c r="BN48" s="67">
        <f t="shared" si="4"/>
        <v>0.19230769230769232</v>
      </c>
      <c r="BO48" s="67">
        <f t="shared" si="5"/>
        <v>0.19230769230769232</v>
      </c>
    </row>
    <row r="49" spans="1:67" ht="27" hidden="1" customHeight="1" x14ac:dyDescent="0.25">
      <c r="A49" s="54" t="s">
        <v>104</v>
      </c>
      <c r="B49" s="54" t="s">
        <v>105</v>
      </c>
      <c r="C49" s="31">
        <v>4301190049</v>
      </c>
      <c r="D49" s="207">
        <v>4607111038968</v>
      </c>
      <c r="E49" s="208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3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26"/>
      <c r="Q49" s="226"/>
      <c r="R49" s="226"/>
      <c r="S49" s="208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9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1"/>
      <c r="O50" s="233" t="s">
        <v>66</v>
      </c>
      <c r="P50" s="220"/>
      <c r="Q50" s="220"/>
      <c r="R50" s="220"/>
      <c r="S50" s="220"/>
      <c r="T50" s="220"/>
      <c r="U50" s="221"/>
      <c r="V50" s="37" t="s">
        <v>65</v>
      </c>
      <c r="W50" s="198">
        <f>IFERROR(SUM(W44:W49),"0")</f>
        <v>25</v>
      </c>
      <c r="X50" s="198">
        <f>IFERROR(SUM(X44:X49),"0")</f>
        <v>25</v>
      </c>
      <c r="Y50" s="198">
        <f>IFERROR(IF(Y44="",0,Y44),"0")+IFERROR(IF(Y45="",0,Y45),"0")+IFERROR(IF(Y46="",0,Y46),"0")+IFERROR(IF(Y47="",0,Y47),"0")+IFERROR(IF(Y48="",0,Y48),"0")+IFERROR(IF(Y49="",0,Y49),"0")</f>
        <v>0.23749999999999999</v>
      </c>
      <c r="Z50" s="199"/>
      <c r="AA50" s="199"/>
    </row>
    <row r="51" spans="1:67" x14ac:dyDescent="0.2">
      <c r="A51" s="210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1"/>
      <c r="O51" s="233" t="s">
        <v>66</v>
      </c>
      <c r="P51" s="220"/>
      <c r="Q51" s="220"/>
      <c r="R51" s="220"/>
      <c r="S51" s="220"/>
      <c r="T51" s="220"/>
      <c r="U51" s="221"/>
      <c r="V51" s="37" t="s">
        <v>67</v>
      </c>
      <c r="W51" s="198">
        <f>IFERROR(SUMPRODUCT(W44:W49*H44:H49),"0")</f>
        <v>30</v>
      </c>
      <c r="X51" s="198">
        <f>IFERROR(SUMPRODUCT(X44:X49*H44:H49),"0")</f>
        <v>30</v>
      </c>
      <c r="Y51" s="37"/>
      <c r="Z51" s="199"/>
      <c r="AA51" s="199"/>
    </row>
    <row r="52" spans="1:67" ht="16.5" hidden="1" customHeight="1" x14ac:dyDescent="0.25">
      <c r="A52" s="214" t="s">
        <v>106</v>
      </c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  <c r="Q52" s="210"/>
      <c r="R52" s="210"/>
      <c r="S52" s="210"/>
      <c r="T52" s="210"/>
      <c r="U52" s="210"/>
      <c r="V52" s="210"/>
      <c r="W52" s="210"/>
      <c r="X52" s="210"/>
      <c r="Y52" s="210"/>
      <c r="Z52" s="190"/>
      <c r="AA52" s="190"/>
    </row>
    <row r="53" spans="1:67" ht="14.25" hidden="1" customHeight="1" x14ac:dyDescent="0.25">
      <c r="A53" s="224" t="s">
        <v>60</v>
      </c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  <c r="Q53" s="210"/>
      <c r="R53" s="210"/>
      <c r="S53" s="210"/>
      <c r="T53" s="210"/>
      <c r="U53" s="210"/>
      <c r="V53" s="210"/>
      <c r="W53" s="210"/>
      <c r="X53" s="210"/>
      <c r="Y53" s="210"/>
      <c r="Z53" s="189"/>
      <c r="AA53" s="189"/>
    </row>
    <row r="54" spans="1:67" ht="27" hidden="1" customHeight="1" x14ac:dyDescent="0.25">
      <c r="A54" s="54" t="s">
        <v>107</v>
      </c>
      <c r="B54" s="54" t="s">
        <v>108</v>
      </c>
      <c r="C54" s="31">
        <v>4301070989</v>
      </c>
      <c r="D54" s="207">
        <v>4607111037190</v>
      </c>
      <c r="E54" s="208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2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26"/>
      <c r="Q54" s="226"/>
      <c r="R54" s="226"/>
      <c r="S54" s="208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7">
        <v>4607111037183</v>
      </c>
      <c r="E55" s="208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26"/>
      <c r="Q55" s="226"/>
      <c r="R55" s="226"/>
      <c r="S55" s="208"/>
      <c r="T55" s="34"/>
      <c r="U55" s="34"/>
      <c r="V55" s="35" t="s">
        <v>65</v>
      </c>
      <c r="W55" s="196">
        <v>55</v>
      </c>
      <c r="X55" s="197">
        <f t="shared" si="6"/>
        <v>55</v>
      </c>
      <c r="Y55" s="36">
        <f t="shared" si="7"/>
        <v>0.85250000000000004</v>
      </c>
      <c r="Z55" s="56"/>
      <c r="AA55" s="57"/>
      <c r="AE55" s="67"/>
      <c r="BB55" s="84" t="s">
        <v>1</v>
      </c>
      <c r="BL55" s="67">
        <f t="shared" si="8"/>
        <v>411.72999999999996</v>
      </c>
      <c r="BM55" s="67">
        <f t="shared" si="9"/>
        <v>411.72999999999996</v>
      </c>
      <c r="BN55" s="67">
        <f t="shared" si="10"/>
        <v>0.65476190476190477</v>
      </c>
      <c r="BO55" s="67">
        <f t="shared" si="11"/>
        <v>0.65476190476190477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7">
        <v>4607111037091</v>
      </c>
      <c r="E56" s="208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40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26"/>
      <c r="Q56" s="226"/>
      <c r="R56" s="226"/>
      <c r="S56" s="208"/>
      <c r="T56" s="34"/>
      <c r="U56" s="34"/>
      <c r="V56" s="35" t="s">
        <v>65</v>
      </c>
      <c r="W56" s="196">
        <v>45</v>
      </c>
      <c r="X56" s="197">
        <f t="shared" si="6"/>
        <v>45</v>
      </c>
      <c r="Y56" s="36">
        <f t="shared" si="7"/>
        <v>0.69750000000000001</v>
      </c>
      <c r="Z56" s="56"/>
      <c r="AA56" s="57"/>
      <c r="AE56" s="67"/>
      <c r="BB56" s="85" t="s">
        <v>1</v>
      </c>
      <c r="BL56" s="67">
        <f t="shared" si="8"/>
        <v>319.95</v>
      </c>
      <c r="BM56" s="67">
        <f t="shared" si="9"/>
        <v>319.95</v>
      </c>
      <c r="BN56" s="67">
        <f t="shared" si="10"/>
        <v>0.5357142857142857</v>
      </c>
      <c r="BO56" s="67">
        <f t="shared" si="11"/>
        <v>0.5357142857142857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7">
        <v>4607111036902</v>
      </c>
      <c r="E57" s="208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32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26"/>
      <c r="Q57" s="226"/>
      <c r="R57" s="226"/>
      <c r="S57" s="208"/>
      <c r="T57" s="34"/>
      <c r="U57" s="34"/>
      <c r="V57" s="35" t="s">
        <v>65</v>
      </c>
      <c r="W57" s="196">
        <v>5</v>
      </c>
      <c r="X57" s="197">
        <f t="shared" si="6"/>
        <v>5</v>
      </c>
      <c r="Y57" s="36">
        <f t="shared" si="7"/>
        <v>7.7499999999999999E-2</v>
      </c>
      <c r="Z57" s="56"/>
      <c r="AA57" s="57"/>
      <c r="AE57" s="67"/>
      <c r="BB57" s="86" t="s">
        <v>1</v>
      </c>
      <c r="BL57" s="67">
        <f t="shared" si="8"/>
        <v>37.15</v>
      </c>
      <c r="BM57" s="67">
        <f t="shared" si="9"/>
        <v>37.15</v>
      </c>
      <c r="BN57" s="67">
        <f t="shared" si="10"/>
        <v>5.9523809523809521E-2</v>
      </c>
      <c r="BO57" s="67">
        <f t="shared" si="11"/>
        <v>5.9523809523809521E-2</v>
      </c>
    </row>
    <row r="58" spans="1:67" ht="27" hidden="1" customHeight="1" x14ac:dyDescent="0.25">
      <c r="A58" s="54" t="s">
        <v>115</v>
      </c>
      <c r="B58" s="54" t="s">
        <v>116</v>
      </c>
      <c r="C58" s="31">
        <v>4301070969</v>
      </c>
      <c r="D58" s="207">
        <v>4607111036858</v>
      </c>
      <c r="E58" s="208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35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26"/>
      <c r="Q58" s="226"/>
      <c r="R58" s="226"/>
      <c r="S58" s="208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7">
        <v>4607111036889</v>
      </c>
      <c r="E59" s="208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2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26"/>
      <c r="Q59" s="226"/>
      <c r="R59" s="226"/>
      <c r="S59" s="208"/>
      <c r="T59" s="34"/>
      <c r="U59" s="34"/>
      <c r="V59" s="35" t="s">
        <v>65</v>
      </c>
      <c r="W59" s="196">
        <v>55</v>
      </c>
      <c r="X59" s="197">
        <f t="shared" si="6"/>
        <v>55</v>
      </c>
      <c r="Y59" s="36">
        <f t="shared" si="7"/>
        <v>0.85250000000000004</v>
      </c>
      <c r="Z59" s="56"/>
      <c r="AA59" s="57"/>
      <c r="AE59" s="67"/>
      <c r="BB59" s="88" t="s">
        <v>1</v>
      </c>
      <c r="BL59" s="67">
        <f t="shared" si="8"/>
        <v>411.72999999999996</v>
      </c>
      <c r="BM59" s="67">
        <f t="shared" si="9"/>
        <v>411.72999999999996</v>
      </c>
      <c r="BN59" s="67">
        <f t="shared" si="10"/>
        <v>0.65476190476190477</v>
      </c>
      <c r="BO59" s="67">
        <f t="shared" si="11"/>
        <v>0.65476190476190477</v>
      </c>
    </row>
    <row r="60" spans="1:67" x14ac:dyDescent="0.2">
      <c r="A60" s="209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1"/>
      <c r="O60" s="233" t="s">
        <v>66</v>
      </c>
      <c r="P60" s="220"/>
      <c r="Q60" s="220"/>
      <c r="R60" s="220"/>
      <c r="S60" s="220"/>
      <c r="T60" s="220"/>
      <c r="U60" s="221"/>
      <c r="V60" s="37" t="s">
        <v>65</v>
      </c>
      <c r="W60" s="198">
        <f>IFERROR(SUM(W54:W59),"0")</f>
        <v>160</v>
      </c>
      <c r="X60" s="198">
        <f>IFERROR(SUM(X54:X59),"0")</f>
        <v>160</v>
      </c>
      <c r="Y60" s="198">
        <f>IFERROR(IF(Y54="",0,Y54),"0")+IFERROR(IF(Y55="",0,Y55),"0")+IFERROR(IF(Y56="",0,Y56),"0")+IFERROR(IF(Y57="",0,Y57),"0")+IFERROR(IF(Y58="",0,Y58),"0")+IFERROR(IF(Y59="",0,Y59),"0")</f>
        <v>2.48</v>
      </c>
      <c r="Z60" s="199"/>
      <c r="AA60" s="199"/>
    </row>
    <row r="61" spans="1:67" x14ac:dyDescent="0.2">
      <c r="A61" s="210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1"/>
      <c r="O61" s="233" t="s">
        <v>66</v>
      </c>
      <c r="P61" s="220"/>
      <c r="Q61" s="220"/>
      <c r="R61" s="220"/>
      <c r="S61" s="220"/>
      <c r="T61" s="220"/>
      <c r="U61" s="221"/>
      <c r="V61" s="37" t="s">
        <v>67</v>
      </c>
      <c r="W61" s="198">
        <f>IFERROR(SUMPRODUCT(W54:W59*H54:H59),"0")</f>
        <v>1137.5999999999999</v>
      </c>
      <c r="X61" s="198">
        <f>IFERROR(SUMPRODUCT(X54:X59*H54:H59),"0")</f>
        <v>1137.5999999999999</v>
      </c>
      <c r="Y61" s="37"/>
      <c r="Z61" s="199"/>
      <c r="AA61" s="199"/>
    </row>
    <row r="62" spans="1:67" ht="16.5" hidden="1" customHeight="1" x14ac:dyDescent="0.25">
      <c r="A62" s="214" t="s">
        <v>119</v>
      </c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190"/>
      <c r="AA62" s="190"/>
    </row>
    <row r="63" spans="1:67" ht="14.25" hidden="1" customHeight="1" x14ac:dyDescent="0.25">
      <c r="A63" s="224" t="s">
        <v>60</v>
      </c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189"/>
      <c r="AA63" s="189"/>
    </row>
    <row r="64" spans="1:67" ht="27" hidden="1" customHeight="1" x14ac:dyDescent="0.25">
      <c r="A64" s="54" t="s">
        <v>120</v>
      </c>
      <c r="B64" s="54" t="s">
        <v>121</v>
      </c>
      <c r="C64" s="31">
        <v>4301070977</v>
      </c>
      <c r="D64" s="207">
        <v>4607111037411</v>
      </c>
      <c r="E64" s="208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2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26"/>
      <c r="Q64" s="226"/>
      <c r="R64" s="226"/>
      <c r="S64" s="208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7">
        <v>4607111036728</v>
      </c>
      <c r="E65" s="208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39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26"/>
      <c r="Q65" s="226"/>
      <c r="R65" s="226"/>
      <c r="S65" s="208"/>
      <c r="T65" s="34"/>
      <c r="U65" s="34"/>
      <c r="V65" s="35" t="s">
        <v>65</v>
      </c>
      <c r="W65" s="196">
        <v>120</v>
      </c>
      <c r="X65" s="197">
        <f>IFERROR(IF(W65="","",W65),"")</f>
        <v>120</v>
      </c>
      <c r="Y65" s="36">
        <f>IFERROR(IF(W65="","",W65*0.00866),"")</f>
        <v>1.0391999999999999</v>
      </c>
      <c r="Z65" s="56"/>
      <c r="AA65" s="57"/>
      <c r="AE65" s="67"/>
      <c r="BB65" s="90" t="s">
        <v>1</v>
      </c>
      <c r="BL65" s="67">
        <f>IFERROR(W65*I65,"0")</f>
        <v>625.58399999999995</v>
      </c>
      <c r="BM65" s="67">
        <f>IFERROR(X65*I65,"0")</f>
        <v>625.58399999999995</v>
      </c>
      <c r="BN65" s="67">
        <f>IFERROR(W65/J65,"0")</f>
        <v>0.83333333333333337</v>
      </c>
      <c r="BO65" s="67">
        <f>IFERROR(X65/J65,"0")</f>
        <v>0.83333333333333337</v>
      </c>
    </row>
    <row r="66" spans="1:67" x14ac:dyDescent="0.2">
      <c r="A66" s="209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1"/>
      <c r="O66" s="233" t="s">
        <v>66</v>
      </c>
      <c r="P66" s="220"/>
      <c r="Q66" s="220"/>
      <c r="R66" s="220"/>
      <c r="S66" s="220"/>
      <c r="T66" s="220"/>
      <c r="U66" s="221"/>
      <c r="V66" s="37" t="s">
        <v>65</v>
      </c>
      <c r="W66" s="198">
        <f>IFERROR(SUM(W64:W65),"0")</f>
        <v>120</v>
      </c>
      <c r="X66" s="198">
        <f>IFERROR(SUM(X64:X65),"0")</f>
        <v>120</v>
      </c>
      <c r="Y66" s="198">
        <f>IFERROR(IF(Y64="",0,Y64),"0")+IFERROR(IF(Y65="",0,Y65),"0")</f>
        <v>1.0391999999999999</v>
      </c>
      <c r="Z66" s="199"/>
      <c r="AA66" s="199"/>
    </row>
    <row r="67" spans="1:67" x14ac:dyDescent="0.2">
      <c r="A67" s="210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1"/>
      <c r="O67" s="233" t="s">
        <v>66</v>
      </c>
      <c r="P67" s="220"/>
      <c r="Q67" s="220"/>
      <c r="R67" s="220"/>
      <c r="S67" s="220"/>
      <c r="T67" s="220"/>
      <c r="U67" s="221"/>
      <c r="V67" s="37" t="s">
        <v>67</v>
      </c>
      <c r="W67" s="198">
        <f>IFERROR(SUMPRODUCT(W64:W65*H64:H65),"0")</f>
        <v>600</v>
      </c>
      <c r="X67" s="198">
        <f>IFERROR(SUMPRODUCT(X64:X65*H64:H65),"0")</f>
        <v>600</v>
      </c>
      <c r="Y67" s="37"/>
      <c r="Z67" s="199"/>
      <c r="AA67" s="199"/>
    </row>
    <row r="68" spans="1:67" ht="16.5" hidden="1" customHeight="1" x14ac:dyDescent="0.25">
      <c r="A68" s="214" t="s">
        <v>125</v>
      </c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190"/>
      <c r="AA68" s="190"/>
    </row>
    <row r="69" spans="1:67" ht="14.25" hidden="1" customHeight="1" x14ac:dyDescent="0.25">
      <c r="A69" s="224" t="s">
        <v>126</v>
      </c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189"/>
      <c r="AA69" s="189"/>
    </row>
    <row r="70" spans="1:67" ht="27" hidden="1" customHeight="1" x14ac:dyDescent="0.25">
      <c r="A70" s="54" t="s">
        <v>127</v>
      </c>
      <c r="B70" s="54" t="s">
        <v>128</v>
      </c>
      <c r="C70" s="31">
        <v>4301135113</v>
      </c>
      <c r="D70" s="207">
        <v>4607111033659</v>
      </c>
      <c r="E70" s="208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23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26"/>
      <c r="Q70" s="226"/>
      <c r="R70" s="226"/>
      <c r="S70" s="208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hidden="1" x14ac:dyDescent="0.2">
      <c r="A71" s="209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1"/>
      <c r="O71" s="233" t="s">
        <v>66</v>
      </c>
      <c r="P71" s="220"/>
      <c r="Q71" s="220"/>
      <c r="R71" s="220"/>
      <c r="S71" s="220"/>
      <c r="T71" s="220"/>
      <c r="U71" s="221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hidden="1" x14ac:dyDescent="0.2">
      <c r="A72" s="210"/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1"/>
      <c r="O72" s="233" t="s">
        <v>66</v>
      </c>
      <c r="P72" s="220"/>
      <c r="Q72" s="220"/>
      <c r="R72" s="220"/>
      <c r="S72" s="220"/>
      <c r="T72" s="220"/>
      <c r="U72" s="221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hidden="1" customHeight="1" x14ac:dyDescent="0.25">
      <c r="A73" s="214" t="s">
        <v>129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190"/>
      <c r="AA73" s="190"/>
    </row>
    <row r="74" spans="1:67" ht="14.25" hidden="1" customHeight="1" x14ac:dyDescent="0.25">
      <c r="A74" s="224" t="s">
        <v>130</v>
      </c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7">
        <v>4607111034137</v>
      </c>
      <c r="E75" s="208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37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26"/>
      <c r="Q75" s="226"/>
      <c r="R75" s="226"/>
      <c r="S75" s="208"/>
      <c r="T75" s="34"/>
      <c r="U75" s="34"/>
      <c r="V75" s="35" t="s">
        <v>65</v>
      </c>
      <c r="W75" s="196">
        <v>45</v>
      </c>
      <c r="X75" s="197">
        <f>IFERROR(IF(W75="","",W75),"")</f>
        <v>45</v>
      </c>
      <c r="Y75" s="36">
        <f>IFERROR(IF(W75="","",W75*0.01788),"")</f>
        <v>0.80459999999999998</v>
      </c>
      <c r="Z75" s="56"/>
      <c r="AA75" s="57"/>
      <c r="AE75" s="67"/>
      <c r="BB75" s="92" t="s">
        <v>74</v>
      </c>
      <c r="BL75" s="67">
        <f>IFERROR(W75*I75,"0")</f>
        <v>193.66200000000001</v>
      </c>
      <c r="BM75" s="67">
        <f>IFERROR(X75*I75,"0")</f>
        <v>193.66200000000001</v>
      </c>
      <c r="BN75" s="67">
        <f>IFERROR(W75/J75,"0")</f>
        <v>0.6428571428571429</v>
      </c>
      <c r="BO75" s="67">
        <f>IFERROR(X75/J75,"0")</f>
        <v>0.6428571428571429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7">
        <v>4607111034120</v>
      </c>
      <c r="E76" s="208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29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26"/>
      <c r="Q76" s="226"/>
      <c r="R76" s="226"/>
      <c r="S76" s="208"/>
      <c r="T76" s="34"/>
      <c r="U76" s="34"/>
      <c r="V76" s="35" t="s">
        <v>65</v>
      </c>
      <c r="W76" s="196">
        <v>10</v>
      </c>
      <c r="X76" s="197">
        <f>IFERROR(IF(W76="","",W76),"")</f>
        <v>10</v>
      </c>
      <c r="Y76" s="36">
        <f>IFERROR(IF(W76="","",W76*0.01788),"")</f>
        <v>0.17880000000000001</v>
      </c>
      <c r="Z76" s="56"/>
      <c r="AA76" s="57"/>
      <c r="AE76" s="67"/>
      <c r="BB76" s="93" t="s">
        <v>74</v>
      </c>
      <c r="BL76" s="67">
        <f>IFERROR(W76*I76,"0")</f>
        <v>43.036000000000001</v>
      </c>
      <c r="BM76" s="67">
        <f>IFERROR(X76*I76,"0")</f>
        <v>43.036000000000001</v>
      </c>
      <c r="BN76" s="67">
        <f>IFERROR(W76/J76,"0")</f>
        <v>0.14285714285714285</v>
      </c>
      <c r="BO76" s="67">
        <f>IFERROR(X76/J76,"0")</f>
        <v>0.14285714285714285</v>
      </c>
    </row>
    <row r="77" spans="1:67" x14ac:dyDescent="0.2">
      <c r="A77" s="209"/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1"/>
      <c r="O77" s="233" t="s">
        <v>66</v>
      </c>
      <c r="P77" s="220"/>
      <c r="Q77" s="220"/>
      <c r="R77" s="220"/>
      <c r="S77" s="220"/>
      <c r="T77" s="220"/>
      <c r="U77" s="221"/>
      <c r="V77" s="37" t="s">
        <v>65</v>
      </c>
      <c r="W77" s="198">
        <f>IFERROR(SUM(W75:W76),"0")</f>
        <v>55</v>
      </c>
      <c r="X77" s="198">
        <f>IFERROR(SUM(X75:X76),"0")</f>
        <v>55</v>
      </c>
      <c r="Y77" s="198">
        <f>IFERROR(IF(Y75="",0,Y75),"0")+IFERROR(IF(Y76="",0,Y76),"0")</f>
        <v>0.98340000000000005</v>
      </c>
      <c r="Z77" s="199"/>
      <c r="AA77" s="199"/>
    </row>
    <row r="78" spans="1:67" x14ac:dyDescent="0.2">
      <c r="A78" s="210"/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1"/>
      <c r="O78" s="233" t="s">
        <v>66</v>
      </c>
      <c r="P78" s="220"/>
      <c r="Q78" s="220"/>
      <c r="R78" s="220"/>
      <c r="S78" s="220"/>
      <c r="T78" s="220"/>
      <c r="U78" s="221"/>
      <c r="V78" s="37" t="s">
        <v>67</v>
      </c>
      <c r="W78" s="198">
        <f>IFERROR(SUMPRODUCT(W75:W76*H75:H76),"0")</f>
        <v>198</v>
      </c>
      <c r="X78" s="198">
        <f>IFERROR(SUMPRODUCT(X75:X76*H75:H76),"0")</f>
        <v>198</v>
      </c>
      <c r="Y78" s="37"/>
      <c r="Z78" s="199"/>
      <c r="AA78" s="199"/>
    </row>
    <row r="79" spans="1:67" ht="16.5" hidden="1" customHeight="1" x14ac:dyDescent="0.25">
      <c r="A79" s="214" t="s">
        <v>135</v>
      </c>
      <c r="B79" s="210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190"/>
      <c r="AA79" s="190"/>
    </row>
    <row r="80" spans="1:67" ht="14.25" hidden="1" customHeight="1" x14ac:dyDescent="0.25">
      <c r="A80" s="224" t="s">
        <v>126</v>
      </c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210"/>
      <c r="V80" s="210"/>
      <c r="W80" s="210"/>
      <c r="X80" s="210"/>
      <c r="Y80" s="210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7">
        <v>4607111036407</v>
      </c>
      <c r="E81" s="208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37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26"/>
      <c r="Q81" s="226"/>
      <c r="R81" s="226"/>
      <c r="S81" s="208"/>
      <c r="T81" s="34"/>
      <c r="U81" s="34"/>
      <c r="V81" s="35" t="s">
        <v>65</v>
      </c>
      <c r="W81" s="196">
        <v>10</v>
      </c>
      <c r="X81" s="197">
        <f t="shared" ref="X81:X86" si="12">IFERROR(IF(W81="","",W81),"")</f>
        <v>10</v>
      </c>
      <c r="Y81" s="36">
        <f t="shared" ref="Y81:Y86" si="13">IFERROR(IF(W81="","",W81*0.01788),"")</f>
        <v>0.17880000000000001</v>
      </c>
      <c r="Z81" s="56"/>
      <c r="AA81" s="57"/>
      <c r="AE81" s="67"/>
      <c r="BB81" s="94" t="s">
        <v>74</v>
      </c>
      <c r="BL81" s="67">
        <f t="shared" ref="BL81:BL86" si="14">IFERROR(W81*I81,"0")</f>
        <v>45.292000000000002</v>
      </c>
      <c r="BM81" s="67">
        <f t="shared" ref="BM81:BM86" si="15">IFERROR(X81*I81,"0")</f>
        <v>45.292000000000002</v>
      </c>
      <c r="BN81" s="67">
        <f t="shared" ref="BN81:BN86" si="16">IFERROR(W81/J81,"0")</f>
        <v>0.14285714285714285</v>
      </c>
      <c r="BO81" s="67">
        <f t="shared" ref="BO81:BO86" si="17">IFERROR(X81/J81,"0")</f>
        <v>0.14285714285714285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7">
        <v>4607111033628</v>
      </c>
      <c r="E82" s="208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04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26"/>
      <c r="Q82" s="226"/>
      <c r="R82" s="226"/>
      <c r="S82" s="208"/>
      <c r="T82" s="34"/>
      <c r="U82" s="34"/>
      <c r="V82" s="35" t="s">
        <v>65</v>
      </c>
      <c r="W82" s="196">
        <v>25</v>
      </c>
      <c r="X82" s="197">
        <f t="shared" si="12"/>
        <v>25</v>
      </c>
      <c r="Y82" s="36">
        <f t="shared" si="13"/>
        <v>0.44700000000000001</v>
      </c>
      <c r="Z82" s="56"/>
      <c r="AA82" s="57"/>
      <c r="AE82" s="67"/>
      <c r="BB82" s="95" t="s">
        <v>74</v>
      </c>
      <c r="BL82" s="67">
        <f t="shared" si="14"/>
        <v>107.59</v>
      </c>
      <c r="BM82" s="67">
        <f t="shared" si="15"/>
        <v>107.59</v>
      </c>
      <c r="BN82" s="67">
        <f t="shared" si="16"/>
        <v>0.35714285714285715</v>
      </c>
      <c r="BO82" s="67">
        <f t="shared" si="17"/>
        <v>0.35714285714285715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7">
        <v>4607111033451</v>
      </c>
      <c r="E83" s="208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26"/>
      <c r="Q83" s="226"/>
      <c r="R83" s="226"/>
      <c r="S83" s="208"/>
      <c r="T83" s="34"/>
      <c r="U83" s="34"/>
      <c r="V83" s="35" t="s">
        <v>65</v>
      </c>
      <c r="W83" s="196">
        <v>155</v>
      </c>
      <c r="X83" s="197">
        <f t="shared" si="12"/>
        <v>155</v>
      </c>
      <c r="Y83" s="36">
        <f t="shared" si="13"/>
        <v>2.7713999999999999</v>
      </c>
      <c r="Z83" s="56"/>
      <c r="AA83" s="57"/>
      <c r="AE83" s="67"/>
      <c r="BB83" s="96" t="s">
        <v>74</v>
      </c>
      <c r="BL83" s="67">
        <f t="shared" si="14"/>
        <v>667.05799999999999</v>
      </c>
      <c r="BM83" s="67">
        <f t="shared" si="15"/>
        <v>667.05799999999999</v>
      </c>
      <c r="BN83" s="67">
        <f t="shared" si="16"/>
        <v>2.2142857142857144</v>
      </c>
      <c r="BO83" s="67">
        <f t="shared" si="17"/>
        <v>2.2142857142857144</v>
      </c>
    </row>
    <row r="84" spans="1:67" ht="27" hidden="1" customHeight="1" x14ac:dyDescent="0.25">
      <c r="A84" s="54" t="s">
        <v>142</v>
      </c>
      <c r="B84" s="54" t="s">
        <v>143</v>
      </c>
      <c r="C84" s="31">
        <v>4301135120</v>
      </c>
      <c r="D84" s="207">
        <v>4607111035141</v>
      </c>
      <c r="E84" s="208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37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26"/>
      <c r="Q84" s="226"/>
      <c r="R84" s="226"/>
      <c r="S84" s="208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hidden="1" customHeight="1" x14ac:dyDescent="0.25">
      <c r="A85" s="54" t="s">
        <v>144</v>
      </c>
      <c r="B85" s="54" t="s">
        <v>145</v>
      </c>
      <c r="C85" s="31">
        <v>4301135111</v>
      </c>
      <c r="D85" s="207">
        <v>4607111035028</v>
      </c>
      <c r="E85" s="208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32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26"/>
      <c r="Q85" s="226"/>
      <c r="R85" s="226"/>
      <c r="S85" s="208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7">
        <v>4607111033444</v>
      </c>
      <c r="E86" s="208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268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26"/>
      <c r="Q86" s="226"/>
      <c r="R86" s="226"/>
      <c r="S86" s="208"/>
      <c r="T86" s="34"/>
      <c r="U86" s="34"/>
      <c r="V86" s="35" t="s">
        <v>65</v>
      </c>
      <c r="W86" s="196">
        <v>80</v>
      </c>
      <c r="X86" s="197">
        <f t="shared" si="12"/>
        <v>80</v>
      </c>
      <c r="Y86" s="36">
        <f t="shared" si="13"/>
        <v>1.4304000000000001</v>
      </c>
      <c r="Z86" s="56"/>
      <c r="AA86" s="57"/>
      <c r="AE86" s="67"/>
      <c r="BB86" s="99" t="s">
        <v>74</v>
      </c>
      <c r="BL86" s="67">
        <f t="shared" si="14"/>
        <v>344.28800000000001</v>
      </c>
      <c r="BM86" s="67">
        <f t="shared" si="15"/>
        <v>344.28800000000001</v>
      </c>
      <c r="BN86" s="67">
        <f t="shared" si="16"/>
        <v>1.1428571428571428</v>
      </c>
      <c r="BO86" s="67">
        <f t="shared" si="17"/>
        <v>1.1428571428571428</v>
      </c>
    </row>
    <row r="87" spans="1:67" x14ac:dyDescent="0.2">
      <c r="A87" s="209"/>
      <c r="B87" s="210"/>
      <c r="C87" s="210"/>
      <c r="D87" s="210"/>
      <c r="E87" s="210"/>
      <c r="F87" s="210"/>
      <c r="G87" s="210"/>
      <c r="H87" s="210"/>
      <c r="I87" s="210"/>
      <c r="J87" s="210"/>
      <c r="K87" s="210"/>
      <c r="L87" s="210"/>
      <c r="M87" s="210"/>
      <c r="N87" s="211"/>
      <c r="O87" s="233" t="s">
        <v>66</v>
      </c>
      <c r="P87" s="220"/>
      <c r="Q87" s="220"/>
      <c r="R87" s="220"/>
      <c r="S87" s="220"/>
      <c r="T87" s="220"/>
      <c r="U87" s="221"/>
      <c r="V87" s="37" t="s">
        <v>65</v>
      </c>
      <c r="W87" s="198">
        <f>IFERROR(SUM(W81:W86),"0")</f>
        <v>270</v>
      </c>
      <c r="X87" s="198">
        <f>IFERROR(SUM(X81:X86),"0")</f>
        <v>270</v>
      </c>
      <c r="Y87" s="198">
        <f>IFERROR(IF(Y81="",0,Y81),"0")+IFERROR(IF(Y82="",0,Y82),"0")+IFERROR(IF(Y83="",0,Y83),"0")+IFERROR(IF(Y84="",0,Y84),"0")+IFERROR(IF(Y85="",0,Y85),"0")+IFERROR(IF(Y86="",0,Y86),"0")</f>
        <v>4.8276000000000003</v>
      </c>
      <c r="Z87" s="199"/>
      <c r="AA87" s="199"/>
    </row>
    <row r="88" spans="1:67" x14ac:dyDescent="0.2">
      <c r="A88" s="210"/>
      <c r="B88" s="210"/>
      <c r="C88" s="210"/>
      <c r="D88" s="210"/>
      <c r="E88" s="210"/>
      <c r="F88" s="210"/>
      <c r="G88" s="210"/>
      <c r="H88" s="210"/>
      <c r="I88" s="210"/>
      <c r="J88" s="210"/>
      <c r="K88" s="210"/>
      <c r="L88" s="210"/>
      <c r="M88" s="210"/>
      <c r="N88" s="211"/>
      <c r="O88" s="233" t="s">
        <v>66</v>
      </c>
      <c r="P88" s="220"/>
      <c r="Q88" s="220"/>
      <c r="R88" s="220"/>
      <c r="S88" s="220"/>
      <c r="T88" s="220"/>
      <c r="U88" s="221"/>
      <c r="V88" s="37" t="s">
        <v>67</v>
      </c>
      <c r="W88" s="198">
        <f>IFERROR(SUMPRODUCT(W81:W86*H81:H86),"0")</f>
        <v>978</v>
      </c>
      <c r="X88" s="198">
        <f>IFERROR(SUMPRODUCT(X81:X86*H81:H86),"0")</f>
        <v>978</v>
      </c>
      <c r="Y88" s="37"/>
      <c r="Z88" s="199"/>
      <c r="AA88" s="199"/>
    </row>
    <row r="89" spans="1:67" ht="16.5" hidden="1" customHeight="1" x14ac:dyDescent="0.25">
      <c r="A89" s="214" t="s">
        <v>148</v>
      </c>
      <c r="B89" s="210"/>
      <c r="C89" s="210"/>
      <c r="D89" s="210"/>
      <c r="E89" s="210"/>
      <c r="F89" s="210"/>
      <c r="G89" s="210"/>
      <c r="H89" s="210"/>
      <c r="I89" s="210"/>
      <c r="J89" s="210"/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190"/>
      <c r="AA89" s="190"/>
    </row>
    <row r="90" spans="1:67" ht="14.25" hidden="1" customHeight="1" x14ac:dyDescent="0.25">
      <c r="A90" s="224" t="s">
        <v>148</v>
      </c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189"/>
      <c r="AA90" s="189"/>
    </row>
    <row r="91" spans="1:67" ht="27" hidden="1" customHeight="1" x14ac:dyDescent="0.25">
      <c r="A91" s="54" t="s">
        <v>149</v>
      </c>
      <c r="B91" s="54" t="s">
        <v>150</v>
      </c>
      <c r="C91" s="31">
        <v>4301136013</v>
      </c>
      <c r="D91" s="207">
        <v>4607025784012</v>
      </c>
      <c r="E91" s="208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40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26"/>
      <c r="Q91" s="226"/>
      <c r="R91" s="226"/>
      <c r="S91" s="208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hidden="1" customHeight="1" x14ac:dyDescent="0.25">
      <c r="A92" s="54" t="s">
        <v>151</v>
      </c>
      <c r="B92" s="54" t="s">
        <v>152</v>
      </c>
      <c r="C92" s="31">
        <v>4301136012</v>
      </c>
      <c r="D92" s="207">
        <v>4607025784319</v>
      </c>
      <c r="E92" s="208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4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26"/>
      <c r="Q92" s="226"/>
      <c r="R92" s="226"/>
      <c r="S92" s="208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hidden="1" customHeight="1" x14ac:dyDescent="0.25">
      <c r="A93" s="54" t="s">
        <v>153</v>
      </c>
      <c r="B93" s="54" t="s">
        <v>154</v>
      </c>
      <c r="C93" s="31">
        <v>4301136014</v>
      </c>
      <c r="D93" s="207">
        <v>4607111035370</v>
      </c>
      <c r="E93" s="208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26"/>
      <c r="Q93" s="226"/>
      <c r="R93" s="226"/>
      <c r="S93" s="208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idden="1" x14ac:dyDescent="0.2">
      <c r="A94" s="209"/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1"/>
      <c r="O94" s="233" t="s">
        <v>66</v>
      </c>
      <c r="P94" s="220"/>
      <c r="Q94" s="220"/>
      <c r="R94" s="220"/>
      <c r="S94" s="220"/>
      <c r="T94" s="220"/>
      <c r="U94" s="221"/>
      <c r="V94" s="37" t="s">
        <v>65</v>
      </c>
      <c r="W94" s="198">
        <f>IFERROR(SUM(W91:W93),"0")</f>
        <v>0</v>
      </c>
      <c r="X94" s="198">
        <f>IFERROR(SUM(X91:X93),"0")</f>
        <v>0</v>
      </c>
      <c r="Y94" s="198">
        <f>IFERROR(IF(Y91="",0,Y91),"0")+IFERROR(IF(Y92="",0,Y92),"0")+IFERROR(IF(Y93="",0,Y93),"0")</f>
        <v>0</v>
      </c>
      <c r="Z94" s="199"/>
      <c r="AA94" s="199"/>
    </row>
    <row r="95" spans="1:67" hidden="1" x14ac:dyDescent="0.2">
      <c r="A95" s="210"/>
      <c r="B95" s="210"/>
      <c r="C95" s="210"/>
      <c r="D95" s="210"/>
      <c r="E95" s="210"/>
      <c r="F95" s="210"/>
      <c r="G95" s="210"/>
      <c r="H95" s="210"/>
      <c r="I95" s="210"/>
      <c r="J95" s="210"/>
      <c r="K95" s="210"/>
      <c r="L95" s="210"/>
      <c r="M95" s="210"/>
      <c r="N95" s="211"/>
      <c r="O95" s="233" t="s">
        <v>66</v>
      </c>
      <c r="P95" s="220"/>
      <c r="Q95" s="220"/>
      <c r="R95" s="220"/>
      <c r="S95" s="220"/>
      <c r="T95" s="220"/>
      <c r="U95" s="221"/>
      <c r="V95" s="37" t="s">
        <v>67</v>
      </c>
      <c r="W95" s="198">
        <f>IFERROR(SUMPRODUCT(W91:W93*H91:H93),"0")</f>
        <v>0</v>
      </c>
      <c r="X95" s="198">
        <f>IFERROR(SUMPRODUCT(X91:X93*H91:H93),"0")</f>
        <v>0</v>
      </c>
      <c r="Y95" s="37"/>
      <c r="Z95" s="199"/>
      <c r="AA95" s="199"/>
    </row>
    <row r="96" spans="1:67" ht="16.5" hidden="1" customHeight="1" x14ac:dyDescent="0.25">
      <c r="A96" s="214" t="s">
        <v>155</v>
      </c>
      <c r="B96" s="210"/>
      <c r="C96" s="210"/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190"/>
      <c r="AA96" s="190"/>
    </row>
    <row r="97" spans="1:67" ht="14.25" hidden="1" customHeight="1" x14ac:dyDescent="0.25">
      <c r="A97" s="224" t="s">
        <v>60</v>
      </c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7">
        <v>4607111033970</v>
      </c>
      <c r="E98" s="208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25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26"/>
      <c r="Q98" s="226"/>
      <c r="R98" s="226"/>
      <c r="S98" s="208"/>
      <c r="T98" s="34"/>
      <c r="U98" s="34"/>
      <c r="V98" s="35" t="s">
        <v>65</v>
      </c>
      <c r="W98" s="196">
        <v>40</v>
      </c>
      <c r="X98" s="197">
        <f>IFERROR(IF(W98="","",W98),"")</f>
        <v>40</v>
      </c>
      <c r="Y98" s="36">
        <f>IFERROR(IF(W98="","",W98*0.0155),"")</f>
        <v>0.62</v>
      </c>
      <c r="Z98" s="56"/>
      <c r="AA98" s="57"/>
      <c r="AE98" s="67"/>
      <c r="BB98" s="103" t="s">
        <v>1</v>
      </c>
      <c r="BL98" s="67">
        <f>IFERROR(W98*I98,"0")</f>
        <v>287.98400000000004</v>
      </c>
      <c r="BM98" s="67">
        <f>IFERROR(X98*I98,"0")</f>
        <v>287.98400000000004</v>
      </c>
      <c r="BN98" s="67">
        <f>IFERROR(W98/J98,"0")</f>
        <v>0.47619047619047616</v>
      </c>
      <c r="BO98" s="67">
        <f>IFERROR(X98/J98,"0")</f>
        <v>0.47619047619047616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7">
        <v>4607111034144</v>
      </c>
      <c r="E99" s="208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38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26"/>
      <c r="Q99" s="226"/>
      <c r="R99" s="226"/>
      <c r="S99" s="208"/>
      <c r="T99" s="34"/>
      <c r="U99" s="34"/>
      <c r="V99" s="35" t="s">
        <v>65</v>
      </c>
      <c r="W99" s="196">
        <v>465</v>
      </c>
      <c r="X99" s="197">
        <f>IFERROR(IF(W99="","",W99),"")</f>
        <v>465</v>
      </c>
      <c r="Y99" s="36">
        <f>IFERROR(IF(W99="","",W99*0.0155),"")</f>
        <v>7.2074999999999996</v>
      </c>
      <c r="Z99" s="56"/>
      <c r="AA99" s="57"/>
      <c r="AE99" s="67"/>
      <c r="BB99" s="104" t="s">
        <v>1</v>
      </c>
      <c r="BL99" s="67">
        <f>IFERROR(W99*I99,"0")</f>
        <v>3480.99</v>
      </c>
      <c r="BM99" s="67">
        <f>IFERROR(X99*I99,"0")</f>
        <v>3480.99</v>
      </c>
      <c r="BN99" s="67">
        <f>IFERROR(W99/J99,"0")</f>
        <v>5.5357142857142856</v>
      </c>
      <c r="BO99" s="67">
        <f>IFERROR(X99/J99,"0")</f>
        <v>5.5357142857142856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7">
        <v>4607111033987</v>
      </c>
      <c r="E100" s="208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34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26"/>
      <c r="Q100" s="226"/>
      <c r="R100" s="226"/>
      <c r="S100" s="208"/>
      <c r="T100" s="34"/>
      <c r="U100" s="34"/>
      <c r="V100" s="35" t="s">
        <v>65</v>
      </c>
      <c r="W100" s="196">
        <v>20</v>
      </c>
      <c r="X100" s="197">
        <f>IFERROR(IF(W100="","",W100),"")</f>
        <v>20</v>
      </c>
      <c r="Y100" s="36">
        <f>IFERROR(IF(W100="","",W100*0.0155),"")</f>
        <v>0.31</v>
      </c>
      <c r="Z100" s="56"/>
      <c r="AA100" s="57"/>
      <c r="AE100" s="67"/>
      <c r="BB100" s="105" t="s">
        <v>1</v>
      </c>
      <c r="BL100" s="67">
        <f>IFERROR(W100*I100,"0")</f>
        <v>143.99200000000002</v>
      </c>
      <c r="BM100" s="67">
        <f>IFERROR(X100*I100,"0")</f>
        <v>143.99200000000002</v>
      </c>
      <c r="BN100" s="67">
        <f>IFERROR(W100/J100,"0")</f>
        <v>0.23809523809523808</v>
      </c>
      <c r="BO100" s="67">
        <f>IFERROR(X100/J100,"0")</f>
        <v>0.23809523809523808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7">
        <v>4607111034151</v>
      </c>
      <c r="E101" s="208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26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26"/>
      <c r="Q101" s="226"/>
      <c r="R101" s="226"/>
      <c r="S101" s="208"/>
      <c r="T101" s="34"/>
      <c r="U101" s="34"/>
      <c r="V101" s="35" t="s">
        <v>65</v>
      </c>
      <c r="W101" s="196">
        <v>240</v>
      </c>
      <c r="X101" s="197">
        <f>IFERROR(IF(W101="","",W101),"")</f>
        <v>240</v>
      </c>
      <c r="Y101" s="36">
        <f>IFERROR(IF(W101="","",W101*0.0155),"")</f>
        <v>3.7199999999999998</v>
      </c>
      <c r="Z101" s="56"/>
      <c r="AA101" s="57"/>
      <c r="AE101" s="67"/>
      <c r="BB101" s="106" t="s">
        <v>1</v>
      </c>
      <c r="BL101" s="67">
        <f>IFERROR(W101*I101,"0")</f>
        <v>1796.6399999999999</v>
      </c>
      <c r="BM101" s="67">
        <f>IFERROR(X101*I101,"0")</f>
        <v>1796.6399999999999</v>
      </c>
      <c r="BN101" s="67">
        <f>IFERROR(W101/J101,"0")</f>
        <v>2.8571428571428572</v>
      </c>
      <c r="BO101" s="67">
        <f>IFERROR(X101/J101,"0")</f>
        <v>2.8571428571428572</v>
      </c>
    </row>
    <row r="102" spans="1:67" ht="27" hidden="1" customHeight="1" x14ac:dyDescent="0.25">
      <c r="A102" s="54" t="s">
        <v>164</v>
      </c>
      <c r="B102" s="54" t="s">
        <v>165</v>
      </c>
      <c r="C102" s="31">
        <v>4301070958</v>
      </c>
      <c r="D102" s="207">
        <v>4607111038098</v>
      </c>
      <c r="E102" s="208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33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26"/>
      <c r="Q102" s="226"/>
      <c r="R102" s="226"/>
      <c r="S102" s="208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09"/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  <c r="M103" s="210"/>
      <c r="N103" s="211"/>
      <c r="O103" s="233" t="s">
        <v>66</v>
      </c>
      <c r="P103" s="220"/>
      <c r="Q103" s="220"/>
      <c r="R103" s="220"/>
      <c r="S103" s="220"/>
      <c r="T103" s="220"/>
      <c r="U103" s="221"/>
      <c r="V103" s="37" t="s">
        <v>65</v>
      </c>
      <c r="W103" s="198">
        <f>IFERROR(SUM(W98:W102),"0")</f>
        <v>765</v>
      </c>
      <c r="X103" s="198">
        <f>IFERROR(SUM(X98:X102),"0")</f>
        <v>765</v>
      </c>
      <c r="Y103" s="198">
        <f>IFERROR(IF(Y98="",0,Y98),"0")+IFERROR(IF(Y99="",0,Y99),"0")+IFERROR(IF(Y100="",0,Y100),"0")+IFERROR(IF(Y101="",0,Y101),"0")+IFERROR(IF(Y102="",0,Y102),"0")</f>
        <v>11.857499999999998</v>
      </c>
      <c r="Z103" s="199"/>
      <c r="AA103" s="199"/>
    </row>
    <row r="104" spans="1:67" x14ac:dyDescent="0.2">
      <c r="A104" s="210"/>
      <c r="B104" s="210"/>
      <c r="C104" s="210"/>
      <c r="D104" s="210"/>
      <c r="E104" s="210"/>
      <c r="F104" s="210"/>
      <c r="G104" s="210"/>
      <c r="H104" s="210"/>
      <c r="I104" s="210"/>
      <c r="J104" s="210"/>
      <c r="K104" s="210"/>
      <c r="L104" s="210"/>
      <c r="M104" s="210"/>
      <c r="N104" s="211"/>
      <c r="O104" s="233" t="s">
        <v>66</v>
      </c>
      <c r="P104" s="220"/>
      <c r="Q104" s="220"/>
      <c r="R104" s="220"/>
      <c r="S104" s="220"/>
      <c r="T104" s="220"/>
      <c r="U104" s="221"/>
      <c r="V104" s="37" t="s">
        <v>67</v>
      </c>
      <c r="W104" s="198">
        <f>IFERROR(SUMPRODUCT(W98:W102*H98:H102),"0")</f>
        <v>5488.7999999999993</v>
      </c>
      <c r="X104" s="198">
        <f>IFERROR(SUMPRODUCT(X98:X102*H98:H102),"0")</f>
        <v>5488.7999999999993</v>
      </c>
      <c r="Y104" s="37"/>
      <c r="Z104" s="199"/>
      <c r="AA104" s="199"/>
    </row>
    <row r="105" spans="1:67" ht="16.5" hidden="1" customHeight="1" x14ac:dyDescent="0.25">
      <c r="A105" s="214" t="s">
        <v>166</v>
      </c>
      <c r="B105" s="210"/>
      <c r="C105" s="210"/>
      <c r="D105" s="210"/>
      <c r="E105" s="210"/>
      <c r="F105" s="210"/>
      <c r="G105" s="210"/>
      <c r="H105" s="210"/>
      <c r="I105" s="210"/>
      <c r="J105" s="210"/>
      <c r="K105" s="210"/>
      <c r="L105" s="210"/>
      <c r="M105" s="210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190"/>
      <c r="AA105" s="190"/>
    </row>
    <row r="106" spans="1:67" ht="14.25" hidden="1" customHeight="1" x14ac:dyDescent="0.25">
      <c r="A106" s="224" t="s">
        <v>126</v>
      </c>
      <c r="B106" s="210"/>
      <c r="C106" s="210"/>
      <c r="D106" s="210"/>
      <c r="E106" s="210"/>
      <c r="F106" s="210"/>
      <c r="G106" s="210"/>
      <c r="H106" s="210"/>
      <c r="I106" s="210"/>
      <c r="J106" s="210"/>
      <c r="K106" s="210"/>
      <c r="L106" s="210"/>
      <c r="M106" s="210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7">
        <v>4607111034014</v>
      </c>
      <c r="E107" s="208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24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26"/>
      <c r="Q107" s="226"/>
      <c r="R107" s="226"/>
      <c r="S107" s="208"/>
      <c r="T107" s="34"/>
      <c r="U107" s="34"/>
      <c r="V107" s="35" t="s">
        <v>65</v>
      </c>
      <c r="W107" s="196">
        <v>110</v>
      </c>
      <c r="X107" s="197">
        <f>IFERROR(IF(W107="","",W107),"")</f>
        <v>110</v>
      </c>
      <c r="Y107" s="36">
        <f>IFERROR(IF(W107="","",W107*0.01788),"")</f>
        <v>1.9668000000000001</v>
      </c>
      <c r="Z107" s="56"/>
      <c r="AA107" s="57"/>
      <c r="AE107" s="67"/>
      <c r="BB107" s="108" t="s">
        <v>74</v>
      </c>
      <c r="BL107" s="67">
        <f>IFERROR(W107*I107,"0")</f>
        <v>407.39599999999996</v>
      </c>
      <c r="BM107" s="67">
        <f>IFERROR(X107*I107,"0")</f>
        <v>407.39599999999996</v>
      </c>
      <c r="BN107" s="67">
        <f>IFERROR(W107/J107,"0")</f>
        <v>1.5714285714285714</v>
      </c>
      <c r="BO107" s="67">
        <f>IFERROR(X107/J107,"0")</f>
        <v>1.5714285714285714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7">
        <v>4607111033994</v>
      </c>
      <c r="E108" s="208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410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26"/>
      <c r="Q108" s="226"/>
      <c r="R108" s="226"/>
      <c r="S108" s="208"/>
      <c r="T108" s="34"/>
      <c r="U108" s="34"/>
      <c r="V108" s="35" t="s">
        <v>65</v>
      </c>
      <c r="W108" s="196">
        <v>210</v>
      </c>
      <c r="X108" s="197">
        <f>IFERROR(IF(W108="","",W108),"")</f>
        <v>210</v>
      </c>
      <c r="Y108" s="36">
        <f>IFERROR(IF(W108="","",W108*0.01788),"")</f>
        <v>3.7547999999999999</v>
      </c>
      <c r="Z108" s="56"/>
      <c r="AA108" s="57"/>
      <c r="AE108" s="67"/>
      <c r="BB108" s="109" t="s">
        <v>74</v>
      </c>
      <c r="BL108" s="67">
        <f>IFERROR(W108*I108,"0")</f>
        <v>777.75599999999997</v>
      </c>
      <c r="BM108" s="67">
        <f>IFERROR(X108*I108,"0")</f>
        <v>777.75599999999997</v>
      </c>
      <c r="BN108" s="67">
        <f>IFERROR(W108/J108,"0")</f>
        <v>3</v>
      </c>
      <c r="BO108" s="67">
        <f>IFERROR(X108/J108,"0")</f>
        <v>3</v>
      </c>
    </row>
    <row r="109" spans="1:67" x14ac:dyDescent="0.2">
      <c r="A109" s="209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1"/>
      <c r="O109" s="233" t="s">
        <v>66</v>
      </c>
      <c r="P109" s="220"/>
      <c r="Q109" s="220"/>
      <c r="R109" s="220"/>
      <c r="S109" s="220"/>
      <c r="T109" s="220"/>
      <c r="U109" s="221"/>
      <c r="V109" s="37" t="s">
        <v>65</v>
      </c>
      <c r="W109" s="198">
        <f>IFERROR(SUM(W107:W108),"0")</f>
        <v>320</v>
      </c>
      <c r="X109" s="198">
        <f>IFERROR(SUM(X107:X108),"0")</f>
        <v>320</v>
      </c>
      <c r="Y109" s="198">
        <f>IFERROR(IF(Y107="",0,Y107),"0")+IFERROR(IF(Y108="",0,Y108),"0")</f>
        <v>5.7216000000000005</v>
      </c>
      <c r="Z109" s="199"/>
      <c r="AA109" s="199"/>
    </row>
    <row r="110" spans="1:67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1"/>
      <c r="O110" s="233" t="s">
        <v>66</v>
      </c>
      <c r="P110" s="220"/>
      <c r="Q110" s="220"/>
      <c r="R110" s="220"/>
      <c r="S110" s="220"/>
      <c r="T110" s="220"/>
      <c r="U110" s="221"/>
      <c r="V110" s="37" t="s">
        <v>67</v>
      </c>
      <c r="W110" s="198">
        <f>IFERROR(SUMPRODUCT(W107:W108*H107:H108),"0")</f>
        <v>960</v>
      </c>
      <c r="X110" s="198">
        <f>IFERROR(SUMPRODUCT(X107:X108*H107:H108),"0")</f>
        <v>960</v>
      </c>
      <c r="Y110" s="37"/>
      <c r="Z110" s="199"/>
      <c r="AA110" s="199"/>
    </row>
    <row r="111" spans="1:67" ht="16.5" hidden="1" customHeight="1" x14ac:dyDescent="0.25">
      <c r="A111" s="214" t="s">
        <v>171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190"/>
      <c r="AA111" s="190"/>
    </row>
    <row r="112" spans="1:67" ht="14.25" hidden="1" customHeight="1" x14ac:dyDescent="0.25">
      <c r="A112" s="224" t="s">
        <v>126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7">
        <v>4607111034199</v>
      </c>
      <c r="E113" s="208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3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26"/>
      <c r="Q113" s="226"/>
      <c r="R113" s="226"/>
      <c r="S113" s="208"/>
      <c r="T113" s="34"/>
      <c r="U113" s="34"/>
      <c r="V113" s="35" t="s">
        <v>65</v>
      </c>
      <c r="W113" s="196">
        <v>125</v>
      </c>
      <c r="X113" s="197">
        <f>IFERROR(IF(W113="","",W113),"")</f>
        <v>125</v>
      </c>
      <c r="Y113" s="36">
        <f>IFERROR(IF(W113="","",W113*0.01788),"")</f>
        <v>2.2349999999999999</v>
      </c>
      <c r="Z113" s="56"/>
      <c r="AA113" s="57"/>
      <c r="AE113" s="67"/>
      <c r="BB113" s="110" t="s">
        <v>74</v>
      </c>
      <c r="BL113" s="67">
        <f>IFERROR(W113*I113,"0")</f>
        <v>462.95</v>
      </c>
      <c r="BM113" s="67">
        <f>IFERROR(X113*I113,"0")</f>
        <v>462.95</v>
      </c>
      <c r="BN113" s="67">
        <f>IFERROR(W113/J113,"0")</f>
        <v>1.7857142857142858</v>
      </c>
      <c r="BO113" s="67">
        <f>IFERROR(X113/J113,"0")</f>
        <v>1.7857142857142858</v>
      </c>
    </row>
    <row r="114" spans="1:67" x14ac:dyDescent="0.2">
      <c r="A114" s="209"/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1"/>
      <c r="O114" s="233" t="s">
        <v>66</v>
      </c>
      <c r="P114" s="220"/>
      <c r="Q114" s="220"/>
      <c r="R114" s="220"/>
      <c r="S114" s="220"/>
      <c r="T114" s="220"/>
      <c r="U114" s="221"/>
      <c r="V114" s="37" t="s">
        <v>65</v>
      </c>
      <c r="W114" s="198">
        <f>IFERROR(SUM(W113:W113),"0")</f>
        <v>125</v>
      </c>
      <c r="X114" s="198">
        <f>IFERROR(SUM(X113:X113),"0")</f>
        <v>125</v>
      </c>
      <c r="Y114" s="198">
        <f>IFERROR(IF(Y113="",0,Y113),"0")</f>
        <v>2.2349999999999999</v>
      </c>
      <c r="Z114" s="199"/>
      <c r="AA114" s="199"/>
    </row>
    <row r="115" spans="1:67" x14ac:dyDescent="0.2">
      <c r="A115" s="210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1"/>
      <c r="O115" s="233" t="s">
        <v>66</v>
      </c>
      <c r="P115" s="220"/>
      <c r="Q115" s="220"/>
      <c r="R115" s="220"/>
      <c r="S115" s="220"/>
      <c r="T115" s="220"/>
      <c r="U115" s="221"/>
      <c r="V115" s="37" t="s">
        <v>67</v>
      </c>
      <c r="W115" s="198">
        <f>IFERROR(SUMPRODUCT(W113:W113*H113:H113),"0")</f>
        <v>375</v>
      </c>
      <c r="X115" s="198">
        <f>IFERROR(SUMPRODUCT(X113:X113*H113:H113),"0")</f>
        <v>375</v>
      </c>
      <c r="Y115" s="37"/>
      <c r="Z115" s="199"/>
      <c r="AA115" s="199"/>
    </row>
    <row r="116" spans="1:67" ht="16.5" hidden="1" customHeight="1" x14ac:dyDescent="0.25">
      <c r="A116" s="214" t="s">
        <v>174</v>
      </c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10"/>
      <c r="P116" s="210"/>
      <c r="Q116" s="210"/>
      <c r="R116" s="210"/>
      <c r="S116" s="210"/>
      <c r="T116" s="210"/>
      <c r="U116" s="210"/>
      <c r="V116" s="210"/>
      <c r="W116" s="210"/>
      <c r="X116" s="210"/>
      <c r="Y116" s="210"/>
      <c r="Z116" s="190"/>
      <c r="AA116" s="190"/>
    </row>
    <row r="117" spans="1:67" ht="14.25" hidden="1" customHeight="1" x14ac:dyDescent="0.25">
      <c r="A117" s="224" t="s">
        <v>126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189"/>
      <c r="AA117" s="189"/>
    </row>
    <row r="118" spans="1:67" ht="27" hidden="1" customHeight="1" x14ac:dyDescent="0.25">
      <c r="A118" s="54" t="s">
        <v>175</v>
      </c>
      <c r="B118" s="54" t="s">
        <v>176</v>
      </c>
      <c r="C118" s="31">
        <v>4301130006</v>
      </c>
      <c r="D118" s="207">
        <v>4607111034670</v>
      </c>
      <c r="E118" s="208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3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26"/>
      <c r="Q118" s="226"/>
      <c r="R118" s="226"/>
      <c r="S118" s="208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hidden="1" customHeight="1" x14ac:dyDescent="0.25">
      <c r="A119" s="54" t="s">
        <v>178</v>
      </c>
      <c r="B119" s="54" t="s">
        <v>179</v>
      </c>
      <c r="C119" s="31">
        <v>4301130003</v>
      </c>
      <c r="D119" s="207">
        <v>4607111034687</v>
      </c>
      <c r="E119" s="208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0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26"/>
      <c r="Q119" s="226"/>
      <c r="R119" s="226"/>
      <c r="S119" s="208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7">
        <v>4607111034380</v>
      </c>
      <c r="E120" s="208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36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26"/>
      <c r="Q120" s="226"/>
      <c r="R120" s="226"/>
      <c r="S120" s="208"/>
      <c r="T120" s="34"/>
      <c r="U120" s="34"/>
      <c r="V120" s="35" t="s">
        <v>65</v>
      </c>
      <c r="W120" s="196">
        <v>25</v>
      </c>
      <c r="X120" s="197">
        <f>IFERROR(IF(W120="","",W120),"")</f>
        <v>25</v>
      </c>
      <c r="Y120" s="36">
        <f>IFERROR(IF(W120="","",W120*0.01788),"")</f>
        <v>0.44700000000000001</v>
      </c>
      <c r="Z120" s="56"/>
      <c r="AA120" s="57"/>
      <c r="AE120" s="67"/>
      <c r="BB120" s="113" t="s">
        <v>74</v>
      </c>
      <c r="BL120" s="67">
        <f>IFERROR(W120*I120,"0")</f>
        <v>82</v>
      </c>
      <c r="BM120" s="67">
        <f>IFERROR(X120*I120,"0")</f>
        <v>82</v>
      </c>
      <c r="BN120" s="67">
        <f>IFERROR(W120/J120,"0")</f>
        <v>0.35714285714285715</v>
      </c>
      <c r="BO120" s="67">
        <f>IFERROR(X120/J120,"0")</f>
        <v>0.35714285714285715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7">
        <v>4607111034397</v>
      </c>
      <c r="E121" s="208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2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26"/>
      <c r="Q121" s="226"/>
      <c r="R121" s="226"/>
      <c r="S121" s="208"/>
      <c r="T121" s="34"/>
      <c r="U121" s="34"/>
      <c r="V121" s="35" t="s">
        <v>65</v>
      </c>
      <c r="W121" s="196">
        <v>90</v>
      </c>
      <c r="X121" s="197">
        <f>IFERROR(IF(W121="","",W121),"")</f>
        <v>90</v>
      </c>
      <c r="Y121" s="36">
        <f>IFERROR(IF(W121="","",W121*0.01788),"")</f>
        <v>1.6092</v>
      </c>
      <c r="Z121" s="56"/>
      <c r="AA121" s="57"/>
      <c r="AE121" s="67"/>
      <c r="BB121" s="114" t="s">
        <v>74</v>
      </c>
      <c r="BL121" s="67">
        <f>IFERROR(W121*I121,"0")</f>
        <v>295.2</v>
      </c>
      <c r="BM121" s="67">
        <f>IFERROR(X121*I121,"0")</f>
        <v>295.2</v>
      </c>
      <c r="BN121" s="67">
        <f>IFERROR(W121/J121,"0")</f>
        <v>1.2857142857142858</v>
      </c>
      <c r="BO121" s="67">
        <f>IFERROR(X121/J121,"0")</f>
        <v>1.2857142857142858</v>
      </c>
    </row>
    <row r="122" spans="1:67" x14ac:dyDescent="0.2">
      <c r="A122" s="209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1"/>
      <c r="O122" s="233" t="s">
        <v>66</v>
      </c>
      <c r="P122" s="220"/>
      <c r="Q122" s="220"/>
      <c r="R122" s="220"/>
      <c r="S122" s="220"/>
      <c r="T122" s="220"/>
      <c r="U122" s="221"/>
      <c r="V122" s="37" t="s">
        <v>65</v>
      </c>
      <c r="W122" s="198">
        <f>IFERROR(SUM(W118:W121),"0")</f>
        <v>115</v>
      </c>
      <c r="X122" s="198">
        <f>IFERROR(SUM(X118:X121),"0")</f>
        <v>115</v>
      </c>
      <c r="Y122" s="198">
        <f>IFERROR(IF(Y118="",0,Y118),"0")+IFERROR(IF(Y119="",0,Y119),"0")+IFERROR(IF(Y120="",0,Y120),"0")+IFERROR(IF(Y121="",0,Y121),"0")</f>
        <v>2.0562</v>
      </c>
      <c r="Z122" s="199"/>
      <c r="AA122" s="199"/>
    </row>
    <row r="123" spans="1:67" x14ac:dyDescent="0.2">
      <c r="A123" s="210"/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1"/>
      <c r="O123" s="233" t="s">
        <v>66</v>
      </c>
      <c r="P123" s="220"/>
      <c r="Q123" s="220"/>
      <c r="R123" s="220"/>
      <c r="S123" s="220"/>
      <c r="T123" s="220"/>
      <c r="U123" s="221"/>
      <c r="V123" s="37" t="s">
        <v>67</v>
      </c>
      <c r="W123" s="198">
        <f>IFERROR(SUMPRODUCT(W118:W121*H118:H121),"0")</f>
        <v>345</v>
      </c>
      <c r="X123" s="198">
        <f>IFERROR(SUMPRODUCT(X118:X121*H118:H121),"0")</f>
        <v>345</v>
      </c>
      <c r="Y123" s="37"/>
      <c r="Z123" s="199"/>
      <c r="AA123" s="199"/>
    </row>
    <row r="124" spans="1:67" ht="16.5" hidden="1" customHeight="1" x14ac:dyDescent="0.25">
      <c r="A124" s="214" t="s">
        <v>184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190"/>
      <c r="AA124" s="190"/>
    </row>
    <row r="125" spans="1:67" ht="14.25" hidden="1" customHeight="1" x14ac:dyDescent="0.25">
      <c r="A125" s="224" t="s">
        <v>126</v>
      </c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0"/>
      <c r="P125" s="210"/>
      <c r="Q125" s="210"/>
      <c r="R125" s="210"/>
      <c r="S125" s="210"/>
      <c r="T125" s="210"/>
      <c r="U125" s="210"/>
      <c r="V125" s="210"/>
      <c r="W125" s="210"/>
      <c r="X125" s="210"/>
      <c r="Y125" s="210"/>
      <c r="Z125" s="189"/>
      <c r="AA125" s="189"/>
    </row>
    <row r="126" spans="1:67" ht="27" hidden="1" customHeight="1" x14ac:dyDescent="0.25">
      <c r="A126" s="54" t="s">
        <v>185</v>
      </c>
      <c r="B126" s="54" t="s">
        <v>186</v>
      </c>
      <c r="C126" s="31">
        <v>4301135134</v>
      </c>
      <c r="D126" s="207">
        <v>4607111035806</v>
      </c>
      <c r="E126" s="208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5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26"/>
      <c r="Q126" s="226"/>
      <c r="R126" s="226"/>
      <c r="S126" s="208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hidden="1" x14ac:dyDescent="0.2">
      <c r="A127" s="209"/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1"/>
      <c r="O127" s="233" t="s">
        <v>66</v>
      </c>
      <c r="P127" s="220"/>
      <c r="Q127" s="220"/>
      <c r="R127" s="220"/>
      <c r="S127" s="220"/>
      <c r="T127" s="220"/>
      <c r="U127" s="221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hidden="1" x14ac:dyDescent="0.2">
      <c r="A128" s="210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1"/>
      <c r="O128" s="233" t="s">
        <v>66</v>
      </c>
      <c r="P128" s="220"/>
      <c r="Q128" s="220"/>
      <c r="R128" s="220"/>
      <c r="S128" s="220"/>
      <c r="T128" s="220"/>
      <c r="U128" s="221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hidden="1" customHeight="1" x14ac:dyDescent="0.25">
      <c r="A129" s="214" t="s">
        <v>187</v>
      </c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210"/>
      <c r="V129" s="210"/>
      <c r="W129" s="210"/>
      <c r="X129" s="210"/>
      <c r="Y129" s="210"/>
      <c r="Z129" s="190"/>
      <c r="AA129" s="190"/>
    </row>
    <row r="130" spans="1:67" ht="14.25" hidden="1" customHeight="1" x14ac:dyDescent="0.25">
      <c r="A130" s="224" t="s">
        <v>188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189"/>
      <c r="AA130" s="189"/>
    </row>
    <row r="131" spans="1:67" ht="27" hidden="1" customHeight="1" x14ac:dyDescent="0.25">
      <c r="A131" s="54" t="s">
        <v>189</v>
      </c>
      <c r="B131" s="54" t="s">
        <v>190</v>
      </c>
      <c r="C131" s="31">
        <v>4301070768</v>
      </c>
      <c r="D131" s="207">
        <v>4607111035639</v>
      </c>
      <c r="E131" s="208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2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26"/>
      <c r="Q131" s="226"/>
      <c r="R131" s="226"/>
      <c r="S131" s="208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192</v>
      </c>
      <c r="B132" s="54" t="s">
        <v>193</v>
      </c>
      <c r="C132" s="31">
        <v>4301070797</v>
      </c>
      <c r="D132" s="207">
        <v>4607111035646</v>
      </c>
      <c r="E132" s="208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25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26"/>
      <c r="Q132" s="226"/>
      <c r="R132" s="226"/>
      <c r="S132" s="208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9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1"/>
      <c r="O133" s="233" t="s">
        <v>66</v>
      </c>
      <c r="P133" s="220"/>
      <c r="Q133" s="220"/>
      <c r="R133" s="220"/>
      <c r="S133" s="220"/>
      <c r="T133" s="220"/>
      <c r="U133" s="221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hidden="1" x14ac:dyDescent="0.2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1"/>
      <c r="O134" s="233" t="s">
        <v>66</v>
      </c>
      <c r="P134" s="220"/>
      <c r="Q134" s="220"/>
      <c r="R134" s="220"/>
      <c r="S134" s="220"/>
      <c r="T134" s="220"/>
      <c r="U134" s="221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hidden="1" customHeight="1" x14ac:dyDescent="0.25">
      <c r="A135" s="214" t="s">
        <v>195</v>
      </c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190"/>
      <c r="AA135" s="190"/>
    </row>
    <row r="136" spans="1:67" ht="14.25" hidden="1" customHeight="1" x14ac:dyDescent="0.25">
      <c r="A136" s="224" t="s">
        <v>126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189"/>
      <c r="AA136" s="189"/>
    </row>
    <row r="137" spans="1:67" ht="27" hidden="1" customHeight="1" x14ac:dyDescent="0.25">
      <c r="A137" s="54" t="s">
        <v>196</v>
      </c>
      <c r="B137" s="54" t="s">
        <v>197</v>
      </c>
      <c r="C137" s="31">
        <v>4301135133</v>
      </c>
      <c r="D137" s="207">
        <v>4607111036568</v>
      </c>
      <c r="E137" s="208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6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26"/>
      <c r="Q137" s="226"/>
      <c r="R137" s="226"/>
      <c r="S137" s="208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9"/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1"/>
      <c r="O138" s="233" t="s">
        <v>66</v>
      </c>
      <c r="P138" s="220"/>
      <c r="Q138" s="220"/>
      <c r="R138" s="220"/>
      <c r="S138" s="220"/>
      <c r="T138" s="220"/>
      <c r="U138" s="221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hidden="1" x14ac:dyDescent="0.2">
      <c r="A139" s="210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1"/>
      <c r="O139" s="233" t="s">
        <v>66</v>
      </c>
      <c r="P139" s="220"/>
      <c r="Q139" s="220"/>
      <c r="R139" s="220"/>
      <c r="S139" s="220"/>
      <c r="T139" s="220"/>
      <c r="U139" s="221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hidden="1" customHeight="1" x14ac:dyDescent="0.2">
      <c r="A140" s="243" t="s">
        <v>198</v>
      </c>
      <c r="B140" s="244"/>
      <c r="C140" s="244"/>
      <c r="D140" s="244"/>
      <c r="E140" s="244"/>
      <c r="F140" s="244"/>
      <c r="G140" s="244"/>
      <c r="H140" s="244"/>
      <c r="I140" s="244"/>
      <c r="J140" s="244"/>
      <c r="K140" s="244"/>
      <c r="L140" s="244"/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48"/>
      <c r="AA140" s="48"/>
    </row>
    <row r="141" spans="1:67" ht="16.5" hidden="1" customHeight="1" x14ac:dyDescent="0.25">
      <c r="A141" s="214" t="s">
        <v>199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190"/>
      <c r="AA141" s="190"/>
    </row>
    <row r="142" spans="1:67" ht="14.25" hidden="1" customHeight="1" x14ac:dyDescent="0.25">
      <c r="A142" s="224" t="s">
        <v>126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189"/>
      <c r="AA142" s="189"/>
    </row>
    <row r="143" spans="1:67" ht="37.5" hidden="1" customHeight="1" x14ac:dyDescent="0.25">
      <c r="A143" s="54" t="s">
        <v>200</v>
      </c>
      <c r="B143" s="54" t="s">
        <v>201</v>
      </c>
      <c r="C143" s="31">
        <v>4301135129</v>
      </c>
      <c r="D143" s="207">
        <v>4607111036841</v>
      </c>
      <c r="E143" s="208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27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26"/>
      <c r="Q143" s="226"/>
      <c r="R143" s="226"/>
      <c r="S143" s="208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hidden="1" customHeight="1" x14ac:dyDescent="0.25">
      <c r="A144" s="54" t="s">
        <v>202</v>
      </c>
      <c r="B144" s="54" t="s">
        <v>203</v>
      </c>
      <c r="C144" s="31">
        <v>4301135317</v>
      </c>
      <c r="D144" s="207">
        <v>4607111039057</v>
      </c>
      <c r="E144" s="208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377" t="s">
        <v>204</v>
      </c>
      <c r="P144" s="226"/>
      <c r="Q144" s="226"/>
      <c r="R144" s="226"/>
      <c r="S144" s="208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hidden="1" x14ac:dyDescent="0.2">
      <c r="A145" s="209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1"/>
      <c r="O145" s="233" t="s">
        <v>66</v>
      </c>
      <c r="P145" s="220"/>
      <c r="Q145" s="220"/>
      <c r="R145" s="220"/>
      <c r="S145" s="220"/>
      <c r="T145" s="220"/>
      <c r="U145" s="221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hidden="1" x14ac:dyDescent="0.2">
      <c r="A146" s="210"/>
      <c r="B146" s="210"/>
      <c r="C146" s="210"/>
      <c r="D146" s="210"/>
      <c r="E146" s="210"/>
      <c r="F146" s="210"/>
      <c r="G146" s="210"/>
      <c r="H146" s="210"/>
      <c r="I146" s="210"/>
      <c r="J146" s="210"/>
      <c r="K146" s="210"/>
      <c r="L146" s="210"/>
      <c r="M146" s="210"/>
      <c r="N146" s="211"/>
      <c r="O146" s="233" t="s">
        <v>66</v>
      </c>
      <c r="P146" s="220"/>
      <c r="Q146" s="220"/>
      <c r="R146" s="220"/>
      <c r="S146" s="220"/>
      <c r="T146" s="220"/>
      <c r="U146" s="221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hidden="1" customHeight="1" x14ac:dyDescent="0.25">
      <c r="A147" s="214" t="s">
        <v>205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190"/>
      <c r="AA147" s="190"/>
    </row>
    <row r="148" spans="1:67" ht="14.25" hidden="1" customHeight="1" x14ac:dyDescent="0.25">
      <c r="A148" s="224" t="s">
        <v>188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189"/>
      <c r="AA148" s="189"/>
    </row>
    <row r="149" spans="1:67" ht="16.5" hidden="1" customHeight="1" x14ac:dyDescent="0.25">
      <c r="A149" s="54" t="s">
        <v>206</v>
      </c>
      <c r="B149" s="54" t="s">
        <v>207</v>
      </c>
      <c r="C149" s="31">
        <v>4301071010</v>
      </c>
      <c r="D149" s="207">
        <v>4607111037701</v>
      </c>
      <c r="E149" s="208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32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26"/>
      <c r="Q149" s="226"/>
      <c r="R149" s="226"/>
      <c r="S149" s="208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hidden="1" x14ac:dyDescent="0.2">
      <c r="A150" s="209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1"/>
      <c r="O150" s="233" t="s">
        <v>66</v>
      </c>
      <c r="P150" s="220"/>
      <c r="Q150" s="220"/>
      <c r="R150" s="220"/>
      <c r="S150" s="220"/>
      <c r="T150" s="220"/>
      <c r="U150" s="221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hidden="1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1"/>
      <c r="O151" s="233" t="s">
        <v>66</v>
      </c>
      <c r="P151" s="220"/>
      <c r="Q151" s="220"/>
      <c r="R151" s="220"/>
      <c r="S151" s="220"/>
      <c r="T151" s="220"/>
      <c r="U151" s="221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hidden="1" customHeight="1" x14ac:dyDescent="0.25">
      <c r="A152" s="214" t="s">
        <v>208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190"/>
      <c r="AA152" s="190"/>
    </row>
    <row r="153" spans="1:67" ht="14.25" hidden="1" customHeight="1" x14ac:dyDescent="0.25">
      <c r="A153" s="224" t="s">
        <v>60</v>
      </c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189"/>
      <c r="AA153" s="189"/>
    </row>
    <row r="154" spans="1:67" ht="16.5" hidden="1" customHeight="1" x14ac:dyDescent="0.25">
      <c r="A154" s="54" t="s">
        <v>209</v>
      </c>
      <c r="B154" s="54" t="s">
        <v>210</v>
      </c>
      <c r="C154" s="31">
        <v>4301071026</v>
      </c>
      <c r="D154" s="207">
        <v>4607111036384</v>
      </c>
      <c r="E154" s="208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402" t="s">
        <v>211</v>
      </c>
      <c r="P154" s="226"/>
      <c r="Q154" s="226"/>
      <c r="R154" s="226"/>
      <c r="S154" s="208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212</v>
      </c>
      <c r="B155" s="54" t="s">
        <v>213</v>
      </c>
      <c r="C155" s="31">
        <v>4301070956</v>
      </c>
      <c r="D155" s="207">
        <v>4640242180250</v>
      </c>
      <c r="E155" s="208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389" t="s">
        <v>214</v>
      </c>
      <c r="P155" s="226"/>
      <c r="Q155" s="226"/>
      <c r="R155" s="226"/>
      <c r="S155" s="208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7">
        <v>4607111036216</v>
      </c>
      <c r="E156" s="208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261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26"/>
      <c r="Q156" s="226"/>
      <c r="R156" s="226"/>
      <c r="S156" s="208"/>
      <c r="T156" s="34"/>
      <c r="U156" s="34"/>
      <c r="V156" s="35" t="s">
        <v>65</v>
      </c>
      <c r="W156" s="196">
        <v>30</v>
      </c>
      <c r="X156" s="197">
        <f>IFERROR(IF(W156="","",W156),"")</f>
        <v>30</v>
      </c>
      <c r="Y156" s="36">
        <f>IFERROR(IF(W156="","",W156*0.00866),"")</f>
        <v>0.25979999999999998</v>
      </c>
      <c r="Z156" s="56"/>
      <c r="AA156" s="57"/>
      <c r="AE156" s="67"/>
      <c r="BB156" s="124" t="s">
        <v>1</v>
      </c>
      <c r="BL156" s="67">
        <f>IFERROR(W156*I156,"0")</f>
        <v>157.97999999999999</v>
      </c>
      <c r="BM156" s="67">
        <f>IFERROR(X156*I156,"0")</f>
        <v>157.97999999999999</v>
      </c>
      <c r="BN156" s="67">
        <f>IFERROR(W156/J156,"0")</f>
        <v>0.20833333333333334</v>
      </c>
      <c r="BO156" s="67">
        <f>IFERROR(X156/J156,"0")</f>
        <v>0.20833333333333334</v>
      </c>
    </row>
    <row r="157" spans="1:67" ht="27" hidden="1" customHeight="1" x14ac:dyDescent="0.25">
      <c r="A157" s="54" t="s">
        <v>217</v>
      </c>
      <c r="B157" s="54" t="s">
        <v>218</v>
      </c>
      <c r="C157" s="31">
        <v>4301071027</v>
      </c>
      <c r="D157" s="207">
        <v>4607111036278</v>
      </c>
      <c r="E157" s="208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390" t="s">
        <v>219</v>
      </c>
      <c r="P157" s="226"/>
      <c r="Q157" s="226"/>
      <c r="R157" s="226"/>
      <c r="S157" s="208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09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1"/>
      <c r="O158" s="233" t="s">
        <v>66</v>
      </c>
      <c r="P158" s="220"/>
      <c r="Q158" s="220"/>
      <c r="R158" s="220"/>
      <c r="S158" s="220"/>
      <c r="T158" s="220"/>
      <c r="U158" s="221"/>
      <c r="V158" s="37" t="s">
        <v>65</v>
      </c>
      <c r="W158" s="198">
        <f>IFERROR(SUM(W154:W157),"0")</f>
        <v>30</v>
      </c>
      <c r="X158" s="198">
        <f>IFERROR(SUM(X154:X157),"0")</f>
        <v>30</v>
      </c>
      <c r="Y158" s="198">
        <f>IFERROR(IF(Y154="",0,Y154),"0")+IFERROR(IF(Y155="",0,Y155),"0")+IFERROR(IF(Y156="",0,Y156),"0")+IFERROR(IF(Y157="",0,Y157),"0")</f>
        <v>0.25979999999999998</v>
      </c>
      <c r="Z158" s="199"/>
      <c r="AA158" s="199"/>
    </row>
    <row r="159" spans="1:67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1"/>
      <c r="O159" s="233" t="s">
        <v>66</v>
      </c>
      <c r="P159" s="220"/>
      <c r="Q159" s="220"/>
      <c r="R159" s="220"/>
      <c r="S159" s="220"/>
      <c r="T159" s="220"/>
      <c r="U159" s="221"/>
      <c r="V159" s="37" t="s">
        <v>67</v>
      </c>
      <c r="W159" s="198">
        <f>IFERROR(SUMPRODUCT(W154:W157*H154:H157),"0")</f>
        <v>150</v>
      </c>
      <c r="X159" s="198">
        <f>IFERROR(SUMPRODUCT(X154:X157*H154:H157),"0")</f>
        <v>150</v>
      </c>
      <c r="Y159" s="37"/>
      <c r="Z159" s="199"/>
      <c r="AA159" s="199"/>
    </row>
    <row r="160" spans="1:67" ht="14.25" hidden="1" customHeight="1" x14ac:dyDescent="0.25">
      <c r="A160" s="224" t="s">
        <v>220</v>
      </c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189"/>
      <c r="AA160" s="189"/>
    </row>
    <row r="161" spans="1:67" ht="27" hidden="1" customHeight="1" x14ac:dyDescent="0.25">
      <c r="A161" s="54" t="s">
        <v>221</v>
      </c>
      <c r="B161" s="54" t="s">
        <v>222</v>
      </c>
      <c r="C161" s="31">
        <v>4301080153</v>
      </c>
      <c r="D161" s="207">
        <v>4607111036827</v>
      </c>
      <c r="E161" s="208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26"/>
      <c r="Q161" s="226"/>
      <c r="R161" s="226"/>
      <c r="S161" s="208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hidden="1" customHeight="1" x14ac:dyDescent="0.25">
      <c r="A162" s="54" t="s">
        <v>223</v>
      </c>
      <c r="B162" s="54" t="s">
        <v>224</v>
      </c>
      <c r="C162" s="31">
        <v>4301080154</v>
      </c>
      <c r="D162" s="207">
        <v>4607111036834</v>
      </c>
      <c r="E162" s="208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26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26"/>
      <c r="Q162" s="226"/>
      <c r="R162" s="226"/>
      <c r="S162" s="208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idden="1" x14ac:dyDescent="0.2">
      <c r="A163" s="209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1"/>
      <c r="O163" s="233" t="s">
        <v>66</v>
      </c>
      <c r="P163" s="220"/>
      <c r="Q163" s="220"/>
      <c r="R163" s="220"/>
      <c r="S163" s="220"/>
      <c r="T163" s="220"/>
      <c r="U163" s="221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hidden="1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1"/>
      <c r="O164" s="233" t="s">
        <v>66</v>
      </c>
      <c r="P164" s="220"/>
      <c r="Q164" s="220"/>
      <c r="R164" s="220"/>
      <c r="S164" s="220"/>
      <c r="T164" s="220"/>
      <c r="U164" s="221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hidden="1" customHeight="1" x14ac:dyDescent="0.2">
      <c r="A165" s="243" t="s">
        <v>225</v>
      </c>
      <c r="B165" s="244"/>
      <c r="C165" s="244"/>
      <c r="D165" s="244"/>
      <c r="E165" s="244"/>
      <c r="F165" s="244"/>
      <c r="G165" s="244"/>
      <c r="H165" s="244"/>
      <c r="I165" s="244"/>
      <c r="J165" s="244"/>
      <c r="K165" s="244"/>
      <c r="L165" s="244"/>
      <c r="M165" s="244"/>
      <c r="N165" s="244"/>
      <c r="O165" s="244"/>
      <c r="P165" s="244"/>
      <c r="Q165" s="244"/>
      <c r="R165" s="244"/>
      <c r="S165" s="244"/>
      <c r="T165" s="244"/>
      <c r="U165" s="244"/>
      <c r="V165" s="244"/>
      <c r="W165" s="244"/>
      <c r="X165" s="244"/>
      <c r="Y165" s="244"/>
      <c r="Z165" s="48"/>
      <c r="AA165" s="48"/>
    </row>
    <row r="166" spans="1:67" ht="16.5" hidden="1" customHeight="1" x14ac:dyDescent="0.25">
      <c r="A166" s="214" t="s">
        <v>226</v>
      </c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190"/>
      <c r="AA166" s="190"/>
    </row>
    <row r="167" spans="1:67" ht="14.25" hidden="1" customHeight="1" x14ac:dyDescent="0.25">
      <c r="A167" s="224" t="s">
        <v>70</v>
      </c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7">
        <v>4607111035721</v>
      </c>
      <c r="E168" s="208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409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26"/>
      <c r="Q168" s="226"/>
      <c r="R168" s="226"/>
      <c r="S168" s="208"/>
      <c r="T168" s="34"/>
      <c r="U168" s="34"/>
      <c r="V168" s="35" t="s">
        <v>65</v>
      </c>
      <c r="W168" s="196">
        <v>100</v>
      </c>
      <c r="X168" s="197">
        <f>IFERROR(IF(W168="","",W168),"")</f>
        <v>100</v>
      </c>
      <c r="Y168" s="36">
        <f>IFERROR(IF(W168="","",W168*0.01788),"")</f>
        <v>1.788</v>
      </c>
      <c r="Z168" s="56"/>
      <c r="AA168" s="57"/>
      <c r="AE168" s="67"/>
      <c r="BB168" s="128" t="s">
        <v>74</v>
      </c>
      <c r="BL168" s="67">
        <f>IFERROR(W168*I168,"0")</f>
        <v>338.8</v>
      </c>
      <c r="BM168" s="67">
        <f>IFERROR(X168*I168,"0")</f>
        <v>338.8</v>
      </c>
      <c r="BN168" s="67">
        <f>IFERROR(W168/J168,"0")</f>
        <v>1.4285714285714286</v>
      </c>
      <c r="BO168" s="67">
        <f>IFERROR(X168/J168,"0")</f>
        <v>1.4285714285714286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7">
        <v>4607111035691</v>
      </c>
      <c r="E169" s="208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5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26"/>
      <c r="Q169" s="226"/>
      <c r="R169" s="226"/>
      <c r="S169" s="208"/>
      <c r="T169" s="34"/>
      <c r="U169" s="34"/>
      <c r="V169" s="35" t="s">
        <v>65</v>
      </c>
      <c r="W169" s="196">
        <v>105</v>
      </c>
      <c r="X169" s="197">
        <f>IFERROR(IF(W169="","",W169),"")</f>
        <v>105</v>
      </c>
      <c r="Y169" s="36">
        <f>IFERROR(IF(W169="","",W169*0.01788),"")</f>
        <v>1.8774</v>
      </c>
      <c r="Z169" s="56"/>
      <c r="AA169" s="57"/>
      <c r="AE169" s="67"/>
      <c r="BB169" s="129" t="s">
        <v>74</v>
      </c>
      <c r="BL169" s="67">
        <f>IFERROR(W169*I169,"0")</f>
        <v>355.74</v>
      </c>
      <c r="BM169" s="67">
        <f>IFERROR(X169*I169,"0")</f>
        <v>355.74</v>
      </c>
      <c r="BN169" s="67">
        <f>IFERROR(W169/J169,"0")</f>
        <v>1.5</v>
      </c>
      <c r="BO169" s="67">
        <f>IFERROR(X169/J169,"0")</f>
        <v>1.5</v>
      </c>
    </row>
    <row r="170" spans="1:67" x14ac:dyDescent="0.2">
      <c r="A170" s="209"/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1"/>
      <c r="O170" s="233" t="s">
        <v>66</v>
      </c>
      <c r="P170" s="220"/>
      <c r="Q170" s="220"/>
      <c r="R170" s="220"/>
      <c r="S170" s="220"/>
      <c r="T170" s="220"/>
      <c r="U170" s="221"/>
      <c r="V170" s="37" t="s">
        <v>65</v>
      </c>
      <c r="W170" s="198">
        <f>IFERROR(SUM(W168:W169),"0")</f>
        <v>205</v>
      </c>
      <c r="X170" s="198">
        <f>IFERROR(SUM(X168:X169),"0")</f>
        <v>205</v>
      </c>
      <c r="Y170" s="198">
        <f>IFERROR(IF(Y168="",0,Y168),"0")+IFERROR(IF(Y169="",0,Y169),"0")</f>
        <v>3.6654</v>
      </c>
      <c r="Z170" s="199"/>
      <c r="AA170" s="199"/>
    </row>
    <row r="171" spans="1:67" x14ac:dyDescent="0.2">
      <c r="A171" s="210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1"/>
      <c r="O171" s="233" t="s">
        <v>66</v>
      </c>
      <c r="P171" s="220"/>
      <c r="Q171" s="220"/>
      <c r="R171" s="220"/>
      <c r="S171" s="220"/>
      <c r="T171" s="220"/>
      <c r="U171" s="221"/>
      <c r="V171" s="37" t="s">
        <v>67</v>
      </c>
      <c r="W171" s="198">
        <f>IFERROR(SUMPRODUCT(W168:W169*H168:H169),"0")</f>
        <v>615</v>
      </c>
      <c r="X171" s="198">
        <f>IFERROR(SUMPRODUCT(X168:X169*H168:H169),"0")</f>
        <v>615</v>
      </c>
      <c r="Y171" s="37"/>
      <c r="Z171" s="199"/>
      <c r="AA171" s="199"/>
    </row>
    <row r="172" spans="1:67" ht="16.5" hidden="1" customHeight="1" x14ac:dyDescent="0.25">
      <c r="A172" s="214" t="s">
        <v>231</v>
      </c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10"/>
      <c r="P172" s="210"/>
      <c r="Q172" s="210"/>
      <c r="R172" s="210"/>
      <c r="S172" s="210"/>
      <c r="T172" s="210"/>
      <c r="U172" s="210"/>
      <c r="V172" s="210"/>
      <c r="W172" s="210"/>
      <c r="X172" s="210"/>
      <c r="Y172" s="210"/>
      <c r="Z172" s="190"/>
      <c r="AA172" s="190"/>
    </row>
    <row r="173" spans="1:67" ht="14.25" hidden="1" customHeight="1" x14ac:dyDescent="0.25">
      <c r="A173" s="224" t="s">
        <v>231</v>
      </c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189"/>
      <c r="AA173" s="189"/>
    </row>
    <row r="174" spans="1:67" ht="27" hidden="1" customHeight="1" x14ac:dyDescent="0.25">
      <c r="A174" s="54" t="s">
        <v>232</v>
      </c>
      <c r="B174" s="54" t="s">
        <v>233</v>
      </c>
      <c r="C174" s="31">
        <v>4301133002</v>
      </c>
      <c r="D174" s="207">
        <v>4607111035783</v>
      </c>
      <c r="E174" s="208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26"/>
      <c r="Q174" s="226"/>
      <c r="R174" s="226"/>
      <c r="S174" s="208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hidden="1" x14ac:dyDescent="0.2">
      <c r="A175" s="209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1"/>
      <c r="O175" s="233" t="s">
        <v>66</v>
      </c>
      <c r="P175" s="220"/>
      <c r="Q175" s="220"/>
      <c r="R175" s="220"/>
      <c r="S175" s="220"/>
      <c r="T175" s="220"/>
      <c r="U175" s="221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hidden="1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1"/>
      <c r="O176" s="233" t="s">
        <v>66</v>
      </c>
      <c r="P176" s="220"/>
      <c r="Q176" s="220"/>
      <c r="R176" s="220"/>
      <c r="S176" s="220"/>
      <c r="T176" s="220"/>
      <c r="U176" s="221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hidden="1" customHeight="1" x14ac:dyDescent="0.25">
      <c r="A177" s="214" t="s">
        <v>225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190"/>
      <c r="AA177" s="190"/>
    </row>
    <row r="178" spans="1:67" ht="14.25" hidden="1" customHeight="1" x14ac:dyDescent="0.25">
      <c r="A178" s="224" t="s">
        <v>234</v>
      </c>
      <c r="B178" s="210"/>
      <c r="C178" s="210"/>
      <c r="D178" s="210"/>
      <c r="E178" s="210"/>
      <c r="F178" s="210"/>
      <c r="G178" s="210"/>
      <c r="H178" s="210"/>
      <c r="I178" s="210"/>
      <c r="J178" s="210"/>
      <c r="K178" s="210"/>
      <c r="L178" s="210"/>
      <c r="M178" s="210"/>
      <c r="N178" s="210"/>
      <c r="O178" s="210"/>
      <c r="P178" s="210"/>
      <c r="Q178" s="210"/>
      <c r="R178" s="210"/>
      <c r="S178" s="210"/>
      <c r="T178" s="210"/>
      <c r="U178" s="210"/>
      <c r="V178" s="210"/>
      <c r="W178" s="210"/>
      <c r="X178" s="210"/>
      <c r="Y178" s="210"/>
      <c r="Z178" s="189"/>
      <c r="AA178" s="189"/>
    </row>
    <row r="179" spans="1:67" ht="27" hidden="1" customHeight="1" x14ac:dyDescent="0.25">
      <c r="A179" s="54" t="s">
        <v>235</v>
      </c>
      <c r="B179" s="54" t="s">
        <v>236</v>
      </c>
      <c r="C179" s="31">
        <v>4301051319</v>
      </c>
      <c r="D179" s="207">
        <v>4680115881204</v>
      </c>
      <c r="E179" s="208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26"/>
      <c r="Q179" s="226"/>
      <c r="R179" s="226"/>
      <c r="S179" s="208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hidden="1" x14ac:dyDescent="0.2">
      <c r="A180" s="209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1"/>
      <c r="O180" s="233" t="s">
        <v>66</v>
      </c>
      <c r="P180" s="220"/>
      <c r="Q180" s="220"/>
      <c r="R180" s="220"/>
      <c r="S180" s="220"/>
      <c r="T180" s="220"/>
      <c r="U180" s="221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hidden="1" x14ac:dyDescent="0.2">
      <c r="A181" s="210"/>
      <c r="B181" s="210"/>
      <c r="C181" s="210"/>
      <c r="D181" s="210"/>
      <c r="E181" s="210"/>
      <c r="F181" s="210"/>
      <c r="G181" s="210"/>
      <c r="H181" s="210"/>
      <c r="I181" s="210"/>
      <c r="J181" s="210"/>
      <c r="K181" s="210"/>
      <c r="L181" s="210"/>
      <c r="M181" s="210"/>
      <c r="N181" s="211"/>
      <c r="O181" s="233" t="s">
        <v>66</v>
      </c>
      <c r="P181" s="220"/>
      <c r="Q181" s="220"/>
      <c r="R181" s="220"/>
      <c r="S181" s="220"/>
      <c r="T181" s="220"/>
      <c r="U181" s="221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hidden="1" customHeight="1" x14ac:dyDescent="0.25">
      <c r="A182" s="214" t="s">
        <v>239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190"/>
      <c r="AA182" s="190"/>
    </row>
    <row r="183" spans="1:67" ht="14.25" hidden="1" customHeight="1" x14ac:dyDescent="0.25">
      <c r="A183" s="224" t="s">
        <v>70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7">
        <v>4607111038487</v>
      </c>
      <c r="E184" s="208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342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26"/>
      <c r="Q184" s="226"/>
      <c r="R184" s="226"/>
      <c r="S184" s="208"/>
      <c r="T184" s="34"/>
      <c r="U184" s="34"/>
      <c r="V184" s="35" t="s">
        <v>65</v>
      </c>
      <c r="W184" s="196">
        <v>20</v>
      </c>
      <c r="X184" s="197">
        <f>IFERROR(IF(W184="","",W184),"")</f>
        <v>20</v>
      </c>
      <c r="Y184" s="36">
        <f>IFERROR(IF(W184="","",W184*0.01788),"")</f>
        <v>0.35760000000000003</v>
      </c>
      <c r="Z184" s="56"/>
      <c r="AA184" s="57"/>
      <c r="AE184" s="67"/>
      <c r="BB184" s="132" t="s">
        <v>74</v>
      </c>
      <c r="BL184" s="67">
        <f>IFERROR(W184*I184,"0")</f>
        <v>74.72</v>
      </c>
      <c r="BM184" s="67">
        <f>IFERROR(X184*I184,"0")</f>
        <v>74.72</v>
      </c>
      <c r="BN184" s="67">
        <f>IFERROR(W184/J184,"0")</f>
        <v>0.2857142857142857</v>
      </c>
      <c r="BO184" s="67">
        <f>IFERROR(X184/J184,"0")</f>
        <v>0.2857142857142857</v>
      </c>
    </row>
    <row r="185" spans="1:67" x14ac:dyDescent="0.2">
      <c r="A185" s="209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1"/>
      <c r="O185" s="233" t="s">
        <v>66</v>
      </c>
      <c r="P185" s="220"/>
      <c r="Q185" s="220"/>
      <c r="R185" s="220"/>
      <c r="S185" s="220"/>
      <c r="T185" s="220"/>
      <c r="U185" s="221"/>
      <c r="V185" s="37" t="s">
        <v>65</v>
      </c>
      <c r="W185" s="198">
        <f>IFERROR(SUM(W184:W184),"0")</f>
        <v>20</v>
      </c>
      <c r="X185" s="198">
        <f>IFERROR(SUM(X184:X184),"0")</f>
        <v>20</v>
      </c>
      <c r="Y185" s="198">
        <f>IFERROR(IF(Y184="",0,Y184),"0")</f>
        <v>0.35760000000000003</v>
      </c>
      <c r="Z185" s="199"/>
      <c r="AA185" s="199"/>
    </row>
    <row r="186" spans="1:67" x14ac:dyDescent="0.2">
      <c r="A186" s="210"/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1"/>
      <c r="O186" s="233" t="s">
        <v>66</v>
      </c>
      <c r="P186" s="220"/>
      <c r="Q186" s="220"/>
      <c r="R186" s="220"/>
      <c r="S186" s="220"/>
      <c r="T186" s="220"/>
      <c r="U186" s="221"/>
      <c r="V186" s="37" t="s">
        <v>67</v>
      </c>
      <c r="W186" s="198">
        <f>IFERROR(SUMPRODUCT(W184:W184*H184:H184),"0")</f>
        <v>60</v>
      </c>
      <c r="X186" s="198">
        <f>IFERROR(SUMPRODUCT(X184:X184*H184:H184),"0")</f>
        <v>60</v>
      </c>
      <c r="Y186" s="37"/>
      <c r="Z186" s="199"/>
      <c r="AA186" s="199"/>
    </row>
    <row r="187" spans="1:67" ht="27.75" hidden="1" customHeight="1" x14ac:dyDescent="0.2">
      <c r="A187" s="243" t="s">
        <v>242</v>
      </c>
      <c r="B187" s="244"/>
      <c r="C187" s="244"/>
      <c r="D187" s="244"/>
      <c r="E187" s="244"/>
      <c r="F187" s="244"/>
      <c r="G187" s="244"/>
      <c r="H187" s="244"/>
      <c r="I187" s="244"/>
      <c r="J187" s="244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48"/>
      <c r="AA187" s="48"/>
    </row>
    <row r="188" spans="1:67" ht="16.5" hidden="1" customHeight="1" x14ac:dyDescent="0.25">
      <c r="A188" s="214" t="s">
        <v>243</v>
      </c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0"/>
      <c r="P188" s="210"/>
      <c r="Q188" s="210"/>
      <c r="R188" s="210"/>
      <c r="S188" s="210"/>
      <c r="T188" s="210"/>
      <c r="U188" s="210"/>
      <c r="V188" s="210"/>
      <c r="W188" s="210"/>
      <c r="X188" s="210"/>
      <c r="Y188" s="210"/>
      <c r="Z188" s="190"/>
      <c r="AA188" s="190"/>
    </row>
    <row r="189" spans="1:67" ht="14.25" hidden="1" customHeight="1" x14ac:dyDescent="0.25">
      <c r="A189" s="224" t="s">
        <v>60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189"/>
      <c r="AA189" s="189"/>
    </row>
    <row r="190" spans="1:67" ht="16.5" hidden="1" customHeight="1" x14ac:dyDescent="0.25">
      <c r="A190" s="54" t="s">
        <v>244</v>
      </c>
      <c r="B190" s="54" t="s">
        <v>245</v>
      </c>
      <c r="C190" s="31">
        <v>4301070913</v>
      </c>
      <c r="D190" s="207">
        <v>4607111036957</v>
      </c>
      <c r="E190" s="208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26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26"/>
      <c r="Q190" s="226"/>
      <c r="R190" s="226"/>
      <c r="S190" s="208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hidden="1" customHeight="1" x14ac:dyDescent="0.25">
      <c r="A191" s="54" t="s">
        <v>246</v>
      </c>
      <c r="B191" s="54" t="s">
        <v>247</v>
      </c>
      <c r="C191" s="31">
        <v>4301070912</v>
      </c>
      <c r="D191" s="207">
        <v>4607111037213</v>
      </c>
      <c r="E191" s="208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34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26"/>
      <c r="Q191" s="226"/>
      <c r="R191" s="226"/>
      <c r="S191" s="208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09"/>
      <c r="B192" s="210"/>
      <c r="C192" s="210"/>
      <c r="D192" s="210"/>
      <c r="E192" s="210"/>
      <c r="F192" s="210"/>
      <c r="G192" s="210"/>
      <c r="H192" s="210"/>
      <c r="I192" s="210"/>
      <c r="J192" s="210"/>
      <c r="K192" s="210"/>
      <c r="L192" s="210"/>
      <c r="M192" s="210"/>
      <c r="N192" s="211"/>
      <c r="O192" s="233" t="s">
        <v>66</v>
      </c>
      <c r="P192" s="220"/>
      <c r="Q192" s="220"/>
      <c r="R192" s="220"/>
      <c r="S192" s="220"/>
      <c r="T192" s="220"/>
      <c r="U192" s="221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hidden="1" x14ac:dyDescent="0.2">
      <c r="A193" s="210"/>
      <c r="B193" s="210"/>
      <c r="C193" s="210"/>
      <c r="D193" s="210"/>
      <c r="E193" s="210"/>
      <c r="F193" s="210"/>
      <c r="G193" s="210"/>
      <c r="H193" s="210"/>
      <c r="I193" s="210"/>
      <c r="J193" s="210"/>
      <c r="K193" s="210"/>
      <c r="L193" s="210"/>
      <c r="M193" s="210"/>
      <c r="N193" s="211"/>
      <c r="O193" s="233" t="s">
        <v>66</v>
      </c>
      <c r="P193" s="220"/>
      <c r="Q193" s="220"/>
      <c r="R193" s="220"/>
      <c r="S193" s="220"/>
      <c r="T193" s="220"/>
      <c r="U193" s="221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hidden="1" customHeight="1" x14ac:dyDescent="0.25">
      <c r="A194" s="214" t="s">
        <v>248</v>
      </c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10"/>
      <c r="P194" s="210"/>
      <c r="Q194" s="210"/>
      <c r="R194" s="210"/>
      <c r="S194" s="210"/>
      <c r="T194" s="210"/>
      <c r="U194" s="210"/>
      <c r="V194" s="210"/>
      <c r="W194" s="210"/>
      <c r="X194" s="210"/>
      <c r="Y194" s="210"/>
      <c r="Z194" s="190"/>
      <c r="AA194" s="190"/>
    </row>
    <row r="195" spans="1:67" ht="14.25" hidden="1" customHeight="1" x14ac:dyDescent="0.25">
      <c r="A195" s="224" t="s">
        <v>60</v>
      </c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10"/>
      <c r="P195" s="210"/>
      <c r="Q195" s="210"/>
      <c r="R195" s="210"/>
      <c r="S195" s="210"/>
      <c r="T195" s="210"/>
      <c r="U195" s="210"/>
      <c r="V195" s="210"/>
      <c r="W195" s="210"/>
      <c r="X195" s="210"/>
      <c r="Y195" s="210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7">
        <v>4607111037022</v>
      </c>
      <c r="E196" s="208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24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26"/>
      <c r="Q196" s="226"/>
      <c r="R196" s="226"/>
      <c r="S196" s="208"/>
      <c r="T196" s="34"/>
      <c r="U196" s="34"/>
      <c r="V196" s="35" t="s">
        <v>65</v>
      </c>
      <c r="W196" s="196">
        <v>125</v>
      </c>
      <c r="X196" s="197">
        <f>IFERROR(IF(W196="","",W196),"")</f>
        <v>125</v>
      </c>
      <c r="Y196" s="36">
        <f>IFERROR(IF(W196="","",W196*0.0155),"")</f>
        <v>1.9375</v>
      </c>
      <c r="Z196" s="56"/>
      <c r="AA196" s="57"/>
      <c r="AE196" s="67"/>
      <c r="BB196" s="135" t="s">
        <v>1</v>
      </c>
      <c r="BL196" s="67">
        <f>IFERROR(W196*I196,"0")</f>
        <v>733.75</v>
      </c>
      <c r="BM196" s="67">
        <f>IFERROR(X196*I196,"0")</f>
        <v>733.75</v>
      </c>
      <c r="BN196" s="67">
        <f>IFERROR(W196/J196,"0")</f>
        <v>1.4880952380952381</v>
      </c>
      <c r="BO196" s="67">
        <f>IFERROR(X196/J196,"0")</f>
        <v>1.4880952380952381</v>
      </c>
    </row>
    <row r="197" spans="1:67" ht="27" hidden="1" customHeight="1" x14ac:dyDescent="0.25">
      <c r="A197" s="54" t="s">
        <v>251</v>
      </c>
      <c r="B197" s="54" t="s">
        <v>252</v>
      </c>
      <c r="C197" s="31">
        <v>4301070990</v>
      </c>
      <c r="D197" s="207">
        <v>4607111038494</v>
      </c>
      <c r="E197" s="208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26"/>
      <c r="Q197" s="226"/>
      <c r="R197" s="226"/>
      <c r="S197" s="208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253</v>
      </c>
      <c r="B198" s="54" t="s">
        <v>254</v>
      </c>
      <c r="C198" s="31">
        <v>4301070966</v>
      </c>
      <c r="D198" s="207">
        <v>4607111038135</v>
      </c>
      <c r="E198" s="208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24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26"/>
      <c r="Q198" s="226"/>
      <c r="R198" s="226"/>
      <c r="S198" s="208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09"/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1"/>
      <c r="O199" s="233" t="s">
        <v>66</v>
      </c>
      <c r="P199" s="220"/>
      <c r="Q199" s="220"/>
      <c r="R199" s="220"/>
      <c r="S199" s="220"/>
      <c r="T199" s="220"/>
      <c r="U199" s="221"/>
      <c r="V199" s="37" t="s">
        <v>65</v>
      </c>
      <c r="W199" s="198">
        <f>IFERROR(SUM(W196:W198),"0")</f>
        <v>125</v>
      </c>
      <c r="X199" s="198">
        <f>IFERROR(SUM(X196:X198),"0")</f>
        <v>125</v>
      </c>
      <c r="Y199" s="198">
        <f>IFERROR(IF(Y196="",0,Y196),"0")+IFERROR(IF(Y197="",0,Y197),"0")+IFERROR(IF(Y198="",0,Y198),"0")</f>
        <v>1.9375</v>
      </c>
      <c r="Z199" s="199"/>
      <c r="AA199" s="199"/>
    </row>
    <row r="200" spans="1:67" x14ac:dyDescent="0.2">
      <c r="A200" s="210"/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1"/>
      <c r="O200" s="233" t="s">
        <v>66</v>
      </c>
      <c r="P200" s="220"/>
      <c r="Q200" s="220"/>
      <c r="R200" s="220"/>
      <c r="S200" s="220"/>
      <c r="T200" s="220"/>
      <c r="U200" s="221"/>
      <c r="V200" s="37" t="s">
        <v>67</v>
      </c>
      <c r="W200" s="198">
        <f>IFERROR(SUMPRODUCT(W196:W198*H196:H198),"0")</f>
        <v>700</v>
      </c>
      <c r="X200" s="198">
        <f>IFERROR(SUMPRODUCT(X196:X198*H196:H198),"0")</f>
        <v>700</v>
      </c>
      <c r="Y200" s="37"/>
      <c r="Z200" s="199"/>
      <c r="AA200" s="199"/>
    </row>
    <row r="201" spans="1:67" ht="16.5" hidden="1" customHeight="1" x14ac:dyDescent="0.25">
      <c r="A201" s="214" t="s">
        <v>255</v>
      </c>
      <c r="B201" s="210"/>
      <c r="C201" s="210"/>
      <c r="D201" s="210"/>
      <c r="E201" s="210"/>
      <c r="F201" s="210"/>
      <c r="G201" s="210"/>
      <c r="H201" s="210"/>
      <c r="I201" s="210"/>
      <c r="J201" s="210"/>
      <c r="K201" s="210"/>
      <c r="L201" s="210"/>
      <c r="M201" s="210"/>
      <c r="N201" s="210"/>
      <c r="O201" s="210"/>
      <c r="P201" s="210"/>
      <c r="Q201" s="210"/>
      <c r="R201" s="210"/>
      <c r="S201" s="210"/>
      <c r="T201" s="210"/>
      <c r="U201" s="210"/>
      <c r="V201" s="210"/>
      <c r="W201" s="210"/>
      <c r="X201" s="210"/>
      <c r="Y201" s="210"/>
      <c r="Z201" s="190"/>
      <c r="AA201" s="190"/>
    </row>
    <row r="202" spans="1:67" ht="14.25" hidden="1" customHeight="1" x14ac:dyDescent="0.25">
      <c r="A202" s="224" t="s">
        <v>60</v>
      </c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10"/>
      <c r="P202" s="210"/>
      <c r="Q202" s="210"/>
      <c r="R202" s="210"/>
      <c r="S202" s="210"/>
      <c r="T202" s="210"/>
      <c r="U202" s="210"/>
      <c r="V202" s="210"/>
      <c r="W202" s="210"/>
      <c r="X202" s="210"/>
      <c r="Y202" s="210"/>
      <c r="Z202" s="189"/>
      <c r="AA202" s="189"/>
    </row>
    <row r="203" spans="1:67" ht="27" hidden="1" customHeight="1" x14ac:dyDescent="0.25">
      <c r="A203" s="54" t="s">
        <v>256</v>
      </c>
      <c r="B203" s="54" t="s">
        <v>257</v>
      </c>
      <c r="C203" s="31">
        <v>4301070996</v>
      </c>
      <c r="D203" s="207">
        <v>4607111038654</v>
      </c>
      <c r="E203" s="208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2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26"/>
      <c r="Q203" s="226"/>
      <c r="R203" s="226"/>
      <c r="S203" s="208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hidden="1" customHeight="1" x14ac:dyDescent="0.25">
      <c r="A204" s="54" t="s">
        <v>258</v>
      </c>
      <c r="B204" s="54" t="s">
        <v>259</v>
      </c>
      <c r="C204" s="31">
        <v>4301070997</v>
      </c>
      <c r="D204" s="207">
        <v>4607111038586</v>
      </c>
      <c r="E204" s="208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29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26"/>
      <c r="Q204" s="226"/>
      <c r="R204" s="226"/>
      <c r="S204" s="208"/>
      <c r="T204" s="34"/>
      <c r="U204" s="34"/>
      <c r="V204" s="35" t="s">
        <v>65</v>
      </c>
      <c r="W204" s="196">
        <v>0</v>
      </c>
      <c r="X204" s="197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260</v>
      </c>
      <c r="B205" s="54" t="s">
        <v>261</v>
      </c>
      <c r="C205" s="31">
        <v>4301070962</v>
      </c>
      <c r="D205" s="207">
        <v>4607111038609</v>
      </c>
      <c r="E205" s="208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3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26"/>
      <c r="Q205" s="226"/>
      <c r="R205" s="226"/>
      <c r="S205" s="208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262</v>
      </c>
      <c r="B206" s="54" t="s">
        <v>263</v>
      </c>
      <c r="C206" s="31">
        <v>4301070963</v>
      </c>
      <c r="D206" s="207">
        <v>4607111038630</v>
      </c>
      <c r="E206" s="208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27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26"/>
      <c r="Q206" s="226"/>
      <c r="R206" s="226"/>
      <c r="S206" s="208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264</v>
      </c>
      <c r="B207" s="54" t="s">
        <v>265</v>
      </c>
      <c r="C207" s="31">
        <v>4301070959</v>
      </c>
      <c r="D207" s="207">
        <v>4607111038616</v>
      </c>
      <c r="E207" s="208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40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26"/>
      <c r="Q207" s="226"/>
      <c r="R207" s="226"/>
      <c r="S207" s="208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7">
        <v>4607111038623</v>
      </c>
      <c r="E208" s="208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38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26"/>
      <c r="Q208" s="226"/>
      <c r="R208" s="226"/>
      <c r="S208" s="208"/>
      <c r="T208" s="34"/>
      <c r="U208" s="34"/>
      <c r="V208" s="35" t="s">
        <v>65</v>
      </c>
      <c r="W208" s="196">
        <v>5</v>
      </c>
      <c r="X208" s="197">
        <f t="shared" si="18"/>
        <v>5</v>
      </c>
      <c r="Y208" s="36">
        <f t="shared" si="19"/>
        <v>7.7499999999999999E-2</v>
      </c>
      <c r="Z208" s="56"/>
      <c r="AA208" s="57"/>
      <c r="AE208" s="67"/>
      <c r="BB208" s="143" t="s">
        <v>1</v>
      </c>
      <c r="BL208" s="67">
        <f t="shared" si="20"/>
        <v>29.35</v>
      </c>
      <c r="BM208" s="67">
        <f t="shared" si="21"/>
        <v>29.35</v>
      </c>
      <c r="BN208" s="67">
        <f t="shared" si="22"/>
        <v>5.9523809523809521E-2</v>
      </c>
      <c r="BO208" s="67">
        <f t="shared" si="23"/>
        <v>5.9523809523809521E-2</v>
      </c>
    </row>
    <row r="209" spans="1:67" x14ac:dyDescent="0.2">
      <c r="A209" s="209"/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1"/>
      <c r="O209" s="233" t="s">
        <v>66</v>
      </c>
      <c r="P209" s="220"/>
      <c r="Q209" s="220"/>
      <c r="R209" s="220"/>
      <c r="S209" s="220"/>
      <c r="T209" s="220"/>
      <c r="U209" s="221"/>
      <c r="V209" s="37" t="s">
        <v>65</v>
      </c>
      <c r="W209" s="198">
        <f>IFERROR(SUM(W203:W208),"0")</f>
        <v>5</v>
      </c>
      <c r="X209" s="198">
        <f>IFERROR(SUM(X203:X208),"0")</f>
        <v>5</v>
      </c>
      <c r="Y209" s="198">
        <f>IFERROR(IF(Y203="",0,Y203),"0")+IFERROR(IF(Y204="",0,Y204),"0")+IFERROR(IF(Y205="",0,Y205),"0")+IFERROR(IF(Y206="",0,Y206),"0")+IFERROR(IF(Y207="",0,Y207),"0")+IFERROR(IF(Y208="",0,Y208),"0")</f>
        <v>7.7499999999999999E-2</v>
      </c>
      <c r="Z209" s="199"/>
      <c r="AA209" s="199"/>
    </row>
    <row r="210" spans="1:67" x14ac:dyDescent="0.2">
      <c r="A210" s="210"/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1"/>
      <c r="O210" s="233" t="s">
        <v>66</v>
      </c>
      <c r="P210" s="220"/>
      <c r="Q210" s="220"/>
      <c r="R210" s="220"/>
      <c r="S210" s="220"/>
      <c r="T210" s="220"/>
      <c r="U210" s="221"/>
      <c r="V210" s="37" t="s">
        <v>67</v>
      </c>
      <c r="W210" s="198">
        <f>IFERROR(SUMPRODUCT(W203:W208*H203:H208),"0")</f>
        <v>28</v>
      </c>
      <c r="X210" s="198">
        <f>IFERROR(SUMPRODUCT(X203:X208*H203:H208),"0")</f>
        <v>28</v>
      </c>
      <c r="Y210" s="37"/>
      <c r="Z210" s="199"/>
      <c r="AA210" s="199"/>
    </row>
    <row r="211" spans="1:67" ht="16.5" hidden="1" customHeight="1" x14ac:dyDescent="0.25">
      <c r="A211" s="214" t="s">
        <v>268</v>
      </c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0"/>
      <c r="P211" s="210"/>
      <c r="Q211" s="210"/>
      <c r="R211" s="210"/>
      <c r="S211" s="210"/>
      <c r="T211" s="210"/>
      <c r="U211" s="210"/>
      <c r="V211" s="210"/>
      <c r="W211" s="210"/>
      <c r="X211" s="210"/>
      <c r="Y211" s="210"/>
      <c r="Z211" s="190"/>
      <c r="AA211" s="190"/>
    </row>
    <row r="212" spans="1:67" ht="14.25" hidden="1" customHeight="1" x14ac:dyDescent="0.25">
      <c r="A212" s="224" t="s">
        <v>60</v>
      </c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0"/>
      <c r="P212" s="210"/>
      <c r="Q212" s="210"/>
      <c r="R212" s="210"/>
      <c r="S212" s="210"/>
      <c r="T212" s="210"/>
      <c r="U212" s="210"/>
      <c r="V212" s="210"/>
      <c r="W212" s="210"/>
      <c r="X212" s="210"/>
      <c r="Y212" s="210"/>
      <c r="Z212" s="189"/>
      <c r="AA212" s="189"/>
    </row>
    <row r="213" spans="1:67" ht="27" hidden="1" customHeight="1" x14ac:dyDescent="0.25">
      <c r="A213" s="54" t="s">
        <v>269</v>
      </c>
      <c r="B213" s="54" t="s">
        <v>270</v>
      </c>
      <c r="C213" s="31">
        <v>4301070915</v>
      </c>
      <c r="D213" s="207">
        <v>4607111035882</v>
      </c>
      <c r="E213" s="208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3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26"/>
      <c r="Q213" s="226"/>
      <c r="R213" s="226"/>
      <c r="S213" s="208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271</v>
      </c>
      <c r="B214" s="54" t="s">
        <v>272</v>
      </c>
      <c r="C214" s="31">
        <v>4301070921</v>
      </c>
      <c r="D214" s="207">
        <v>4607111035905</v>
      </c>
      <c r="E214" s="208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27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26"/>
      <c r="Q214" s="226"/>
      <c r="R214" s="226"/>
      <c r="S214" s="208"/>
      <c r="T214" s="34"/>
      <c r="U214" s="34"/>
      <c r="V214" s="35" t="s">
        <v>65</v>
      </c>
      <c r="W214" s="196">
        <v>0</v>
      </c>
      <c r="X214" s="197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273</v>
      </c>
      <c r="B215" s="54" t="s">
        <v>274</v>
      </c>
      <c r="C215" s="31">
        <v>4301070917</v>
      </c>
      <c r="D215" s="207">
        <v>4607111035912</v>
      </c>
      <c r="E215" s="208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3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26"/>
      <c r="Q215" s="226"/>
      <c r="R215" s="226"/>
      <c r="S215" s="208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hidden="1" customHeight="1" x14ac:dyDescent="0.25">
      <c r="A216" s="54" t="s">
        <v>275</v>
      </c>
      <c r="B216" s="54" t="s">
        <v>276</v>
      </c>
      <c r="C216" s="31">
        <v>4301070920</v>
      </c>
      <c r="D216" s="207">
        <v>4607111035929</v>
      </c>
      <c r="E216" s="208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1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26"/>
      <c r="Q216" s="226"/>
      <c r="R216" s="226"/>
      <c r="S216" s="208"/>
      <c r="T216" s="34"/>
      <c r="U216" s="34"/>
      <c r="V216" s="35" t="s">
        <v>65</v>
      </c>
      <c r="W216" s="196">
        <v>0</v>
      </c>
      <c r="X216" s="197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hidden="1" x14ac:dyDescent="0.2">
      <c r="A217" s="209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1"/>
      <c r="O217" s="233" t="s">
        <v>66</v>
      </c>
      <c r="P217" s="220"/>
      <c r="Q217" s="220"/>
      <c r="R217" s="220"/>
      <c r="S217" s="220"/>
      <c r="T217" s="220"/>
      <c r="U217" s="221"/>
      <c r="V217" s="37" t="s">
        <v>65</v>
      </c>
      <c r="W217" s="198">
        <f>IFERROR(SUM(W213:W216),"0")</f>
        <v>0</v>
      </c>
      <c r="X217" s="198">
        <f>IFERROR(SUM(X213:X216),"0")</f>
        <v>0</v>
      </c>
      <c r="Y217" s="198">
        <f>IFERROR(IF(Y213="",0,Y213),"0")+IFERROR(IF(Y214="",0,Y214),"0")+IFERROR(IF(Y215="",0,Y215),"0")+IFERROR(IF(Y216="",0,Y216),"0")</f>
        <v>0</v>
      </c>
      <c r="Z217" s="199"/>
      <c r="AA217" s="199"/>
    </row>
    <row r="218" spans="1:67" hidden="1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1"/>
      <c r="O218" s="233" t="s">
        <v>66</v>
      </c>
      <c r="P218" s="220"/>
      <c r="Q218" s="220"/>
      <c r="R218" s="220"/>
      <c r="S218" s="220"/>
      <c r="T218" s="220"/>
      <c r="U218" s="221"/>
      <c r="V218" s="37" t="s">
        <v>67</v>
      </c>
      <c r="W218" s="198">
        <f>IFERROR(SUMPRODUCT(W213:W216*H213:H216),"0")</f>
        <v>0</v>
      </c>
      <c r="X218" s="198">
        <f>IFERROR(SUMPRODUCT(X213:X216*H213:H216),"0")</f>
        <v>0</v>
      </c>
      <c r="Y218" s="37"/>
      <c r="Z218" s="199"/>
      <c r="AA218" s="199"/>
    </row>
    <row r="219" spans="1:67" ht="16.5" hidden="1" customHeight="1" x14ac:dyDescent="0.25">
      <c r="A219" s="214" t="s">
        <v>277</v>
      </c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10"/>
      <c r="P219" s="210"/>
      <c r="Q219" s="210"/>
      <c r="R219" s="210"/>
      <c r="S219" s="210"/>
      <c r="T219" s="210"/>
      <c r="U219" s="210"/>
      <c r="V219" s="210"/>
      <c r="W219" s="210"/>
      <c r="X219" s="210"/>
      <c r="Y219" s="210"/>
      <c r="Z219" s="190"/>
      <c r="AA219" s="190"/>
    </row>
    <row r="220" spans="1:67" ht="14.25" hidden="1" customHeight="1" x14ac:dyDescent="0.25">
      <c r="A220" s="224" t="s">
        <v>234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189"/>
      <c r="AA220" s="189"/>
    </row>
    <row r="221" spans="1:67" ht="27" hidden="1" customHeight="1" x14ac:dyDescent="0.25">
      <c r="A221" s="54" t="s">
        <v>278</v>
      </c>
      <c r="B221" s="54" t="s">
        <v>279</v>
      </c>
      <c r="C221" s="31">
        <v>4301051320</v>
      </c>
      <c r="D221" s="207">
        <v>4680115881334</v>
      </c>
      <c r="E221" s="208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38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26"/>
      <c r="Q221" s="226"/>
      <c r="R221" s="226"/>
      <c r="S221" s="208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09"/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1"/>
      <c r="O222" s="233" t="s">
        <v>66</v>
      </c>
      <c r="P222" s="220"/>
      <c r="Q222" s="220"/>
      <c r="R222" s="220"/>
      <c r="S222" s="220"/>
      <c r="T222" s="220"/>
      <c r="U222" s="221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hidden="1" x14ac:dyDescent="0.2">
      <c r="A223" s="210"/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1"/>
      <c r="O223" s="233" t="s">
        <v>66</v>
      </c>
      <c r="P223" s="220"/>
      <c r="Q223" s="220"/>
      <c r="R223" s="220"/>
      <c r="S223" s="220"/>
      <c r="T223" s="220"/>
      <c r="U223" s="221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hidden="1" customHeight="1" x14ac:dyDescent="0.25">
      <c r="A224" s="214" t="s">
        <v>280</v>
      </c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0"/>
      <c r="P224" s="210"/>
      <c r="Q224" s="210"/>
      <c r="R224" s="210"/>
      <c r="S224" s="210"/>
      <c r="T224" s="210"/>
      <c r="U224" s="210"/>
      <c r="V224" s="210"/>
      <c r="W224" s="210"/>
      <c r="X224" s="210"/>
      <c r="Y224" s="210"/>
      <c r="Z224" s="190"/>
      <c r="AA224" s="190"/>
    </row>
    <row r="225" spans="1:67" ht="14.25" hidden="1" customHeight="1" x14ac:dyDescent="0.25">
      <c r="A225" s="224" t="s">
        <v>60</v>
      </c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0"/>
      <c r="P225" s="210"/>
      <c r="Q225" s="210"/>
      <c r="R225" s="210"/>
      <c r="S225" s="210"/>
      <c r="T225" s="210"/>
      <c r="U225" s="210"/>
      <c r="V225" s="210"/>
      <c r="W225" s="210"/>
      <c r="X225" s="210"/>
      <c r="Y225" s="210"/>
      <c r="Z225" s="189"/>
      <c r="AA225" s="189"/>
    </row>
    <row r="226" spans="1:67" ht="16.5" hidden="1" customHeight="1" x14ac:dyDescent="0.25">
      <c r="A226" s="54" t="s">
        <v>281</v>
      </c>
      <c r="B226" s="54" t="s">
        <v>282</v>
      </c>
      <c r="C226" s="31">
        <v>4301070874</v>
      </c>
      <c r="D226" s="207">
        <v>4607111035332</v>
      </c>
      <c r="E226" s="208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26"/>
      <c r="Q226" s="226"/>
      <c r="R226" s="226"/>
      <c r="S226" s="208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283</v>
      </c>
      <c r="B227" s="54" t="s">
        <v>284</v>
      </c>
      <c r="C227" s="31">
        <v>4301071000</v>
      </c>
      <c r="D227" s="207">
        <v>4607111038708</v>
      </c>
      <c r="E227" s="208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26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26"/>
      <c r="Q227" s="226"/>
      <c r="R227" s="226"/>
      <c r="S227" s="208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09"/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1"/>
      <c r="O228" s="233" t="s">
        <v>66</v>
      </c>
      <c r="P228" s="220"/>
      <c r="Q228" s="220"/>
      <c r="R228" s="220"/>
      <c r="S228" s="220"/>
      <c r="T228" s="220"/>
      <c r="U228" s="221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hidden="1" x14ac:dyDescent="0.2">
      <c r="A229" s="210"/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1"/>
      <c r="O229" s="233" t="s">
        <v>66</v>
      </c>
      <c r="P229" s="220"/>
      <c r="Q229" s="220"/>
      <c r="R229" s="220"/>
      <c r="S229" s="220"/>
      <c r="T229" s="220"/>
      <c r="U229" s="221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hidden="1" customHeight="1" x14ac:dyDescent="0.2">
      <c r="A230" s="243" t="s">
        <v>285</v>
      </c>
      <c r="B230" s="244"/>
      <c r="C230" s="244"/>
      <c r="D230" s="244"/>
      <c r="E230" s="244"/>
      <c r="F230" s="244"/>
      <c r="G230" s="244"/>
      <c r="H230" s="244"/>
      <c r="I230" s="244"/>
      <c r="J230" s="244"/>
      <c r="K230" s="244"/>
      <c r="L230" s="244"/>
      <c r="M230" s="244"/>
      <c r="N230" s="244"/>
      <c r="O230" s="244"/>
      <c r="P230" s="244"/>
      <c r="Q230" s="244"/>
      <c r="R230" s="244"/>
      <c r="S230" s="244"/>
      <c r="T230" s="244"/>
      <c r="U230" s="244"/>
      <c r="V230" s="244"/>
      <c r="W230" s="244"/>
      <c r="X230" s="244"/>
      <c r="Y230" s="244"/>
      <c r="Z230" s="48"/>
      <c r="AA230" s="48"/>
    </row>
    <row r="231" spans="1:67" ht="16.5" hidden="1" customHeight="1" x14ac:dyDescent="0.25">
      <c r="A231" s="214" t="s">
        <v>286</v>
      </c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0"/>
      <c r="P231" s="210"/>
      <c r="Q231" s="210"/>
      <c r="R231" s="210"/>
      <c r="S231" s="210"/>
      <c r="T231" s="210"/>
      <c r="U231" s="210"/>
      <c r="V231" s="210"/>
      <c r="W231" s="210"/>
      <c r="X231" s="210"/>
      <c r="Y231" s="210"/>
      <c r="Z231" s="190"/>
      <c r="AA231" s="190"/>
    </row>
    <row r="232" spans="1:67" ht="14.25" hidden="1" customHeight="1" x14ac:dyDescent="0.25">
      <c r="A232" s="224" t="s">
        <v>60</v>
      </c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10"/>
      <c r="P232" s="210"/>
      <c r="Q232" s="210"/>
      <c r="R232" s="210"/>
      <c r="S232" s="210"/>
      <c r="T232" s="210"/>
      <c r="U232" s="210"/>
      <c r="V232" s="210"/>
      <c r="W232" s="210"/>
      <c r="X232" s="210"/>
      <c r="Y232" s="210"/>
      <c r="Z232" s="189"/>
      <c r="AA232" s="189"/>
    </row>
    <row r="233" spans="1:67" ht="27" hidden="1" customHeight="1" x14ac:dyDescent="0.25">
      <c r="A233" s="54" t="s">
        <v>287</v>
      </c>
      <c r="B233" s="54" t="s">
        <v>288</v>
      </c>
      <c r="C233" s="31">
        <v>4301070941</v>
      </c>
      <c r="D233" s="207">
        <v>4607111036162</v>
      </c>
      <c r="E233" s="208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0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26"/>
      <c r="Q233" s="226"/>
      <c r="R233" s="226"/>
      <c r="S233" s="208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09"/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1"/>
      <c r="O234" s="233" t="s">
        <v>66</v>
      </c>
      <c r="P234" s="220"/>
      <c r="Q234" s="220"/>
      <c r="R234" s="220"/>
      <c r="S234" s="220"/>
      <c r="T234" s="220"/>
      <c r="U234" s="221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hidden="1" x14ac:dyDescent="0.2">
      <c r="A235" s="210"/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1"/>
      <c r="O235" s="233" t="s">
        <v>66</v>
      </c>
      <c r="P235" s="220"/>
      <c r="Q235" s="220"/>
      <c r="R235" s="220"/>
      <c r="S235" s="220"/>
      <c r="T235" s="220"/>
      <c r="U235" s="221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hidden="1" customHeight="1" x14ac:dyDescent="0.2">
      <c r="A236" s="243" t="s">
        <v>289</v>
      </c>
      <c r="B236" s="244"/>
      <c r="C236" s="244"/>
      <c r="D236" s="244"/>
      <c r="E236" s="244"/>
      <c r="F236" s="244"/>
      <c r="G236" s="244"/>
      <c r="H236" s="244"/>
      <c r="I236" s="244"/>
      <c r="J236" s="244"/>
      <c r="K236" s="244"/>
      <c r="L236" s="244"/>
      <c r="M236" s="244"/>
      <c r="N236" s="244"/>
      <c r="O236" s="244"/>
      <c r="P236" s="244"/>
      <c r="Q236" s="244"/>
      <c r="R236" s="244"/>
      <c r="S236" s="244"/>
      <c r="T236" s="244"/>
      <c r="U236" s="244"/>
      <c r="V236" s="244"/>
      <c r="W236" s="244"/>
      <c r="X236" s="244"/>
      <c r="Y236" s="244"/>
      <c r="Z236" s="48"/>
      <c r="AA236" s="48"/>
    </row>
    <row r="237" spans="1:67" ht="16.5" hidden="1" customHeight="1" x14ac:dyDescent="0.25">
      <c r="A237" s="214" t="s">
        <v>290</v>
      </c>
      <c r="B237" s="210"/>
      <c r="C237" s="210"/>
      <c r="D237" s="210"/>
      <c r="E237" s="210"/>
      <c r="F237" s="210"/>
      <c r="G237" s="210"/>
      <c r="H237" s="210"/>
      <c r="I237" s="210"/>
      <c r="J237" s="210"/>
      <c r="K237" s="210"/>
      <c r="L237" s="210"/>
      <c r="M237" s="210"/>
      <c r="N237" s="210"/>
      <c r="O237" s="210"/>
      <c r="P237" s="210"/>
      <c r="Q237" s="210"/>
      <c r="R237" s="210"/>
      <c r="S237" s="210"/>
      <c r="T237" s="210"/>
      <c r="U237" s="210"/>
      <c r="V237" s="210"/>
      <c r="W237" s="210"/>
      <c r="X237" s="210"/>
      <c r="Y237" s="210"/>
      <c r="Z237" s="190"/>
      <c r="AA237" s="190"/>
    </row>
    <row r="238" spans="1:67" ht="14.25" hidden="1" customHeight="1" x14ac:dyDescent="0.25">
      <c r="A238" s="224" t="s">
        <v>60</v>
      </c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0"/>
      <c r="P238" s="210"/>
      <c r="Q238" s="210"/>
      <c r="R238" s="210"/>
      <c r="S238" s="210"/>
      <c r="T238" s="210"/>
      <c r="U238" s="210"/>
      <c r="V238" s="210"/>
      <c r="W238" s="210"/>
      <c r="X238" s="210"/>
      <c r="Y238" s="210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7">
        <v>4607111035899</v>
      </c>
      <c r="E239" s="208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340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26"/>
      <c r="Q239" s="226"/>
      <c r="R239" s="226"/>
      <c r="S239" s="208"/>
      <c r="T239" s="34"/>
      <c r="U239" s="34"/>
      <c r="V239" s="35" t="s">
        <v>65</v>
      </c>
      <c r="W239" s="196">
        <v>60</v>
      </c>
      <c r="X239" s="197">
        <f>IFERROR(IF(W239="","",W239),"")</f>
        <v>60</v>
      </c>
      <c r="Y239" s="36">
        <f>IFERROR(IF(W239="","",W239*0.0155),"")</f>
        <v>0.92999999999999994</v>
      </c>
      <c r="Z239" s="56"/>
      <c r="AA239" s="57"/>
      <c r="AE239" s="67"/>
      <c r="BB239" s="152" t="s">
        <v>1</v>
      </c>
      <c r="BL239" s="67">
        <f>IFERROR(W239*I239,"0")</f>
        <v>315.71999999999997</v>
      </c>
      <c r="BM239" s="67">
        <f>IFERROR(X239*I239,"0")</f>
        <v>315.71999999999997</v>
      </c>
      <c r="BN239" s="67">
        <f>IFERROR(W239/J239,"0")</f>
        <v>0.7142857142857143</v>
      </c>
      <c r="BO239" s="67">
        <f>IFERROR(X239/J239,"0")</f>
        <v>0.7142857142857143</v>
      </c>
    </row>
    <row r="240" spans="1:67" x14ac:dyDescent="0.2">
      <c r="A240" s="209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1"/>
      <c r="O240" s="233" t="s">
        <v>66</v>
      </c>
      <c r="P240" s="220"/>
      <c r="Q240" s="220"/>
      <c r="R240" s="220"/>
      <c r="S240" s="220"/>
      <c r="T240" s="220"/>
      <c r="U240" s="221"/>
      <c r="V240" s="37" t="s">
        <v>65</v>
      </c>
      <c r="W240" s="198">
        <f>IFERROR(SUM(W239:W239),"0")</f>
        <v>60</v>
      </c>
      <c r="X240" s="198">
        <f>IFERROR(SUM(X239:X239),"0")</f>
        <v>60</v>
      </c>
      <c r="Y240" s="198">
        <f>IFERROR(IF(Y239="",0,Y239),"0")</f>
        <v>0.92999999999999994</v>
      </c>
      <c r="Z240" s="199"/>
      <c r="AA240" s="199"/>
    </row>
    <row r="241" spans="1:67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1"/>
      <c r="O241" s="233" t="s">
        <v>66</v>
      </c>
      <c r="P241" s="220"/>
      <c r="Q241" s="220"/>
      <c r="R241" s="220"/>
      <c r="S241" s="220"/>
      <c r="T241" s="220"/>
      <c r="U241" s="221"/>
      <c r="V241" s="37" t="s">
        <v>67</v>
      </c>
      <c r="W241" s="198">
        <f>IFERROR(SUMPRODUCT(W239:W239*H239:H239),"0")</f>
        <v>300</v>
      </c>
      <c r="X241" s="198">
        <f>IFERROR(SUMPRODUCT(X239:X239*H239:H239),"0")</f>
        <v>300</v>
      </c>
      <c r="Y241" s="37"/>
      <c r="Z241" s="199"/>
      <c r="AA241" s="199"/>
    </row>
    <row r="242" spans="1:67" ht="16.5" hidden="1" customHeight="1" x14ac:dyDescent="0.25">
      <c r="A242" s="214" t="s">
        <v>293</v>
      </c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190"/>
      <c r="AA242" s="190"/>
    </row>
    <row r="243" spans="1:67" ht="14.25" hidden="1" customHeight="1" x14ac:dyDescent="0.25">
      <c r="A243" s="224" t="s">
        <v>60</v>
      </c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0"/>
      <c r="P243" s="210"/>
      <c r="Q243" s="210"/>
      <c r="R243" s="210"/>
      <c r="S243" s="210"/>
      <c r="T243" s="210"/>
      <c r="U243" s="210"/>
      <c r="V243" s="210"/>
      <c r="W243" s="210"/>
      <c r="X243" s="210"/>
      <c r="Y243" s="210"/>
      <c r="Z243" s="189"/>
      <c r="AA243" s="189"/>
    </row>
    <row r="244" spans="1:67" ht="27" hidden="1" customHeight="1" x14ac:dyDescent="0.25">
      <c r="A244" s="54" t="s">
        <v>294</v>
      </c>
      <c r="B244" s="54" t="s">
        <v>295</v>
      </c>
      <c r="C244" s="31">
        <v>4301070870</v>
      </c>
      <c r="D244" s="207">
        <v>4607111036711</v>
      </c>
      <c r="E244" s="208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34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26"/>
      <c r="Q244" s="226"/>
      <c r="R244" s="226"/>
      <c r="S244" s="208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idden="1" x14ac:dyDescent="0.2">
      <c r="A245" s="209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1"/>
      <c r="O245" s="233" t="s">
        <v>66</v>
      </c>
      <c r="P245" s="220"/>
      <c r="Q245" s="220"/>
      <c r="R245" s="220"/>
      <c r="S245" s="220"/>
      <c r="T245" s="220"/>
      <c r="U245" s="221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hidden="1" x14ac:dyDescent="0.2">
      <c r="A246" s="210"/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1"/>
      <c r="O246" s="233" t="s">
        <v>66</v>
      </c>
      <c r="P246" s="220"/>
      <c r="Q246" s="220"/>
      <c r="R246" s="220"/>
      <c r="S246" s="220"/>
      <c r="T246" s="220"/>
      <c r="U246" s="221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hidden="1" customHeight="1" x14ac:dyDescent="0.2">
      <c r="A247" s="243" t="s">
        <v>296</v>
      </c>
      <c r="B247" s="244"/>
      <c r="C247" s="244"/>
      <c r="D247" s="244"/>
      <c r="E247" s="244"/>
      <c r="F247" s="244"/>
      <c r="G247" s="244"/>
      <c r="H247" s="244"/>
      <c r="I247" s="244"/>
      <c r="J247" s="244"/>
      <c r="K247" s="244"/>
      <c r="L247" s="244"/>
      <c r="M247" s="244"/>
      <c r="N247" s="244"/>
      <c r="O247" s="244"/>
      <c r="P247" s="244"/>
      <c r="Q247" s="244"/>
      <c r="R247" s="244"/>
      <c r="S247" s="244"/>
      <c r="T247" s="244"/>
      <c r="U247" s="244"/>
      <c r="V247" s="244"/>
      <c r="W247" s="244"/>
      <c r="X247" s="244"/>
      <c r="Y247" s="244"/>
      <c r="Z247" s="48"/>
      <c r="AA247" s="48"/>
    </row>
    <row r="248" spans="1:67" ht="16.5" hidden="1" customHeight="1" x14ac:dyDescent="0.25">
      <c r="A248" s="214" t="s">
        <v>297</v>
      </c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0"/>
      <c r="P248" s="210"/>
      <c r="Q248" s="210"/>
      <c r="R248" s="210"/>
      <c r="S248" s="210"/>
      <c r="T248" s="210"/>
      <c r="U248" s="210"/>
      <c r="V248" s="210"/>
      <c r="W248" s="210"/>
      <c r="X248" s="210"/>
      <c r="Y248" s="210"/>
      <c r="Z248" s="190"/>
      <c r="AA248" s="190"/>
    </row>
    <row r="249" spans="1:67" ht="14.25" hidden="1" customHeight="1" x14ac:dyDescent="0.25">
      <c r="A249" s="224" t="s">
        <v>60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189"/>
      <c r="AA249" s="189"/>
    </row>
    <row r="250" spans="1:67" ht="27" hidden="1" customHeight="1" x14ac:dyDescent="0.25">
      <c r="A250" s="54" t="s">
        <v>298</v>
      </c>
      <c r="B250" s="54" t="s">
        <v>299</v>
      </c>
      <c r="C250" s="31">
        <v>4301071014</v>
      </c>
      <c r="D250" s="207">
        <v>4640242181264</v>
      </c>
      <c r="E250" s="208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276" t="s">
        <v>300</v>
      </c>
      <c r="P250" s="226"/>
      <c r="Q250" s="226"/>
      <c r="R250" s="226"/>
      <c r="S250" s="208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hidden="1" customHeight="1" x14ac:dyDescent="0.25">
      <c r="A251" s="54" t="s">
        <v>301</v>
      </c>
      <c r="B251" s="54" t="s">
        <v>302</v>
      </c>
      <c r="C251" s="31">
        <v>4301071021</v>
      </c>
      <c r="D251" s="207">
        <v>4640242181325</v>
      </c>
      <c r="E251" s="208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272" t="s">
        <v>303</v>
      </c>
      <c r="P251" s="226"/>
      <c r="Q251" s="226"/>
      <c r="R251" s="226"/>
      <c r="S251" s="208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hidden="1" customHeight="1" x14ac:dyDescent="0.25">
      <c r="A252" s="54" t="s">
        <v>304</v>
      </c>
      <c r="B252" s="54" t="s">
        <v>305</v>
      </c>
      <c r="C252" s="31">
        <v>4301070993</v>
      </c>
      <c r="D252" s="207">
        <v>4640242180670</v>
      </c>
      <c r="E252" s="208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249" t="s">
        <v>306</v>
      </c>
      <c r="P252" s="226"/>
      <c r="Q252" s="226"/>
      <c r="R252" s="226"/>
      <c r="S252" s="208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idden="1" x14ac:dyDescent="0.2">
      <c r="A253" s="209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1"/>
      <c r="O253" s="233" t="s">
        <v>66</v>
      </c>
      <c r="P253" s="220"/>
      <c r="Q253" s="220"/>
      <c r="R253" s="220"/>
      <c r="S253" s="220"/>
      <c r="T253" s="220"/>
      <c r="U253" s="221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hidden="1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1"/>
      <c r="O254" s="233" t="s">
        <v>66</v>
      </c>
      <c r="P254" s="220"/>
      <c r="Q254" s="220"/>
      <c r="R254" s="220"/>
      <c r="S254" s="220"/>
      <c r="T254" s="220"/>
      <c r="U254" s="221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hidden="1" customHeight="1" x14ac:dyDescent="0.25">
      <c r="A255" s="214" t="s">
        <v>307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190"/>
      <c r="AA255" s="190"/>
    </row>
    <row r="256" spans="1:67" ht="14.25" hidden="1" customHeight="1" x14ac:dyDescent="0.25">
      <c r="A256" s="224" t="s">
        <v>130</v>
      </c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10"/>
      <c r="P256" s="210"/>
      <c r="Q256" s="210"/>
      <c r="R256" s="210"/>
      <c r="S256" s="210"/>
      <c r="T256" s="210"/>
      <c r="U256" s="210"/>
      <c r="V256" s="210"/>
      <c r="W256" s="210"/>
      <c r="X256" s="210"/>
      <c r="Y256" s="210"/>
      <c r="Z256" s="189"/>
      <c r="AA256" s="189"/>
    </row>
    <row r="257" spans="1:67" ht="27" hidden="1" customHeight="1" x14ac:dyDescent="0.25">
      <c r="A257" s="54" t="s">
        <v>308</v>
      </c>
      <c r="B257" s="54" t="s">
        <v>309</v>
      </c>
      <c r="C257" s="31">
        <v>4301131019</v>
      </c>
      <c r="D257" s="207">
        <v>4640242180427</v>
      </c>
      <c r="E257" s="208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285" t="s">
        <v>310</v>
      </c>
      <c r="P257" s="226"/>
      <c r="Q257" s="226"/>
      <c r="R257" s="226"/>
      <c r="S257" s="208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hidden="1" x14ac:dyDescent="0.2">
      <c r="A258" s="209"/>
      <c r="B258" s="210"/>
      <c r="C258" s="210"/>
      <c r="D258" s="210"/>
      <c r="E258" s="210"/>
      <c r="F258" s="210"/>
      <c r="G258" s="210"/>
      <c r="H258" s="210"/>
      <c r="I258" s="210"/>
      <c r="J258" s="210"/>
      <c r="K258" s="210"/>
      <c r="L258" s="210"/>
      <c r="M258" s="210"/>
      <c r="N258" s="211"/>
      <c r="O258" s="233" t="s">
        <v>66</v>
      </c>
      <c r="P258" s="220"/>
      <c r="Q258" s="220"/>
      <c r="R258" s="220"/>
      <c r="S258" s="220"/>
      <c r="T258" s="220"/>
      <c r="U258" s="221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hidden="1" x14ac:dyDescent="0.2">
      <c r="A259" s="210"/>
      <c r="B259" s="210"/>
      <c r="C259" s="210"/>
      <c r="D259" s="210"/>
      <c r="E259" s="210"/>
      <c r="F259" s="210"/>
      <c r="G259" s="210"/>
      <c r="H259" s="210"/>
      <c r="I259" s="210"/>
      <c r="J259" s="210"/>
      <c r="K259" s="210"/>
      <c r="L259" s="210"/>
      <c r="M259" s="210"/>
      <c r="N259" s="211"/>
      <c r="O259" s="233" t="s">
        <v>66</v>
      </c>
      <c r="P259" s="220"/>
      <c r="Q259" s="220"/>
      <c r="R259" s="220"/>
      <c r="S259" s="220"/>
      <c r="T259" s="220"/>
      <c r="U259" s="221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hidden="1" customHeight="1" x14ac:dyDescent="0.25">
      <c r="A260" s="224" t="s">
        <v>70</v>
      </c>
      <c r="B260" s="210"/>
      <c r="C260" s="210"/>
      <c r="D260" s="210"/>
      <c r="E260" s="210"/>
      <c r="F260" s="210"/>
      <c r="G260" s="210"/>
      <c r="H260" s="210"/>
      <c r="I260" s="210"/>
      <c r="J260" s="210"/>
      <c r="K260" s="210"/>
      <c r="L260" s="210"/>
      <c r="M260" s="210"/>
      <c r="N260" s="210"/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7">
        <v>4640242180397</v>
      </c>
      <c r="E261" s="208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70" t="s">
        <v>313</v>
      </c>
      <c r="P261" s="226"/>
      <c r="Q261" s="226"/>
      <c r="R261" s="226"/>
      <c r="S261" s="208"/>
      <c r="T261" s="34"/>
      <c r="U261" s="34"/>
      <c r="V261" s="35" t="s">
        <v>65</v>
      </c>
      <c r="W261" s="196">
        <v>53</v>
      </c>
      <c r="X261" s="197">
        <f>IFERROR(IF(W261="","",W261),"")</f>
        <v>53</v>
      </c>
      <c r="Y261" s="36">
        <f>IFERROR(IF(W261="","",W261*0.0155),"")</f>
        <v>0.82150000000000001</v>
      </c>
      <c r="Z261" s="56"/>
      <c r="AA261" s="57"/>
      <c r="AE261" s="67"/>
      <c r="BB261" s="158" t="s">
        <v>74</v>
      </c>
      <c r="BL261" s="67">
        <f>IFERROR(W261*I261,"0")</f>
        <v>331.78</v>
      </c>
      <c r="BM261" s="67">
        <f>IFERROR(X261*I261,"0")</f>
        <v>331.78</v>
      </c>
      <c r="BN261" s="67">
        <f>IFERROR(W261/J261,"0")</f>
        <v>0.63095238095238093</v>
      </c>
      <c r="BO261" s="67">
        <f>IFERROR(X261/J261,"0")</f>
        <v>0.63095238095238093</v>
      </c>
    </row>
    <row r="262" spans="1:67" ht="27" hidden="1" customHeight="1" x14ac:dyDescent="0.25">
      <c r="A262" s="54" t="s">
        <v>314</v>
      </c>
      <c r="B262" s="54" t="s">
        <v>315</v>
      </c>
      <c r="C262" s="31">
        <v>4301132104</v>
      </c>
      <c r="D262" s="207">
        <v>4640242181219</v>
      </c>
      <c r="E262" s="208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248" t="s">
        <v>316</v>
      </c>
      <c r="P262" s="226"/>
      <c r="Q262" s="226"/>
      <c r="R262" s="226"/>
      <c r="S262" s="208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9"/>
      <c r="B263" s="210"/>
      <c r="C263" s="210"/>
      <c r="D263" s="210"/>
      <c r="E263" s="210"/>
      <c r="F263" s="210"/>
      <c r="G263" s="210"/>
      <c r="H263" s="210"/>
      <c r="I263" s="210"/>
      <c r="J263" s="210"/>
      <c r="K263" s="210"/>
      <c r="L263" s="210"/>
      <c r="M263" s="210"/>
      <c r="N263" s="211"/>
      <c r="O263" s="233" t="s">
        <v>66</v>
      </c>
      <c r="P263" s="220"/>
      <c r="Q263" s="220"/>
      <c r="R263" s="220"/>
      <c r="S263" s="220"/>
      <c r="T263" s="220"/>
      <c r="U263" s="221"/>
      <c r="V263" s="37" t="s">
        <v>65</v>
      </c>
      <c r="W263" s="198">
        <f>IFERROR(SUM(W261:W262),"0")</f>
        <v>53</v>
      </c>
      <c r="X263" s="198">
        <f>IFERROR(SUM(X261:X262),"0")</f>
        <v>53</v>
      </c>
      <c r="Y263" s="198">
        <f>IFERROR(IF(Y261="",0,Y261),"0")+IFERROR(IF(Y262="",0,Y262),"0")</f>
        <v>0.82150000000000001</v>
      </c>
      <c r="Z263" s="199"/>
      <c r="AA263" s="199"/>
    </row>
    <row r="264" spans="1:67" x14ac:dyDescent="0.2">
      <c r="A264" s="210"/>
      <c r="B264" s="210"/>
      <c r="C264" s="210"/>
      <c r="D264" s="210"/>
      <c r="E264" s="210"/>
      <c r="F264" s="210"/>
      <c r="G264" s="210"/>
      <c r="H264" s="210"/>
      <c r="I264" s="210"/>
      <c r="J264" s="210"/>
      <c r="K264" s="210"/>
      <c r="L264" s="210"/>
      <c r="M264" s="210"/>
      <c r="N264" s="211"/>
      <c r="O264" s="233" t="s">
        <v>66</v>
      </c>
      <c r="P264" s="220"/>
      <c r="Q264" s="220"/>
      <c r="R264" s="220"/>
      <c r="S264" s="220"/>
      <c r="T264" s="220"/>
      <c r="U264" s="221"/>
      <c r="V264" s="37" t="s">
        <v>67</v>
      </c>
      <c r="W264" s="198">
        <f>IFERROR(SUMPRODUCT(W261:W262*H261:H262),"0")</f>
        <v>318</v>
      </c>
      <c r="X264" s="198">
        <f>IFERROR(SUMPRODUCT(X261:X262*H261:H262),"0")</f>
        <v>318</v>
      </c>
      <c r="Y264" s="37"/>
      <c r="Z264" s="199"/>
      <c r="AA264" s="199"/>
    </row>
    <row r="265" spans="1:67" ht="14.25" hidden="1" customHeight="1" x14ac:dyDescent="0.25">
      <c r="A265" s="224" t="s">
        <v>148</v>
      </c>
      <c r="B265" s="210"/>
      <c r="C265" s="210"/>
      <c r="D265" s="210"/>
      <c r="E265" s="210"/>
      <c r="F265" s="210"/>
      <c r="G265" s="210"/>
      <c r="H265" s="210"/>
      <c r="I265" s="210"/>
      <c r="J265" s="210"/>
      <c r="K265" s="210"/>
      <c r="L265" s="210"/>
      <c r="M265" s="210"/>
      <c r="N265" s="210"/>
      <c r="O265" s="210"/>
      <c r="P265" s="210"/>
      <c r="Q265" s="210"/>
      <c r="R265" s="210"/>
      <c r="S265" s="210"/>
      <c r="T265" s="210"/>
      <c r="U265" s="210"/>
      <c r="V265" s="210"/>
      <c r="W265" s="210"/>
      <c r="X265" s="210"/>
      <c r="Y265" s="210"/>
      <c r="Z265" s="189"/>
      <c r="AA265" s="189"/>
    </row>
    <row r="266" spans="1:67" ht="27" hidden="1" customHeight="1" x14ac:dyDescent="0.25">
      <c r="A266" s="54" t="s">
        <v>317</v>
      </c>
      <c r="B266" s="54" t="s">
        <v>318</v>
      </c>
      <c r="C266" s="31">
        <v>4301136028</v>
      </c>
      <c r="D266" s="207">
        <v>4640242180304</v>
      </c>
      <c r="E266" s="208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2" t="s">
        <v>319</v>
      </c>
      <c r="P266" s="226"/>
      <c r="Q266" s="226"/>
      <c r="R266" s="226"/>
      <c r="S266" s="208"/>
      <c r="T266" s="34"/>
      <c r="U266" s="34"/>
      <c r="V266" s="35" t="s">
        <v>65</v>
      </c>
      <c r="W266" s="196">
        <v>0</v>
      </c>
      <c r="X266" s="197">
        <f>IFERROR(IF(W266="","",W266),"")</f>
        <v>0</v>
      </c>
      <c r="Y266" s="36">
        <f>IFERROR(IF(W266="","",W266*0.00936),"")</f>
        <v>0</v>
      </c>
      <c r="Z266" s="56"/>
      <c r="AA266" s="57"/>
      <c r="AE266" s="67"/>
      <c r="BB266" s="160" t="s">
        <v>74</v>
      </c>
      <c r="BL266" s="67">
        <f>IFERROR(W266*I266,"0")</f>
        <v>0</v>
      </c>
      <c r="BM266" s="67">
        <f>IFERROR(X266*I266,"0")</f>
        <v>0</v>
      </c>
      <c r="BN266" s="67">
        <f>IFERROR(W266/J266,"0")</f>
        <v>0</v>
      </c>
      <c r="BO266" s="67">
        <f>IFERROR(X266/J266,"0")</f>
        <v>0</v>
      </c>
    </row>
    <row r="267" spans="1:67" ht="37.5" hidden="1" customHeight="1" x14ac:dyDescent="0.25">
      <c r="A267" s="54" t="s">
        <v>320</v>
      </c>
      <c r="B267" s="54" t="s">
        <v>321</v>
      </c>
      <c r="C267" s="31">
        <v>4301136027</v>
      </c>
      <c r="D267" s="207">
        <v>4640242180298</v>
      </c>
      <c r="E267" s="208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294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26"/>
      <c r="Q267" s="226"/>
      <c r="R267" s="226"/>
      <c r="S267" s="208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hidden="1" customHeight="1" x14ac:dyDescent="0.25">
      <c r="A268" s="54" t="s">
        <v>322</v>
      </c>
      <c r="B268" s="54" t="s">
        <v>323</v>
      </c>
      <c r="C268" s="31">
        <v>4301136026</v>
      </c>
      <c r="D268" s="207">
        <v>4640242180236</v>
      </c>
      <c r="E268" s="208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381" t="s">
        <v>324</v>
      </c>
      <c r="P268" s="226"/>
      <c r="Q268" s="226"/>
      <c r="R268" s="226"/>
      <c r="S268" s="208"/>
      <c r="T268" s="34"/>
      <c r="U268" s="34"/>
      <c r="V268" s="35" t="s">
        <v>65</v>
      </c>
      <c r="W268" s="196">
        <v>0</v>
      </c>
      <c r="X268" s="197">
        <f>IFERROR(IF(W268="","",W268),"")</f>
        <v>0</v>
      </c>
      <c r="Y268" s="36">
        <f>IFERROR(IF(W268="","",W268*0.0155),"")</f>
        <v>0</v>
      </c>
      <c r="Z268" s="56"/>
      <c r="AA268" s="57"/>
      <c r="AE268" s="67"/>
      <c r="BB268" s="162" t="s">
        <v>74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hidden="1" customHeight="1" x14ac:dyDescent="0.25">
      <c r="A269" s="54" t="s">
        <v>325</v>
      </c>
      <c r="B269" s="54" t="s">
        <v>326</v>
      </c>
      <c r="C269" s="31">
        <v>4301136029</v>
      </c>
      <c r="D269" s="207">
        <v>4640242180410</v>
      </c>
      <c r="E269" s="208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29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26"/>
      <c r="Q269" s="226"/>
      <c r="R269" s="226"/>
      <c r="S269" s="208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hidden="1" x14ac:dyDescent="0.2">
      <c r="A270" s="209"/>
      <c r="B270" s="210"/>
      <c r="C270" s="210"/>
      <c r="D270" s="210"/>
      <c r="E270" s="210"/>
      <c r="F270" s="210"/>
      <c r="G270" s="210"/>
      <c r="H270" s="210"/>
      <c r="I270" s="210"/>
      <c r="J270" s="210"/>
      <c r="K270" s="210"/>
      <c r="L270" s="210"/>
      <c r="M270" s="210"/>
      <c r="N270" s="211"/>
      <c r="O270" s="233" t="s">
        <v>66</v>
      </c>
      <c r="P270" s="220"/>
      <c r="Q270" s="220"/>
      <c r="R270" s="220"/>
      <c r="S270" s="220"/>
      <c r="T270" s="220"/>
      <c r="U270" s="221"/>
      <c r="V270" s="37" t="s">
        <v>65</v>
      </c>
      <c r="W270" s="198">
        <f>IFERROR(SUM(W266:W269),"0")</f>
        <v>0</v>
      </c>
      <c r="X270" s="198">
        <f>IFERROR(SUM(X266:X269),"0")</f>
        <v>0</v>
      </c>
      <c r="Y270" s="198">
        <f>IFERROR(IF(Y266="",0,Y266),"0")+IFERROR(IF(Y267="",0,Y267),"0")+IFERROR(IF(Y268="",0,Y268),"0")+IFERROR(IF(Y269="",0,Y269),"0")</f>
        <v>0</v>
      </c>
      <c r="Z270" s="199"/>
      <c r="AA270" s="199"/>
    </row>
    <row r="271" spans="1:67" hidden="1" x14ac:dyDescent="0.2">
      <c r="A271" s="210"/>
      <c r="B271" s="210"/>
      <c r="C271" s="210"/>
      <c r="D271" s="210"/>
      <c r="E271" s="210"/>
      <c r="F271" s="210"/>
      <c r="G271" s="210"/>
      <c r="H271" s="210"/>
      <c r="I271" s="210"/>
      <c r="J271" s="210"/>
      <c r="K271" s="210"/>
      <c r="L271" s="210"/>
      <c r="M271" s="210"/>
      <c r="N271" s="211"/>
      <c r="O271" s="233" t="s">
        <v>66</v>
      </c>
      <c r="P271" s="220"/>
      <c r="Q271" s="220"/>
      <c r="R271" s="220"/>
      <c r="S271" s="220"/>
      <c r="T271" s="220"/>
      <c r="U271" s="221"/>
      <c r="V271" s="37" t="s">
        <v>67</v>
      </c>
      <c r="W271" s="198">
        <f>IFERROR(SUMPRODUCT(W266:W269*H266:H269),"0")</f>
        <v>0</v>
      </c>
      <c r="X271" s="198">
        <f>IFERROR(SUMPRODUCT(X266:X269*H266:H269),"0")</f>
        <v>0</v>
      </c>
      <c r="Y271" s="37"/>
      <c r="Z271" s="199"/>
      <c r="AA271" s="199"/>
    </row>
    <row r="272" spans="1:67" ht="14.25" hidden="1" customHeight="1" x14ac:dyDescent="0.25">
      <c r="A272" s="224" t="s">
        <v>126</v>
      </c>
      <c r="B272" s="210"/>
      <c r="C272" s="210"/>
      <c r="D272" s="210"/>
      <c r="E272" s="210"/>
      <c r="F272" s="210"/>
      <c r="G272" s="210"/>
      <c r="H272" s="210"/>
      <c r="I272" s="210"/>
      <c r="J272" s="210"/>
      <c r="K272" s="210"/>
      <c r="L272" s="210"/>
      <c r="M272" s="210"/>
      <c r="N272" s="210"/>
      <c r="O272" s="210"/>
      <c r="P272" s="210"/>
      <c r="Q272" s="210"/>
      <c r="R272" s="210"/>
      <c r="S272" s="210"/>
      <c r="T272" s="210"/>
      <c r="U272" s="210"/>
      <c r="V272" s="210"/>
      <c r="W272" s="210"/>
      <c r="X272" s="210"/>
      <c r="Y272" s="210"/>
      <c r="Z272" s="189"/>
      <c r="AA272" s="189"/>
    </row>
    <row r="273" spans="1:67" ht="27" hidden="1" customHeight="1" x14ac:dyDescent="0.25">
      <c r="A273" s="54" t="s">
        <v>327</v>
      </c>
      <c r="B273" s="54" t="s">
        <v>328</v>
      </c>
      <c r="C273" s="31">
        <v>4301135320</v>
      </c>
      <c r="D273" s="207">
        <v>4640242181592</v>
      </c>
      <c r="E273" s="208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376" t="s">
        <v>329</v>
      </c>
      <c r="P273" s="226"/>
      <c r="Q273" s="226"/>
      <c r="R273" s="226"/>
      <c r="S273" s="208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7">
        <v>4640242180373</v>
      </c>
      <c r="E274" s="208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257" t="s">
        <v>333</v>
      </c>
      <c r="P274" s="226"/>
      <c r="Q274" s="226"/>
      <c r="R274" s="226"/>
      <c r="S274" s="208"/>
      <c r="T274" s="34"/>
      <c r="U274" s="34"/>
      <c r="V274" s="35" t="s">
        <v>65</v>
      </c>
      <c r="W274" s="196">
        <v>60</v>
      </c>
      <c r="X274" s="197">
        <f t="shared" si="24"/>
        <v>60</v>
      </c>
      <c r="Y274" s="36">
        <f t="shared" si="25"/>
        <v>0.56159999999999999</v>
      </c>
      <c r="Z274" s="56"/>
      <c r="AA274" s="57"/>
      <c r="AE274" s="67"/>
      <c r="BB274" s="165" t="s">
        <v>74</v>
      </c>
      <c r="BL274" s="67">
        <f t="shared" si="26"/>
        <v>191.52</v>
      </c>
      <c r="BM274" s="67">
        <f t="shared" si="27"/>
        <v>191.52</v>
      </c>
      <c r="BN274" s="67">
        <f t="shared" si="28"/>
        <v>0.47619047619047616</v>
      </c>
      <c r="BO274" s="67">
        <f t="shared" si="29"/>
        <v>0.47619047619047616</v>
      </c>
    </row>
    <row r="275" spans="1:67" ht="27" hidden="1" customHeight="1" x14ac:dyDescent="0.25">
      <c r="A275" s="54" t="s">
        <v>334</v>
      </c>
      <c r="B275" s="54" t="s">
        <v>335</v>
      </c>
      <c r="C275" s="31">
        <v>4301135195</v>
      </c>
      <c r="D275" s="207">
        <v>4640242180366</v>
      </c>
      <c r="E275" s="208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225" t="s">
        <v>336</v>
      </c>
      <c r="P275" s="226"/>
      <c r="Q275" s="226"/>
      <c r="R275" s="226"/>
      <c r="S275" s="208"/>
      <c r="T275" s="34"/>
      <c r="U275" s="34"/>
      <c r="V275" s="35" t="s">
        <v>65</v>
      </c>
      <c r="W275" s="196">
        <v>0</v>
      </c>
      <c r="X275" s="197">
        <f t="shared" si="24"/>
        <v>0</v>
      </c>
      <c r="Y275" s="36">
        <f t="shared" si="25"/>
        <v>0</v>
      </c>
      <c r="Z275" s="56"/>
      <c r="AA275" s="57"/>
      <c r="AE275" s="67"/>
      <c r="BB275" s="166" t="s">
        <v>74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337</v>
      </c>
      <c r="B276" s="54" t="s">
        <v>338</v>
      </c>
      <c r="C276" s="31">
        <v>4301135188</v>
      </c>
      <c r="D276" s="207">
        <v>4640242180335</v>
      </c>
      <c r="E276" s="208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287" t="s">
        <v>339</v>
      </c>
      <c r="P276" s="226"/>
      <c r="Q276" s="226"/>
      <c r="R276" s="226"/>
      <c r="S276" s="208"/>
      <c r="T276" s="34"/>
      <c r="U276" s="34"/>
      <c r="V276" s="35" t="s">
        <v>65</v>
      </c>
      <c r="W276" s="196">
        <v>0</v>
      </c>
      <c r="X276" s="197">
        <f t="shared" si="24"/>
        <v>0</v>
      </c>
      <c r="Y276" s="36">
        <f t="shared" si="25"/>
        <v>0</v>
      </c>
      <c r="Z276" s="56"/>
      <c r="AA276" s="57"/>
      <c r="AE276" s="67"/>
      <c r="BB276" s="167" t="s">
        <v>74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37.5" hidden="1" customHeight="1" x14ac:dyDescent="0.25">
      <c r="A277" s="54" t="s">
        <v>340</v>
      </c>
      <c r="B277" s="54" t="s">
        <v>341</v>
      </c>
      <c r="C277" s="31">
        <v>4301135189</v>
      </c>
      <c r="D277" s="207">
        <v>4640242180342</v>
      </c>
      <c r="E277" s="208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22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26"/>
      <c r="Q277" s="226"/>
      <c r="R277" s="226"/>
      <c r="S277" s="208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hidden="1" customHeight="1" x14ac:dyDescent="0.25">
      <c r="A278" s="54" t="s">
        <v>342</v>
      </c>
      <c r="B278" s="54" t="s">
        <v>343</v>
      </c>
      <c r="C278" s="31">
        <v>4301135190</v>
      </c>
      <c r="D278" s="207">
        <v>4640242180359</v>
      </c>
      <c r="E278" s="208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03" t="s">
        <v>344</v>
      </c>
      <c r="P278" s="226"/>
      <c r="Q278" s="226"/>
      <c r="R278" s="226"/>
      <c r="S278" s="208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hidden="1" customHeight="1" x14ac:dyDescent="0.25">
      <c r="A279" s="54" t="s">
        <v>345</v>
      </c>
      <c r="B279" s="54" t="s">
        <v>346</v>
      </c>
      <c r="C279" s="31">
        <v>4301135187</v>
      </c>
      <c r="D279" s="207">
        <v>4640242180328</v>
      </c>
      <c r="E279" s="208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06" t="s">
        <v>347</v>
      </c>
      <c r="P279" s="226"/>
      <c r="Q279" s="226"/>
      <c r="R279" s="226"/>
      <c r="S279" s="208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348</v>
      </c>
      <c r="B280" s="54" t="s">
        <v>349</v>
      </c>
      <c r="C280" s="31">
        <v>4301135186</v>
      </c>
      <c r="D280" s="207">
        <v>4640242180311</v>
      </c>
      <c r="E280" s="208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280" t="s">
        <v>350</v>
      </c>
      <c r="P280" s="226"/>
      <c r="Q280" s="226"/>
      <c r="R280" s="226"/>
      <c r="S280" s="208"/>
      <c r="T280" s="34"/>
      <c r="U280" s="34"/>
      <c r="V280" s="35" t="s">
        <v>65</v>
      </c>
      <c r="W280" s="196">
        <v>0</v>
      </c>
      <c r="X280" s="197">
        <f t="shared" si="24"/>
        <v>0</v>
      </c>
      <c r="Y280" s="36">
        <f>IFERROR(IF(W280="","",W280*0.0155),"")</f>
        <v>0</v>
      </c>
      <c r="Z280" s="56"/>
      <c r="AA280" s="57"/>
      <c r="AE280" s="67"/>
      <c r="BB280" s="171" t="s">
        <v>74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7">
        <v>4640242180380</v>
      </c>
      <c r="E281" s="208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11" t="s">
        <v>353</v>
      </c>
      <c r="P281" s="226"/>
      <c r="Q281" s="226"/>
      <c r="R281" s="226"/>
      <c r="S281" s="208"/>
      <c r="T281" s="34"/>
      <c r="U281" s="34"/>
      <c r="V281" s="35" t="s">
        <v>65</v>
      </c>
      <c r="W281" s="196">
        <v>28</v>
      </c>
      <c r="X281" s="197">
        <f t="shared" si="24"/>
        <v>28</v>
      </c>
      <c r="Y281" s="36">
        <f>IFERROR(IF(W281="","",W281*0.00502),"")</f>
        <v>0.14056000000000002</v>
      </c>
      <c r="Z281" s="56"/>
      <c r="AA281" s="57"/>
      <c r="AE281" s="67"/>
      <c r="BB281" s="172" t="s">
        <v>74</v>
      </c>
      <c r="BL281" s="67">
        <f t="shared" si="26"/>
        <v>53.536000000000001</v>
      </c>
      <c r="BM281" s="67">
        <f t="shared" si="27"/>
        <v>53.536000000000001</v>
      </c>
      <c r="BN281" s="67">
        <f t="shared" si="28"/>
        <v>0.11965811965811966</v>
      </c>
      <c r="BO281" s="67">
        <f t="shared" si="29"/>
        <v>0.11965811965811966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7">
        <v>4640242180380</v>
      </c>
      <c r="E282" s="208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284" t="s">
        <v>356</v>
      </c>
      <c r="P282" s="226"/>
      <c r="Q282" s="226"/>
      <c r="R282" s="226"/>
      <c r="S282" s="208"/>
      <c r="T282" s="34"/>
      <c r="U282" s="34"/>
      <c r="V282" s="35" t="s">
        <v>65</v>
      </c>
      <c r="W282" s="196">
        <v>22</v>
      </c>
      <c r="X282" s="197">
        <f t="shared" si="24"/>
        <v>22</v>
      </c>
      <c r="Y282" s="36">
        <f>IFERROR(IF(W282="","",W282*0.00936),"")</f>
        <v>0.20591999999999999</v>
      </c>
      <c r="Z282" s="56"/>
      <c r="AA282" s="57"/>
      <c r="AE282" s="67"/>
      <c r="BB282" s="173" t="s">
        <v>74</v>
      </c>
      <c r="BL282" s="67">
        <f t="shared" si="26"/>
        <v>85.623999999999995</v>
      </c>
      <c r="BM282" s="67">
        <f t="shared" si="27"/>
        <v>85.623999999999995</v>
      </c>
      <c r="BN282" s="67">
        <f t="shared" si="28"/>
        <v>0.17460317460317459</v>
      </c>
      <c r="BO282" s="67">
        <f t="shared" si="29"/>
        <v>0.17460317460317459</v>
      </c>
    </row>
    <row r="283" spans="1:67" ht="27" hidden="1" customHeight="1" x14ac:dyDescent="0.25">
      <c r="A283" s="54" t="s">
        <v>357</v>
      </c>
      <c r="B283" s="54" t="s">
        <v>358</v>
      </c>
      <c r="C283" s="31">
        <v>4301135193</v>
      </c>
      <c r="D283" s="207">
        <v>4640242180403</v>
      </c>
      <c r="E283" s="208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286" t="s">
        <v>359</v>
      </c>
      <c r="P283" s="226"/>
      <c r="Q283" s="226"/>
      <c r="R283" s="226"/>
      <c r="S283" s="208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360</v>
      </c>
      <c r="B284" s="54" t="s">
        <v>361</v>
      </c>
      <c r="C284" s="31">
        <v>4301135304</v>
      </c>
      <c r="D284" s="207">
        <v>4640242181240</v>
      </c>
      <c r="E284" s="208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391" t="s">
        <v>362</v>
      </c>
      <c r="P284" s="226"/>
      <c r="Q284" s="226"/>
      <c r="R284" s="226"/>
      <c r="S284" s="208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363</v>
      </c>
      <c r="B285" s="54" t="s">
        <v>364</v>
      </c>
      <c r="C285" s="31">
        <v>4301135310</v>
      </c>
      <c r="D285" s="207">
        <v>4640242181318</v>
      </c>
      <c r="E285" s="208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259" t="s">
        <v>365</v>
      </c>
      <c r="P285" s="226"/>
      <c r="Q285" s="226"/>
      <c r="R285" s="226"/>
      <c r="S285" s="208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366</v>
      </c>
      <c r="B286" s="54" t="s">
        <v>367</v>
      </c>
      <c r="C286" s="31">
        <v>4301135306</v>
      </c>
      <c r="D286" s="207">
        <v>4640242181578</v>
      </c>
      <c r="E286" s="208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387" t="s">
        <v>368</v>
      </c>
      <c r="P286" s="226"/>
      <c r="Q286" s="226"/>
      <c r="R286" s="226"/>
      <c r="S286" s="208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hidden="1" customHeight="1" x14ac:dyDescent="0.25">
      <c r="A287" s="54" t="s">
        <v>369</v>
      </c>
      <c r="B287" s="54" t="s">
        <v>370</v>
      </c>
      <c r="C287" s="31">
        <v>4301135305</v>
      </c>
      <c r="D287" s="207">
        <v>4640242181394</v>
      </c>
      <c r="E287" s="208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345" t="s">
        <v>371</v>
      </c>
      <c r="P287" s="226"/>
      <c r="Q287" s="226"/>
      <c r="R287" s="226"/>
      <c r="S287" s="208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hidden="1" customHeight="1" x14ac:dyDescent="0.25">
      <c r="A288" s="54" t="s">
        <v>372</v>
      </c>
      <c r="B288" s="54" t="s">
        <v>373</v>
      </c>
      <c r="C288" s="31">
        <v>4301135309</v>
      </c>
      <c r="D288" s="207">
        <v>4640242181332</v>
      </c>
      <c r="E288" s="208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270" t="s">
        <v>374</v>
      </c>
      <c r="P288" s="226"/>
      <c r="Q288" s="226"/>
      <c r="R288" s="226"/>
      <c r="S288" s="208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hidden="1" customHeight="1" x14ac:dyDescent="0.25">
      <c r="A289" s="54" t="s">
        <v>375</v>
      </c>
      <c r="B289" s="54" t="s">
        <v>376</v>
      </c>
      <c r="C289" s="31">
        <v>4301135308</v>
      </c>
      <c r="D289" s="207">
        <v>4640242181349</v>
      </c>
      <c r="E289" s="208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339" t="s">
        <v>377</v>
      </c>
      <c r="P289" s="226"/>
      <c r="Q289" s="226"/>
      <c r="R289" s="226"/>
      <c r="S289" s="208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hidden="1" customHeight="1" x14ac:dyDescent="0.25">
      <c r="A290" s="54" t="s">
        <v>378</v>
      </c>
      <c r="B290" s="54" t="s">
        <v>379</v>
      </c>
      <c r="C290" s="31">
        <v>4301135307</v>
      </c>
      <c r="D290" s="207">
        <v>4640242181370</v>
      </c>
      <c r="E290" s="208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31" t="s">
        <v>380</v>
      </c>
      <c r="P290" s="226"/>
      <c r="Q290" s="226"/>
      <c r="R290" s="226"/>
      <c r="S290" s="208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hidden="1" customHeight="1" x14ac:dyDescent="0.25">
      <c r="A291" s="54" t="s">
        <v>381</v>
      </c>
      <c r="B291" s="54" t="s">
        <v>382</v>
      </c>
      <c r="C291" s="31">
        <v>4301135153</v>
      </c>
      <c r="D291" s="207">
        <v>4607111037480</v>
      </c>
      <c r="E291" s="208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82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26"/>
      <c r="Q291" s="226"/>
      <c r="R291" s="226"/>
      <c r="S291" s="208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hidden="1" customHeight="1" x14ac:dyDescent="0.25">
      <c r="A292" s="54" t="s">
        <v>381</v>
      </c>
      <c r="B292" s="54" t="s">
        <v>383</v>
      </c>
      <c r="C292" s="31">
        <v>4301135318</v>
      </c>
      <c r="D292" s="207">
        <v>4607111037480</v>
      </c>
      <c r="E292" s="208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354" t="s">
        <v>384</v>
      </c>
      <c r="P292" s="226"/>
      <c r="Q292" s="226"/>
      <c r="R292" s="226"/>
      <c r="S292" s="208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hidden="1" customHeight="1" x14ac:dyDescent="0.25">
      <c r="A293" s="54" t="s">
        <v>385</v>
      </c>
      <c r="B293" s="54" t="s">
        <v>386</v>
      </c>
      <c r="C293" s="31">
        <v>4301135152</v>
      </c>
      <c r="D293" s="207">
        <v>4607111037473</v>
      </c>
      <c r="E293" s="208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26"/>
      <c r="Q293" s="226"/>
      <c r="R293" s="226"/>
      <c r="S293" s="208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hidden="1" customHeight="1" x14ac:dyDescent="0.25">
      <c r="A294" s="54" t="s">
        <v>385</v>
      </c>
      <c r="B294" s="54" t="s">
        <v>387</v>
      </c>
      <c r="C294" s="31">
        <v>4301135319</v>
      </c>
      <c r="D294" s="207">
        <v>4607111037473</v>
      </c>
      <c r="E294" s="208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254" t="s">
        <v>388</v>
      </c>
      <c r="P294" s="226"/>
      <c r="Q294" s="226"/>
      <c r="R294" s="226"/>
      <c r="S294" s="208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hidden="1" customHeight="1" x14ac:dyDescent="0.25">
      <c r="A295" s="54" t="s">
        <v>389</v>
      </c>
      <c r="B295" s="54" t="s">
        <v>390</v>
      </c>
      <c r="C295" s="31">
        <v>4301135198</v>
      </c>
      <c r="D295" s="207">
        <v>4640242180663</v>
      </c>
      <c r="E295" s="208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283" t="s">
        <v>391</v>
      </c>
      <c r="P295" s="226"/>
      <c r="Q295" s="226"/>
      <c r="R295" s="226"/>
      <c r="S295" s="208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09"/>
      <c r="B296" s="210"/>
      <c r="C296" s="210"/>
      <c r="D296" s="210"/>
      <c r="E296" s="210"/>
      <c r="F296" s="210"/>
      <c r="G296" s="210"/>
      <c r="H296" s="210"/>
      <c r="I296" s="210"/>
      <c r="J296" s="210"/>
      <c r="K296" s="210"/>
      <c r="L296" s="210"/>
      <c r="M296" s="210"/>
      <c r="N296" s="211"/>
      <c r="O296" s="233" t="s">
        <v>66</v>
      </c>
      <c r="P296" s="220"/>
      <c r="Q296" s="220"/>
      <c r="R296" s="220"/>
      <c r="S296" s="220"/>
      <c r="T296" s="220"/>
      <c r="U296" s="221"/>
      <c r="V296" s="37" t="s">
        <v>65</v>
      </c>
      <c r="W296" s="198">
        <f>IFERROR(SUM(W273:W295),"0")</f>
        <v>110</v>
      </c>
      <c r="X296" s="198">
        <f>IFERROR(SUM(X273:X295),"0")</f>
        <v>110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0.90808</v>
      </c>
      <c r="Z296" s="199"/>
      <c r="AA296" s="199"/>
    </row>
    <row r="297" spans="1:67" x14ac:dyDescent="0.2">
      <c r="A297" s="210"/>
      <c r="B297" s="210"/>
      <c r="C297" s="210"/>
      <c r="D297" s="210"/>
      <c r="E297" s="210"/>
      <c r="F297" s="210"/>
      <c r="G297" s="210"/>
      <c r="H297" s="210"/>
      <c r="I297" s="210"/>
      <c r="J297" s="210"/>
      <c r="K297" s="210"/>
      <c r="L297" s="210"/>
      <c r="M297" s="210"/>
      <c r="N297" s="211"/>
      <c r="O297" s="233" t="s">
        <v>66</v>
      </c>
      <c r="P297" s="220"/>
      <c r="Q297" s="220"/>
      <c r="R297" s="220"/>
      <c r="S297" s="220"/>
      <c r="T297" s="220"/>
      <c r="U297" s="221"/>
      <c r="V297" s="37" t="s">
        <v>67</v>
      </c>
      <c r="W297" s="198">
        <f>IFERROR(SUMPRODUCT(W273:W295*H273:H295),"0")</f>
        <v>311.8</v>
      </c>
      <c r="X297" s="198">
        <f>IFERROR(SUMPRODUCT(X273:X295*H273:H295),"0")</f>
        <v>311.8</v>
      </c>
      <c r="Y297" s="37"/>
      <c r="Z297" s="199"/>
      <c r="AA297" s="199"/>
    </row>
    <row r="298" spans="1:67" ht="15" customHeight="1" x14ac:dyDescent="0.2">
      <c r="A298" s="382"/>
      <c r="B298" s="210"/>
      <c r="C298" s="210"/>
      <c r="D298" s="210"/>
      <c r="E298" s="210"/>
      <c r="F298" s="210"/>
      <c r="G298" s="210"/>
      <c r="H298" s="210"/>
      <c r="I298" s="210"/>
      <c r="J298" s="210"/>
      <c r="K298" s="210"/>
      <c r="L298" s="210"/>
      <c r="M298" s="210"/>
      <c r="N298" s="290"/>
      <c r="O298" s="260" t="s">
        <v>392</v>
      </c>
      <c r="P298" s="230"/>
      <c r="Q298" s="230"/>
      <c r="R298" s="230"/>
      <c r="S298" s="230"/>
      <c r="T298" s="230"/>
      <c r="U298" s="231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13060.199999999999</v>
      </c>
      <c r="X298" s="198">
        <f>IFERROR(X24+X33+X41+X51+X61+X67+X72+X78+X88+X95+X104+X110+X115+X123+X128+X134+X139+X146+X151+X159+X164+X171+X176+X181+X186+X193+X200+X210+X218+X223+X229+X235+X241+X246+X254+X259+X264+X271+X297,"0")</f>
        <v>13060.199999999999</v>
      </c>
      <c r="Y298" s="37"/>
      <c r="Z298" s="199"/>
      <c r="AA298" s="199"/>
    </row>
    <row r="299" spans="1:67" x14ac:dyDescent="0.2">
      <c r="A299" s="210"/>
      <c r="B299" s="210"/>
      <c r="C299" s="210"/>
      <c r="D299" s="210"/>
      <c r="E299" s="210"/>
      <c r="F299" s="210"/>
      <c r="G299" s="210"/>
      <c r="H299" s="210"/>
      <c r="I299" s="210"/>
      <c r="J299" s="210"/>
      <c r="K299" s="210"/>
      <c r="L299" s="210"/>
      <c r="M299" s="210"/>
      <c r="N299" s="290"/>
      <c r="O299" s="260" t="s">
        <v>393</v>
      </c>
      <c r="P299" s="230"/>
      <c r="Q299" s="230"/>
      <c r="R299" s="230"/>
      <c r="S299" s="230"/>
      <c r="T299" s="230"/>
      <c r="U299" s="231"/>
      <c r="V299" s="37" t="s">
        <v>67</v>
      </c>
      <c r="W299" s="198">
        <f>IFERROR(SUM(BL22:BL295),"0")</f>
        <v>14210.620999999999</v>
      </c>
      <c r="X299" s="198">
        <f>IFERROR(SUM(BM22:BM295),"0")</f>
        <v>14210.620999999999</v>
      </c>
      <c r="Y299" s="37"/>
      <c r="Z299" s="199"/>
      <c r="AA299" s="199"/>
    </row>
    <row r="300" spans="1:67" x14ac:dyDescent="0.2">
      <c r="A300" s="210"/>
      <c r="B300" s="210"/>
      <c r="C300" s="210"/>
      <c r="D300" s="210"/>
      <c r="E300" s="210"/>
      <c r="F300" s="210"/>
      <c r="G300" s="210"/>
      <c r="H300" s="210"/>
      <c r="I300" s="210"/>
      <c r="J300" s="210"/>
      <c r="K300" s="210"/>
      <c r="L300" s="210"/>
      <c r="M300" s="210"/>
      <c r="N300" s="290"/>
      <c r="O300" s="260" t="s">
        <v>394</v>
      </c>
      <c r="P300" s="230"/>
      <c r="Q300" s="230"/>
      <c r="R300" s="230"/>
      <c r="S300" s="230"/>
      <c r="T300" s="230"/>
      <c r="U300" s="231"/>
      <c r="V300" s="37" t="s">
        <v>395</v>
      </c>
      <c r="W300" s="38">
        <f>ROUNDUP(SUM(BN22:BN295),0)</f>
        <v>34</v>
      </c>
      <c r="X300" s="38">
        <f>ROUNDUP(SUM(BO22:BO295),0)</f>
        <v>34</v>
      </c>
      <c r="Y300" s="37"/>
      <c r="Z300" s="199"/>
      <c r="AA300" s="199"/>
    </row>
    <row r="301" spans="1:67" x14ac:dyDescent="0.2">
      <c r="A301" s="210"/>
      <c r="B301" s="210"/>
      <c r="C301" s="210"/>
      <c r="D301" s="210"/>
      <c r="E301" s="210"/>
      <c r="F301" s="210"/>
      <c r="G301" s="210"/>
      <c r="H301" s="210"/>
      <c r="I301" s="210"/>
      <c r="J301" s="210"/>
      <c r="K301" s="210"/>
      <c r="L301" s="210"/>
      <c r="M301" s="210"/>
      <c r="N301" s="290"/>
      <c r="O301" s="260" t="s">
        <v>396</v>
      </c>
      <c r="P301" s="230"/>
      <c r="Q301" s="230"/>
      <c r="R301" s="230"/>
      <c r="S301" s="230"/>
      <c r="T301" s="230"/>
      <c r="U301" s="231"/>
      <c r="V301" s="37" t="s">
        <v>67</v>
      </c>
      <c r="W301" s="198">
        <f>GrossWeightTotal+PalletQtyTotal*25</f>
        <v>15060.620999999999</v>
      </c>
      <c r="X301" s="198">
        <f>GrossWeightTotalR+PalletQtyTotalR*25</f>
        <v>15060.620999999999</v>
      </c>
      <c r="Y301" s="37"/>
      <c r="Z301" s="199"/>
      <c r="AA301" s="199"/>
    </row>
    <row r="302" spans="1:67" x14ac:dyDescent="0.2">
      <c r="A302" s="210"/>
      <c r="B302" s="210"/>
      <c r="C302" s="210"/>
      <c r="D302" s="210"/>
      <c r="E302" s="210"/>
      <c r="F302" s="210"/>
      <c r="G302" s="210"/>
      <c r="H302" s="210"/>
      <c r="I302" s="210"/>
      <c r="J302" s="210"/>
      <c r="K302" s="210"/>
      <c r="L302" s="210"/>
      <c r="M302" s="210"/>
      <c r="N302" s="290"/>
      <c r="O302" s="260" t="s">
        <v>397</v>
      </c>
      <c r="P302" s="230"/>
      <c r="Q302" s="230"/>
      <c r="R302" s="230"/>
      <c r="S302" s="230"/>
      <c r="T302" s="230"/>
      <c r="U302" s="231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2798</v>
      </c>
      <c r="X302" s="198">
        <f>IFERROR(X23+X32+X40+X50+X60+X66+X71+X77+X87+X94+X103+X109+X114+X122+X127+X133+X138+X145+X150+X158+X163+X170+X175+X180+X185+X192+X199+X209+X217+X222+X228+X234+X240+X245+X253+X258+X263+X270+X296,"0")</f>
        <v>2798</v>
      </c>
      <c r="Y302" s="37"/>
      <c r="Z302" s="199"/>
      <c r="AA302" s="199"/>
    </row>
    <row r="303" spans="1:67" ht="14.25" hidden="1" customHeight="1" x14ac:dyDescent="0.2">
      <c r="A303" s="210"/>
      <c r="B303" s="210"/>
      <c r="C303" s="210"/>
      <c r="D303" s="210"/>
      <c r="E303" s="210"/>
      <c r="F303" s="210"/>
      <c r="G303" s="210"/>
      <c r="H303" s="210"/>
      <c r="I303" s="210"/>
      <c r="J303" s="210"/>
      <c r="K303" s="210"/>
      <c r="L303" s="210"/>
      <c r="M303" s="210"/>
      <c r="N303" s="290"/>
      <c r="O303" s="260" t="s">
        <v>398</v>
      </c>
      <c r="P303" s="230"/>
      <c r="Q303" s="230"/>
      <c r="R303" s="230"/>
      <c r="S303" s="230"/>
      <c r="T303" s="230"/>
      <c r="U303" s="231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42.748479999999986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04" t="s">
        <v>68</v>
      </c>
      <c r="D305" s="205"/>
      <c r="E305" s="205"/>
      <c r="F305" s="205"/>
      <c r="G305" s="205"/>
      <c r="H305" s="205"/>
      <c r="I305" s="205"/>
      <c r="J305" s="205"/>
      <c r="K305" s="205"/>
      <c r="L305" s="205"/>
      <c r="M305" s="205"/>
      <c r="N305" s="205"/>
      <c r="O305" s="205"/>
      <c r="P305" s="205"/>
      <c r="Q305" s="205"/>
      <c r="R305" s="205"/>
      <c r="S305" s="206"/>
      <c r="T305" s="204" t="s">
        <v>198</v>
      </c>
      <c r="U305" s="205"/>
      <c r="V305" s="206"/>
      <c r="W305" s="204" t="s">
        <v>225</v>
      </c>
      <c r="X305" s="205"/>
      <c r="Y305" s="205"/>
      <c r="Z305" s="206"/>
      <c r="AA305" s="204" t="s">
        <v>242</v>
      </c>
      <c r="AB305" s="205"/>
      <c r="AC305" s="205"/>
      <c r="AD305" s="205"/>
      <c r="AE305" s="205"/>
      <c r="AF305" s="206"/>
      <c r="AG305" s="187" t="s">
        <v>285</v>
      </c>
      <c r="AH305" s="204" t="s">
        <v>289</v>
      </c>
      <c r="AI305" s="206"/>
      <c r="AJ305" s="204" t="s">
        <v>296</v>
      </c>
      <c r="AK305" s="206"/>
    </row>
    <row r="306" spans="1:37" ht="14.25" customHeight="1" thickTop="1" x14ac:dyDescent="0.2">
      <c r="A306" s="383" t="s">
        <v>401</v>
      </c>
      <c r="B306" s="204" t="s">
        <v>59</v>
      </c>
      <c r="C306" s="204" t="s">
        <v>69</v>
      </c>
      <c r="D306" s="204" t="s">
        <v>81</v>
      </c>
      <c r="E306" s="204" t="s">
        <v>91</v>
      </c>
      <c r="F306" s="204" t="s">
        <v>106</v>
      </c>
      <c r="G306" s="204" t="s">
        <v>119</v>
      </c>
      <c r="H306" s="204" t="s">
        <v>125</v>
      </c>
      <c r="I306" s="204" t="s">
        <v>129</v>
      </c>
      <c r="J306" s="204" t="s">
        <v>135</v>
      </c>
      <c r="K306" s="204" t="s">
        <v>148</v>
      </c>
      <c r="L306" s="204" t="s">
        <v>155</v>
      </c>
      <c r="M306" s="188"/>
      <c r="N306" s="204" t="s">
        <v>166</v>
      </c>
      <c r="O306" s="204" t="s">
        <v>171</v>
      </c>
      <c r="P306" s="204" t="s">
        <v>174</v>
      </c>
      <c r="Q306" s="204" t="s">
        <v>184</v>
      </c>
      <c r="R306" s="204" t="s">
        <v>187</v>
      </c>
      <c r="S306" s="204" t="s">
        <v>195</v>
      </c>
      <c r="T306" s="204" t="s">
        <v>199</v>
      </c>
      <c r="U306" s="204" t="s">
        <v>205</v>
      </c>
      <c r="V306" s="204" t="s">
        <v>208</v>
      </c>
      <c r="W306" s="204" t="s">
        <v>226</v>
      </c>
      <c r="X306" s="204" t="s">
        <v>231</v>
      </c>
      <c r="Y306" s="204" t="s">
        <v>225</v>
      </c>
      <c r="Z306" s="204" t="s">
        <v>239</v>
      </c>
      <c r="AA306" s="204" t="s">
        <v>243</v>
      </c>
      <c r="AB306" s="204" t="s">
        <v>248</v>
      </c>
      <c r="AC306" s="204" t="s">
        <v>255</v>
      </c>
      <c r="AD306" s="204" t="s">
        <v>268</v>
      </c>
      <c r="AE306" s="204" t="s">
        <v>277</v>
      </c>
      <c r="AF306" s="204" t="s">
        <v>280</v>
      </c>
      <c r="AG306" s="204" t="s">
        <v>286</v>
      </c>
      <c r="AH306" s="204" t="s">
        <v>290</v>
      </c>
      <c r="AI306" s="204" t="s">
        <v>293</v>
      </c>
      <c r="AJ306" s="204" t="s">
        <v>297</v>
      </c>
      <c r="AK306" s="204" t="s">
        <v>307</v>
      </c>
    </row>
    <row r="307" spans="1:37" ht="13.5" customHeight="1" thickBot="1" x14ac:dyDescent="0.25">
      <c r="A307" s="384"/>
      <c r="B307" s="246"/>
      <c r="C307" s="246"/>
      <c r="D307" s="246"/>
      <c r="E307" s="246"/>
      <c r="F307" s="246"/>
      <c r="G307" s="246"/>
      <c r="H307" s="246"/>
      <c r="I307" s="246"/>
      <c r="J307" s="246"/>
      <c r="K307" s="246"/>
      <c r="L307" s="246"/>
      <c r="M307" s="188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  <c r="Z307" s="246"/>
      <c r="AA307" s="246"/>
      <c r="AB307" s="246"/>
      <c r="AC307" s="246"/>
      <c r="AD307" s="246"/>
      <c r="AE307" s="246"/>
      <c r="AF307" s="246"/>
      <c r="AG307" s="246"/>
      <c r="AH307" s="246"/>
      <c r="AI307" s="246"/>
      <c r="AJ307" s="246"/>
      <c r="AK307" s="246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315</v>
      </c>
      <c r="D308" s="46">
        <f>IFERROR(W36*H36,"0")+IFERROR(W37*H37,"0")+IFERROR(W38*H38,"0")+IFERROR(W39*H39,"0")</f>
        <v>150</v>
      </c>
      <c r="E308" s="46">
        <f>IFERROR(W44*H44,"0")+IFERROR(W45*H45,"0")+IFERROR(W46*H46,"0")+IFERROR(W47*H47,"0")+IFERROR(W48*H48,"0")+IFERROR(W49*H49,"0")</f>
        <v>30</v>
      </c>
      <c r="F308" s="46">
        <f>IFERROR(W54*H54,"0")+IFERROR(W55*H55,"0")+IFERROR(W56*H56,"0")+IFERROR(W57*H57,"0")+IFERROR(W58*H58,"0")+IFERROR(W59*H59,"0")</f>
        <v>1137.5999999999999</v>
      </c>
      <c r="G308" s="46">
        <f>IFERROR(W64*H64,"0")+IFERROR(W65*H65,"0")</f>
        <v>600</v>
      </c>
      <c r="H308" s="46">
        <f>IFERROR(W70*H70,"0")</f>
        <v>0</v>
      </c>
      <c r="I308" s="46">
        <f>IFERROR(W75*H75,"0")+IFERROR(W76*H76,"0")</f>
        <v>198</v>
      </c>
      <c r="J308" s="46">
        <f>IFERROR(W81*H81,"0")+IFERROR(W82*H82,"0")+IFERROR(W83*H83,"0")+IFERROR(W84*H84,"0")+IFERROR(W85*H85,"0")+IFERROR(W86*H86,"0")</f>
        <v>978</v>
      </c>
      <c r="K308" s="46">
        <f>IFERROR(W91*H91,"0")+IFERROR(W92*H92,"0")+IFERROR(W93*H93,"0")</f>
        <v>0</v>
      </c>
      <c r="L308" s="46">
        <f>IFERROR(W98*H98,"0")+IFERROR(W99*H99,"0")+IFERROR(W100*H100,"0")+IFERROR(W101*H101,"0")+IFERROR(W102*H102,"0")</f>
        <v>5488.7999999999993</v>
      </c>
      <c r="M308" s="188"/>
      <c r="N308" s="46">
        <f>IFERROR(W107*H107,"0")+IFERROR(W108*H108,"0")</f>
        <v>960</v>
      </c>
      <c r="O308" s="46">
        <f>IFERROR(W113*H113,"0")</f>
        <v>375</v>
      </c>
      <c r="P308" s="46">
        <f>IFERROR(W118*H118,"0")+IFERROR(W119*H119,"0")+IFERROR(W120*H120,"0")+IFERROR(W121*H121,"0")</f>
        <v>345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150</v>
      </c>
      <c r="W308" s="46">
        <f>IFERROR(W168*H168,"0")+IFERROR(W169*H169,"0")</f>
        <v>615</v>
      </c>
      <c r="X308" s="46">
        <f>IFERROR(W174*H174,"0")</f>
        <v>0</v>
      </c>
      <c r="Y308" s="46">
        <f>IFERROR(W179*H179,"0")</f>
        <v>0</v>
      </c>
      <c r="Z308" s="46">
        <f>IFERROR(W184*H184,"0")</f>
        <v>60</v>
      </c>
      <c r="AA308" s="46">
        <f>IFERROR(W190*H190,"0")+IFERROR(W191*H191,"0")</f>
        <v>0</v>
      </c>
      <c r="AB308" s="46">
        <f>IFERROR(W196*H196,"0")+IFERROR(W197*H197,"0")+IFERROR(W198*H198,"0")</f>
        <v>700</v>
      </c>
      <c r="AC308" s="46">
        <f>IFERROR(W203*H203,"0")+IFERROR(W204*H204,"0")+IFERROR(W205*H205,"0")+IFERROR(W206*H206,"0")+IFERROR(W207*H207,"0")+IFERROR(W208*H208,"0")</f>
        <v>28</v>
      </c>
      <c r="AD308" s="46">
        <f>IFERROR(W213*H213,"0")+IFERROR(W214*H214,"0")+IFERROR(W215*H215,"0")+IFERROR(W216*H216,"0")</f>
        <v>0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300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629.79999999999995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8554.4</v>
      </c>
      <c r="B311" s="60">
        <f>SUMPRODUCT(--(BB:BB="ПГП"),--(V:V="кор"),H:H,X:X)+SUMPRODUCT(--(BB:BB="ПГП"),--(V:V="кг"),X:X)</f>
        <v>4505.7999999999993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30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37,60"/>
        <filter val="10,00"/>
        <filter val="100,00"/>
        <filter val="105,00"/>
        <filter val="110,00"/>
        <filter val="115,00"/>
        <filter val="120,00"/>
        <filter val="125,00"/>
        <filter val="13 060,20"/>
        <filter val="14 210,62"/>
        <filter val="15 060,62"/>
        <filter val="150,00"/>
        <filter val="155,00"/>
        <filter val="160,00"/>
        <filter val="198,00"/>
        <filter val="2 798,00"/>
        <filter val="20,00"/>
        <filter val="205,00"/>
        <filter val="210,00"/>
        <filter val="22,00"/>
        <filter val="240,00"/>
        <filter val="25,00"/>
        <filter val="270,00"/>
        <filter val="28,00"/>
        <filter val="30,00"/>
        <filter val="300,00"/>
        <filter val="311,80"/>
        <filter val="315,00"/>
        <filter val="318,00"/>
        <filter val="320,00"/>
        <filter val="34"/>
        <filter val="345,00"/>
        <filter val="375,00"/>
        <filter val="40,00"/>
        <filter val="45,00"/>
        <filter val="465,00"/>
        <filter val="5 488,80"/>
        <filter val="5,00"/>
        <filter val="53,00"/>
        <filter val="55,00"/>
        <filter val="60,00"/>
        <filter val="600,00"/>
        <filter val="615,00"/>
        <filter val="700,00"/>
        <filter val="765,00"/>
        <filter val="80,00"/>
        <filter val="90,00"/>
        <filter val="960,00"/>
        <filter val="978,00"/>
      </filters>
    </filterColumn>
  </autoFilter>
  <mergeCells count="552"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A195:Y195"/>
    <mergeCell ref="O258:U258"/>
    <mergeCell ref="D205:E205"/>
    <mergeCell ref="O210:U210"/>
    <mergeCell ref="O193:U193"/>
    <mergeCell ref="A90:Y90"/>
    <mergeCell ref="D98:E98"/>
    <mergeCell ref="O91:S91"/>
    <mergeCell ref="D28:E28"/>
    <mergeCell ref="O180:U180"/>
    <mergeCell ref="A173:Y173"/>
    <mergeCell ref="P11:Q11"/>
    <mergeCell ref="O168:S168"/>
    <mergeCell ref="O108:S108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F17:F18"/>
    <mergeCell ref="D120:E120"/>
    <mergeCell ref="O87:U87"/>
    <mergeCell ref="A13:L13"/>
    <mergeCell ref="A10:C10"/>
    <mergeCell ref="O28:S28"/>
    <mergeCell ref="B17:B18"/>
    <mergeCell ref="S6:T9"/>
    <mergeCell ref="O17:S18"/>
    <mergeCell ref="O56:S56"/>
    <mergeCell ref="A153:Y153"/>
    <mergeCell ref="O154:S154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D174:E174"/>
    <mergeCell ref="A141:Y141"/>
    <mergeCell ref="A135:Y135"/>
    <mergeCell ref="O138:U138"/>
    <mergeCell ref="D131:E131"/>
    <mergeCell ref="A163:N164"/>
    <mergeCell ref="A150:N151"/>
    <mergeCell ref="O215:S215"/>
    <mergeCell ref="D289:E289"/>
    <mergeCell ref="D81:E81"/>
    <mergeCell ref="O155:S155"/>
    <mergeCell ref="D208:E208"/>
    <mergeCell ref="O157:S157"/>
    <mergeCell ref="O284:S284"/>
    <mergeCell ref="A220:Y220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H5:L5"/>
    <mergeCell ref="A5:C5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O72:U72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52:Y52"/>
    <mergeCell ref="A253:N254"/>
    <mergeCell ref="O49:S49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D46:E46"/>
    <mergeCell ref="O122:U122"/>
    <mergeCell ref="D85:E85"/>
    <mergeCell ref="A145:N146"/>
    <mergeCell ref="D119:E119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D251:E251"/>
    <mergeCell ref="A189:Y189"/>
    <mergeCell ref="O119:S119"/>
    <mergeCell ref="A238:Y238"/>
    <mergeCell ref="O37:S37"/>
    <mergeCell ref="O133:U133"/>
    <mergeCell ref="O199:U199"/>
    <mergeCell ref="A265:Y265"/>
    <mergeCell ref="O200:U200"/>
    <mergeCell ref="A237:Y237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O110:U110"/>
    <mergeCell ref="A188:Y188"/>
    <mergeCell ref="A122:N123"/>
    <mergeCell ref="O266:S266"/>
    <mergeCell ref="A228:N229"/>
    <mergeCell ref="O149:S149"/>
    <mergeCell ref="A129:Y129"/>
    <mergeCell ref="O163:U163"/>
    <mergeCell ref="O85:S85"/>
    <mergeCell ref="A136:Y136"/>
    <mergeCell ref="O134:U134"/>
    <mergeCell ref="O94:U94"/>
    <mergeCell ref="A160:Y160"/>
    <mergeCell ref="O161:S161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O257:S257"/>
    <mergeCell ref="O296:U296"/>
    <mergeCell ref="E306:E307"/>
    <mergeCell ref="G306:G307"/>
    <mergeCell ref="D207:E207"/>
    <mergeCell ref="O223:U223"/>
    <mergeCell ref="O283:S283"/>
    <mergeCell ref="R306:R307"/>
    <mergeCell ref="A209:N210"/>
    <mergeCell ref="T306:T307"/>
    <mergeCell ref="D285:E285"/>
    <mergeCell ref="D294:E294"/>
    <mergeCell ref="D295:E295"/>
    <mergeCell ref="B306:B307"/>
    <mergeCell ref="O264:U264"/>
    <mergeCell ref="O276:S276"/>
    <mergeCell ref="O222:U222"/>
    <mergeCell ref="O234:U234"/>
    <mergeCell ref="O263:U263"/>
    <mergeCell ref="D283:E283"/>
    <mergeCell ref="O279:S279"/>
    <mergeCell ref="D233:E233"/>
    <mergeCell ref="D282:E282"/>
    <mergeCell ref="A242:Y242"/>
    <mergeCell ref="AC306:AC307"/>
    <mergeCell ref="D198:E198"/>
    <mergeCell ref="D269:E269"/>
    <mergeCell ref="A199:N200"/>
    <mergeCell ref="O151:U151"/>
    <mergeCell ref="D206:E206"/>
    <mergeCell ref="O280:S280"/>
    <mergeCell ref="Z306:Z307"/>
    <mergeCell ref="D280:E280"/>
    <mergeCell ref="A158:N159"/>
    <mergeCell ref="D190:E190"/>
    <mergeCell ref="D284:E284"/>
    <mergeCell ref="O293:S293"/>
    <mergeCell ref="V306:V307"/>
    <mergeCell ref="X306:X307"/>
    <mergeCell ref="O291:S291"/>
    <mergeCell ref="D227:E227"/>
    <mergeCell ref="Y306:Y307"/>
    <mergeCell ref="AA306:AA307"/>
    <mergeCell ref="N306:N307"/>
    <mergeCell ref="P306:P307"/>
    <mergeCell ref="H306:H307"/>
    <mergeCell ref="AA305:AF305"/>
    <mergeCell ref="D273:E273"/>
    <mergeCell ref="H10:L10"/>
    <mergeCell ref="A97:Y9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D276:E27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O288:S288"/>
    <mergeCell ref="O181:U181"/>
    <mergeCell ref="D99:E99"/>
    <mergeCell ref="O295:S295"/>
    <mergeCell ref="O282:S282"/>
    <mergeCell ref="A256:Y256"/>
    <mergeCell ref="AH305:AI305"/>
    <mergeCell ref="AJ305:AK305"/>
    <mergeCell ref="A27:Y27"/>
    <mergeCell ref="AB306:AB30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6:E226"/>
    <mergeCell ref="O192:U192"/>
    <mergeCell ref="O101:S101"/>
    <mergeCell ref="O123:U123"/>
    <mergeCell ref="O190:S190"/>
    <mergeCell ref="A116:Y116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D6:L6"/>
    <mergeCell ref="O302:U302"/>
    <mergeCell ref="O86:S86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AH306:AH307"/>
    <mergeCell ref="O226:S226"/>
    <mergeCell ref="AJ306:AJ307"/>
    <mergeCell ref="A114:N115"/>
    <mergeCell ref="O83:S83"/>
    <mergeCell ref="O132:S132"/>
    <mergeCell ref="D101:E101"/>
    <mergeCell ref="BB17:BB18"/>
    <mergeCell ref="D102:E102"/>
    <mergeCell ref="O198:S198"/>
    <mergeCell ref="T17:U17"/>
    <mergeCell ref="A69:Y69"/>
    <mergeCell ref="D196:E196"/>
    <mergeCell ref="A25:Y25"/>
    <mergeCell ref="A106:Y106"/>
    <mergeCell ref="O107:S107"/>
    <mergeCell ref="O23:U23"/>
    <mergeCell ref="D48:E48"/>
    <mergeCell ref="O22:S22"/>
    <mergeCell ref="A142:Y142"/>
    <mergeCell ref="A79:Y79"/>
    <mergeCell ref="O47:S47"/>
    <mergeCell ref="D56:E56"/>
    <mergeCell ref="A53:Y53"/>
    <mergeCell ref="A42:Y42"/>
    <mergeCell ref="O60:U60"/>
    <mergeCell ref="D36:E36"/>
    <mergeCell ref="O45:S45"/>
    <mergeCell ref="O57:S57"/>
    <mergeCell ref="O51:U51"/>
    <mergeCell ref="O71:U71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D76:E76"/>
    <mergeCell ref="D75:E75"/>
    <mergeCell ref="O70:S70"/>
    <mergeCell ref="O128:U128"/>
    <mergeCell ref="A177:Y177"/>
    <mergeCell ref="O59:S59"/>
    <mergeCell ref="A87:N88"/>
    <mergeCell ref="D83:E83"/>
    <mergeCell ref="D143:E143"/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2024-06-19T11:57:07Z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