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775631-FF55-4D68-A73F-C07697A48A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O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N454" i="1"/>
  <c r="BL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X419" i="1" s="1"/>
  <c r="O416" i="1"/>
  <c r="W414" i="1"/>
  <c r="W413" i="1"/>
  <c r="BN412" i="1"/>
  <c r="BL412" i="1"/>
  <c r="X412" i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W388" i="1"/>
  <c r="X387" i="1"/>
  <c r="W387" i="1"/>
  <c r="BO386" i="1"/>
  <c r="BN386" i="1"/>
  <c r="BM386" i="1"/>
  <c r="BL386" i="1"/>
  <c r="Y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O349" i="1"/>
  <c r="BN348" i="1"/>
  <c r="BL348" i="1"/>
  <c r="X348" i="1"/>
  <c r="W346" i="1"/>
  <c r="W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BN327" i="1"/>
  <c r="BL327" i="1"/>
  <c r="X327" i="1"/>
  <c r="BN326" i="1"/>
  <c r="BL326" i="1"/>
  <c r="X326" i="1"/>
  <c r="O326" i="1"/>
  <c r="BN325" i="1"/>
  <c r="BL325" i="1"/>
  <c r="X325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X317" i="1" s="1"/>
  <c r="O315" i="1"/>
  <c r="W313" i="1"/>
  <c r="W312" i="1"/>
  <c r="BN311" i="1"/>
  <c r="BL311" i="1"/>
  <c r="X311" i="1"/>
  <c r="O311" i="1"/>
  <c r="BN310" i="1"/>
  <c r="BL310" i="1"/>
  <c r="X310" i="1"/>
  <c r="O310" i="1"/>
  <c r="BN309" i="1"/>
  <c r="BL309" i="1"/>
  <c r="X309" i="1"/>
  <c r="BO309" i="1" s="1"/>
  <c r="O309" i="1"/>
  <c r="W307" i="1"/>
  <c r="W306" i="1"/>
  <c r="BN305" i="1"/>
  <c r="BL305" i="1"/>
  <c r="X305" i="1"/>
  <c r="X306" i="1" s="1"/>
  <c r="O305" i="1"/>
  <c r="W302" i="1"/>
  <c r="W301" i="1"/>
  <c r="BN300" i="1"/>
  <c r="BL300" i="1"/>
  <c r="X300" i="1"/>
  <c r="BO300" i="1" s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N290" i="1"/>
  <c r="BL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N283" i="1"/>
  <c r="BL283" i="1"/>
  <c r="X283" i="1"/>
  <c r="BO283" i="1" s="1"/>
  <c r="O283" i="1"/>
  <c r="BN282" i="1"/>
  <c r="BL282" i="1"/>
  <c r="X282" i="1"/>
  <c r="O282" i="1"/>
  <c r="W280" i="1"/>
  <c r="W279" i="1"/>
  <c r="BN278" i="1"/>
  <c r="BL278" i="1"/>
  <c r="X278" i="1"/>
  <c r="O278" i="1"/>
  <c r="BN277" i="1"/>
  <c r="BL277" i="1"/>
  <c r="X277" i="1"/>
  <c r="BO277" i="1" s="1"/>
  <c r="BN276" i="1"/>
  <c r="BL276" i="1"/>
  <c r="X276" i="1"/>
  <c r="BO276" i="1" s="1"/>
  <c r="W274" i="1"/>
  <c r="W273" i="1"/>
  <c r="BN272" i="1"/>
  <c r="BL272" i="1"/>
  <c r="X272" i="1"/>
  <c r="O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BO269" i="1" s="1"/>
  <c r="W267" i="1"/>
  <c r="W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W255" i="1"/>
  <c r="W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O250" i="1"/>
  <c r="W248" i="1"/>
  <c r="W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W232" i="1"/>
  <c r="W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X232" i="1" s="1"/>
  <c r="O225" i="1"/>
  <c r="W222" i="1"/>
  <c r="W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W216" i="1"/>
  <c r="W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BO209" i="1" s="1"/>
  <c r="O209" i="1"/>
  <c r="BN208" i="1"/>
  <c r="BL208" i="1"/>
  <c r="X208" i="1"/>
  <c r="BO208" i="1" s="1"/>
  <c r="O208" i="1"/>
  <c r="W205" i="1"/>
  <c r="W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BO201" i="1"/>
  <c r="BN201" i="1"/>
  <c r="BM201" i="1"/>
  <c r="BL201" i="1"/>
  <c r="Y201" i="1"/>
  <c r="X201" i="1"/>
  <c r="O201" i="1"/>
  <c r="BN200" i="1"/>
  <c r="BL200" i="1"/>
  <c r="X200" i="1"/>
  <c r="X205" i="1" s="1"/>
  <c r="O200" i="1"/>
  <c r="W198" i="1"/>
  <c r="W197" i="1"/>
  <c r="BN196" i="1"/>
  <c r="BL196" i="1"/>
  <c r="X196" i="1"/>
  <c r="BO196" i="1" s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W180" i="1"/>
  <c r="W179" i="1"/>
  <c r="BN178" i="1"/>
  <c r="BL178" i="1"/>
  <c r="X178" i="1"/>
  <c r="BO178" i="1" s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BN171" i="1"/>
  <c r="BL171" i="1"/>
  <c r="X171" i="1"/>
  <c r="W169" i="1"/>
  <c r="W168" i="1"/>
  <c r="BN167" i="1"/>
  <c r="BL167" i="1"/>
  <c r="X167" i="1"/>
  <c r="BO167" i="1" s="1"/>
  <c r="O167" i="1"/>
  <c r="BN166" i="1"/>
  <c r="BL166" i="1"/>
  <c r="X166" i="1"/>
  <c r="X169" i="1" s="1"/>
  <c r="O166" i="1"/>
  <c r="W164" i="1"/>
  <c r="W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N148" i="1"/>
  <c r="BL148" i="1"/>
  <c r="X148" i="1"/>
  <c r="BO148" i="1" s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W117" i="1"/>
  <c r="W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O37" i="1"/>
  <c r="BN37" i="1"/>
  <c r="BM37" i="1"/>
  <c r="BL37" i="1"/>
  <c r="Y37" i="1"/>
  <c r="Y38" i="1" s="1"/>
  <c r="X37" i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311" i="1" l="1"/>
  <c r="BM311" i="1"/>
  <c r="Y311" i="1"/>
  <c r="BO327" i="1"/>
  <c r="BM327" i="1"/>
  <c r="Y327" i="1"/>
  <c r="BO329" i="1"/>
  <c r="BM329" i="1"/>
  <c r="Y329" i="1"/>
  <c r="BO368" i="1"/>
  <c r="BM368" i="1"/>
  <c r="Y368" i="1"/>
  <c r="BO372" i="1"/>
  <c r="BM372" i="1"/>
  <c r="Y372" i="1"/>
  <c r="BO402" i="1"/>
  <c r="BM402" i="1"/>
  <c r="Y402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80" i="1"/>
  <c r="BM480" i="1"/>
  <c r="Y48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B563" i="1"/>
  <c r="W555" i="1"/>
  <c r="Y31" i="1"/>
  <c r="BM31" i="1"/>
  <c r="Y54" i="1"/>
  <c r="BM54" i="1"/>
  <c r="Y62" i="1"/>
  <c r="BM62" i="1"/>
  <c r="Y70" i="1"/>
  <c r="BM70" i="1"/>
  <c r="Y78" i="1"/>
  <c r="BM78" i="1"/>
  <c r="Y92" i="1"/>
  <c r="BM92" i="1"/>
  <c r="Y105" i="1"/>
  <c r="BM105" i="1"/>
  <c r="Y113" i="1"/>
  <c r="BM113" i="1"/>
  <c r="Y123" i="1"/>
  <c r="BM123" i="1"/>
  <c r="Y134" i="1"/>
  <c r="BM134" i="1"/>
  <c r="Y143" i="1"/>
  <c r="BM143" i="1"/>
  <c r="Y154" i="1"/>
  <c r="BM154" i="1"/>
  <c r="X180" i="1"/>
  <c r="Y173" i="1"/>
  <c r="BM173" i="1"/>
  <c r="Y182" i="1"/>
  <c r="BM182" i="1"/>
  <c r="Y210" i="1"/>
  <c r="BM210" i="1"/>
  <c r="Y228" i="1"/>
  <c r="BM228" i="1"/>
  <c r="Y239" i="1"/>
  <c r="BM239" i="1"/>
  <c r="Y251" i="1"/>
  <c r="BM251" i="1"/>
  <c r="Y262" i="1"/>
  <c r="BM262" i="1"/>
  <c r="Y271" i="1"/>
  <c r="BM271" i="1"/>
  <c r="Y276" i="1"/>
  <c r="BM276" i="1"/>
  <c r="Y277" i="1"/>
  <c r="BM277" i="1"/>
  <c r="BO290" i="1"/>
  <c r="BM290" i="1"/>
  <c r="Y290" i="1"/>
  <c r="BO326" i="1"/>
  <c r="BM326" i="1"/>
  <c r="Y326" i="1"/>
  <c r="BO328" i="1"/>
  <c r="BM328" i="1"/>
  <c r="Y328" i="1"/>
  <c r="BO330" i="1"/>
  <c r="BM330" i="1"/>
  <c r="Y330" i="1"/>
  <c r="BO394" i="1"/>
  <c r="BM394" i="1"/>
  <c r="Y394" i="1"/>
  <c r="BO418" i="1"/>
  <c r="BM418" i="1"/>
  <c r="Y418" i="1"/>
  <c r="BO423" i="1"/>
  <c r="BM423" i="1"/>
  <c r="Y423" i="1"/>
  <c r="BO472" i="1"/>
  <c r="BM472" i="1"/>
  <c r="Y472" i="1"/>
  <c r="BO494" i="1"/>
  <c r="BM494" i="1"/>
  <c r="Y494" i="1"/>
  <c r="BO523" i="1"/>
  <c r="BM523" i="1"/>
  <c r="Y523" i="1"/>
  <c r="BO525" i="1"/>
  <c r="BM525" i="1"/>
  <c r="Y525" i="1"/>
  <c r="BO47" i="1"/>
  <c r="BM47" i="1"/>
  <c r="Y47" i="1"/>
  <c r="BO86" i="1"/>
  <c r="BM86" i="1"/>
  <c r="Y86" i="1"/>
  <c r="BO103" i="1"/>
  <c r="BM103" i="1"/>
  <c r="Y103" i="1"/>
  <c r="BO111" i="1"/>
  <c r="BM111" i="1"/>
  <c r="Y111" i="1"/>
  <c r="W554" i="1"/>
  <c r="W556" i="1" s="1"/>
  <c r="Y23" i="1"/>
  <c r="BM23" i="1"/>
  <c r="W553" i="1"/>
  <c r="X35" i="1"/>
  <c r="Y29" i="1"/>
  <c r="BM29" i="1"/>
  <c r="Y33" i="1"/>
  <c r="BM33" i="1"/>
  <c r="X39" i="1"/>
  <c r="X38" i="1"/>
  <c r="BO64" i="1"/>
  <c r="BM64" i="1"/>
  <c r="Y64" i="1"/>
  <c r="BO72" i="1"/>
  <c r="BM72" i="1"/>
  <c r="Y72" i="1"/>
  <c r="BO80" i="1"/>
  <c r="BM80" i="1"/>
  <c r="Y80" i="1"/>
  <c r="BO94" i="1"/>
  <c r="BM94" i="1"/>
  <c r="Y94" i="1"/>
  <c r="BO107" i="1"/>
  <c r="BM107" i="1"/>
  <c r="Y107" i="1"/>
  <c r="BO115" i="1"/>
  <c r="BM115" i="1"/>
  <c r="Y115" i="1"/>
  <c r="X43" i="1"/>
  <c r="X42" i="1"/>
  <c r="BO41" i="1"/>
  <c r="BM41" i="1"/>
  <c r="Y41" i="1"/>
  <c r="Y42" i="1" s="1"/>
  <c r="BO68" i="1"/>
  <c r="BM68" i="1"/>
  <c r="Y68" i="1"/>
  <c r="BO76" i="1"/>
  <c r="BM76" i="1"/>
  <c r="Y76" i="1"/>
  <c r="BO332" i="1"/>
  <c r="BM332" i="1"/>
  <c r="Y332" i="1"/>
  <c r="BO336" i="1"/>
  <c r="BM336" i="1"/>
  <c r="Y336" i="1"/>
  <c r="BO349" i="1"/>
  <c r="BM349" i="1"/>
  <c r="Y349" i="1"/>
  <c r="BO374" i="1"/>
  <c r="BM374" i="1"/>
  <c r="Y374" i="1"/>
  <c r="BO396" i="1"/>
  <c r="BM396" i="1"/>
  <c r="Y396" i="1"/>
  <c r="BO406" i="1"/>
  <c r="BM406" i="1"/>
  <c r="Y406" i="1"/>
  <c r="BO429" i="1"/>
  <c r="BM429" i="1"/>
  <c r="Y429" i="1"/>
  <c r="BO454" i="1"/>
  <c r="BM454" i="1"/>
  <c r="Y454" i="1"/>
  <c r="BO474" i="1"/>
  <c r="BM474" i="1"/>
  <c r="Y474" i="1"/>
  <c r="X486" i="1"/>
  <c r="BO484" i="1"/>
  <c r="BM484" i="1"/>
  <c r="Y484" i="1"/>
  <c r="X502" i="1"/>
  <c r="BO498" i="1"/>
  <c r="BM498" i="1"/>
  <c r="Y498" i="1"/>
  <c r="BO532" i="1"/>
  <c r="BM532" i="1"/>
  <c r="Y532" i="1"/>
  <c r="BO534" i="1"/>
  <c r="BM534" i="1"/>
  <c r="Y534" i="1"/>
  <c r="D563" i="1"/>
  <c r="E563" i="1"/>
  <c r="X88" i="1"/>
  <c r="X98" i="1"/>
  <c r="X117" i="1"/>
  <c r="X127" i="1"/>
  <c r="Y121" i="1"/>
  <c r="BM121" i="1"/>
  <c r="Y125" i="1"/>
  <c r="BM125" i="1"/>
  <c r="Y132" i="1"/>
  <c r="BM132" i="1"/>
  <c r="Y140" i="1"/>
  <c r="BM140" i="1"/>
  <c r="Y141" i="1"/>
  <c r="BM141" i="1"/>
  <c r="Y148" i="1"/>
  <c r="BM148" i="1"/>
  <c r="Y152" i="1"/>
  <c r="BM152" i="1"/>
  <c r="Y156" i="1"/>
  <c r="BM156" i="1"/>
  <c r="X163" i="1"/>
  <c r="Y167" i="1"/>
  <c r="BM167" i="1"/>
  <c r="Y175" i="1"/>
  <c r="BM175" i="1"/>
  <c r="Y178" i="1"/>
  <c r="BM178" i="1"/>
  <c r="X197" i="1"/>
  <c r="Y184" i="1"/>
  <c r="BM184" i="1"/>
  <c r="Y185" i="1"/>
  <c r="BM185" i="1"/>
  <c r="Y188" i="1"/>
  <c r="BM188" i="1"/>
  <c r="Y192" i="1"/>
  <c r="BM192" i="1"/>
  <c r="Y193" i="1"/>
  <c r="BM193" i="1"/>
  <c r="Y194" i="1"/>
  <c r="BM194" i="1"/>
  <c r="Y195" i="1"/>
  <c r="BM195" i="1"/>
  <c r="Y208" i="1"/>
  <c r="BM208" i="1"/>
  <c r="Y212" i="1"/>
  <c r="BM212" i="1"/>
  <c r="X221" i="1"/>
  <c r="Y226" i="1"/>
  <c r="BM226" i="1"/>
  <c r="Y230" i="1"/>
  <c r="BM230" i="1"/>
  <c r="Y237" i="1"/>
  <c r="BM237" i="1"/>
  <c r="Y241" i="1"/>
  <c r="BM241" i="1"/>
  <c r="Y245" i="1"/>
  <c r="BM245" i="1"/>
  <c r="X255" i="1"/>
  <c r="Y253" i="1"/>
  <c r="BM253" i="1"/>
  <c r="Y260" i="1"/>
  <c r="BM260" i="1"/>
  <c r="Y264" i="1"/>
  <c r="BM264" i="1"/>
  <c r="Y269" i="1"/>
  <c r="BM269" i="1"/>
  <c r="X279" i="1"/>
  <c r="Y283" i="1"/>
  <c r="BM283" i="1"/>
  <c r="Y292" i="1"/>
  <c r="BM292" i="1"/>
  <c r="Y300" i="1"/>
  <c r="BM300" i="1"/>
  <c r="Y305" i="1"/>
  <c r="Y306" i="1" s="1"/>
  <c r="BM305" i="1"/>
  <c r="BO305" i="1"/>
  <c r="Y309" i="1"/>
  <c r="BM309" i="1"/>
  <c r="Y315" i="1"/>
  <c r="Y316" i="1" s="1"/>
  <c r="BM315" i="1"/>
  <c r="BO315" i="1"/>
  <c r="X316" i="1"/>
  <c r="Y319" i="1"/>
  <c r="Y320" i="1" s="1"/>
  <c r="BM319" i="1"/>
  <c r="BO319" i="1"/>
  <c r="X320" i="1"/>
  <c r="BO331" i="1"/>
  <c r="BM331" i="1"/>
  <c r="Y331" i="1"/>
  <c r="BO335" i="1"/>
  <c r="BM335" i="1"/>
  <c r="Y335" i="1"/>
  <c r="BO344" i="1"/>
  <c r="BM344" i="1"/>
  <c r="Y344" i="1"/>
  <c r="BO362" i="1"/>
  <c r="BM362" i="1"/>
  <c r="Y362" i="1"/>
  <c r="BO392" i="1"/>
  <c r="BM392" i="1"/>
  <c r="Y392" i="1"/>
  <c r="BO400" i="1"/>
  <c r="BM400" i="1"/>
  <c r="Y400" i="1"/>
  <c r="X414" i="1"/>
  <c r="X413" i="1"/>
  <c r="BO412" i="1"/>
  <c r="BM412" i="1"/>
  <c r="Y412" i="1"/>
  <c r="Y413" i="1" s="1"/>
  <c r="BO416" i="1"/>
  <c r="BM416" i="1"/>
  <c r="Y416" i="1"/>
  <c r="BO433" i="1"/>
  <c r="BM433" i="1"/>
  <c r="Y433" i="1"/>
  <c r="BO470" i="1"/>
  <c r="BM470" i="1"/>
  <c r="Y470" i="1"/>
  <c r="BO478" i="1"/>
  <c r="BM478" i="1"/>
  <c r="Y478" i="1"/>
  <c r="BO492" i="1"/>
  <c r="BM492" i="1"/>
  <c r="Y492" i="1"/>
  <c r="X501" i="1"/>
  <c r="BO531" i="1"/>
  <c r="BM531" i="1"/>
  <c r="Y531" i="1"/>
  <c r="BO533" i="1"/>
  <c r="BM533" i="1"/>
  <c r="Y533" i="1"/>
  <c r="BO535" i="1"/>
  <c r="BM535" i="1"/>
  <c r="Y535" i="1"/>
  <c r="H9" i="1"/>
  <c r="A10" i="1"/>
  <c r="X24" i="1"/>
  <c r="X34" i="1"/>
  <c r="X50" i="1"/>
  <c r="X58" i="1"/>
  <c r="X81" i="1"/>
  <c r="X89" i="1"/>
  <c r="X99" i="1"/>
  <c r="X116" i="1"/>
  <c r="X126" i="1"/>
  <c r="X135" i="1"/>
  <c r="X144" i="1"/>
  <c r="X157" i="1"/>
  <c r="X164" i="1"/>
  <c r="X168" i="1"/>
  <c r="X179" i="1"/>
  <c r="X198" i="1"/>
  <c r="X204" i="1"/>
  <c r="X215" i="1"/>
  <c r="X222" i="1"/>
  <c r="X231" i="1"/>
  <c r="X248" i="1"/>
  <c r="X254" i="1"/>
  <c r="BO261" i="1"/>
  <c r="BM261" i="1"/>
  <c r="Y261" i="1"/>
  <c r="BO265" i="1"/>
  <c r="BM265" i="1"/>
  <c r="Y265" i="1"/>
  <c r="X267" i="1"/>
  <c r="BO270" i="1"/>
  <c r="BM270" i="1"/>
  <c r="Y270" i="1"/>
  <c r="BO284" i="1"/>
  <c r="BM284" i="1"/>
  <c r="Y284" i="1"/>
  <c r="X286" i="1"/>
  <c r="O563" i="1"/>
  <c r="X296" i="1"/>
  <c r="BO289" i="1"/>
  <c r="BM289" i="1"/>
  <c r="Y289" i="1"/>
  <c r="BO293" i="1"/>
  <c r="BM293" i="1"/>
  <c r="Y293" i="1"/>
  <c r="BO310" i="1"/>
  <c r="BM310" i="1"/>
  <c r="Y310" i="1"/>
  <c r="Y312" i="1" s="1"/>
  <c r="BO333" i="1"/>
  <c r="BM333" i="1"/>
  <c r="Y333" i="1"/>
  <c r="BO337" i="1"/>
  <c r="BM337" i="1"/>
  <c r="Y337" i="1"/>
  <c r="X339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X403" i="1"/>
  <c r="BO407" i="1"/>
  <c r="BM407" i="1"/>
  <c r="Y407" i="1"/>
  <c r="Y409" i="1" s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I563" i="1"/>
  <c r="F9" i="1"/>
  <c r="J9" i="1"/>
  <c r="Y22" i="1"/>
  <c r="Y24" i="1" s="1"/>
  <c r="BM22" i="1"/>
  <c r="BO22" i="1"/>
  <c r="W557" i="1"/>
  <c r="X25" i="1"/>
  <c r="Y28" i="1"/>
  <c r="BM28" i="1"/>
  <c r="Y30" i="1"/>
  <c r="BM30" i="1"/>
  <c r="Y32" i="1"/>
  <c r="BM32" i="1"/>
  <c r="C563" i="1"/>
  <c r="Y48" i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Y87" i="1"/>
  <c r="BM87" i="1"/>
  <c r="Y91" i="1"/>
  <c r="Y98" i="1" s="1"/>
  <c r="BM91" i="1"/>
  <c r="BO91" i="1"/>
  <c r="Y93" i="1"/>
  <c r="BM93" i="1"/>
  <c r="Y95" i="1"/>
  <c r="BM95" i="1"/>
  <c r="Y97" i="1"/>
  <c r="BM97" i="1"/>
  <c r="Y102" i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F563" i="1"/>
  <c r="Y131" i="1"/>
  <c r="BM131" i="1"/>
  <c r="Y133" i="1"/>
  <c r="BM133" i="1"/>
  <c r="X136" i="1"/>
  <c r="G563" i="1"/>
  <c r="Y142" i="1"/>
  <c r="Y144" i="1" s="1"/>
  <c r="BM142" i="1"/>
  <c r="X145" i="1"/>
  <c r="H563" i="1"/>
  <c r="Y149" i="1"/>
  <c r="BM149" i="1"/>
  <c r="Y151" i="1"/>
  <c r="BM151" i="1"/>
  <c r="Y153" i="1"/>
  <c r="BM153" i="1"/>
  <c r="Y155" i="1"/>
  <c r="BM155" i="1"/>
  <c r="X158" i="1"/>
  <c r="Y162" i="1"/>
  <c r="Y163" i="1" s="1"/>
  <c r="BM162" i="1"/>
  <c r="Y166" i="1"/>
  <c r="BM166" i="1"/>
  <c r="BO166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Y183" i="1"/>
  <c r="BM183" i="1"/>
  <c r="Y186" i="1"/>
  <c r="BM186" i="1"/>
  <c r="Y187" i="1"/>
  <c r="BM187" i="1"/>
  <c r="Y189" i="1"/>
  <c r="BM189" i="1"/>
  <c r="Y191" i="1"/>
  <c r="BM191" i="1"/>
  <c r="Y196" i="1"/>
  <c r="BM196" i="1"/>
  <c r="Y200" i="1"/>
  <c r="Y204" i="1" s="1"/>
  <c r="BM200" i="1"/>
  <c r="BO200" i="1"/>
  <c r="J563" i="1"/>
  <c r="Y209" i="1"/>
  <c r="BM209" i="1"/>
  <c r="Y211" i="1"/>
  <c r="BM211" i="1"/>
  <c r="Y213" i="1"/>
  <c r="BM213" i="1"/>
  <c r="X216" i="1"/>
  <c r="Y218" i="1"/>
  <c r="Y221" i="1" s="1"/>
  <c r="BM218" i="1"/>
  <c r="BO218" i="1"/>
  <c r="Y220" i="1"/>
  <c r="BM220" i="1"/>
  <c r="Y225" i="1"/>
  <c r="BM225" i="1"/>
  <c r="BO225" i="1"/>
  <c r="Y227" i="1"/>
  <c r="BM227" i="1"/>
  <c r="Y229" i="1"/>
  <c r="BM229" i="1"/>
  <c r="N563" i="1"/>
  <c r="L563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47" i="1"/>
  <c r="Y250" i="1"/>
  <c r="BM250" i="1"/>
  <c r="BO250" i="1"/>
  <c r="Y252" i="1"/>
  <c r="BM252" i="1"/>
  <c r="X266" i="1"/>
  <c r="Y258" i="1"/>
  <c r="BM258" i="1"/>
  <c r="BO259" i="1"/>
  <c r="BM259" i="1"/>
  <c r="Y259" i="1"/>
  <c r="BO263" i="1"/>
  <c r="BM263" i="1"/>
  <c r="Y263" i="1"/>
  <c r="X27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X313" i="1"/>
  <c r="X312" i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X376" i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X404" i="1"/>
  <c r="BO393" i="1"/>
  <c r="BM393" i="1"/>
  <c r="Y393" i="1"/>
  <c r="BO397" i="1"/>
  <c r="BM397" i="1"/>
  <c r="Y397" i="1"/>
  <c r="BO401" i="1"/>
  <c r="BM401" i="1"/>
  <c r="Y401" i="1"/>
  <c r="X410" i="1"/>
  <c r="X409" i="1"/>
  <c r="Y419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01" i="1" l="1"/>
  <c r="Y369" i="1"/>
  <c r="Y285" i="1"/>
  <c r="Y168" i="1"/>
  <c r="Y49" i="1"/>
  <c r="Y455" i="1"/>
  <c r="Y527" i="1"/>
  <c r="Y266" i="1"/>
  <c r="Y215" i="1"/>
  <c r="Y197" i="1"/>
  <c r="Y126" i="1"/>
  <c r="Y116" i="1"/>
  <c r="Y376" i="1"/>
  <c r="Y247" i="1"/>
  <c r="Y157" i="1"/>
  <c r="Y135" i="1"/>
  <c r="Y88" i="1"/>
  <c r="Y34" i="1"/>
  <c r="Y403" i="1"/>
  <c r="Y273" i="1"/>
  <c r="Y544" i="1"/>
  <c r="Y495" i="1"/>
  <c r="Y481" i="1"/>
  <c r="Y364" i="1"/>
  <c r="Y338" i="1"/>
  <c r="Y254" i="1"/>
  <c r="Y231" i="1"/>
  <c r="X553" i="1"/>
  <c r="X555" i="1"/>
  <c r="Y519" i="1"/>
  <c r="Y435" i="1"/>
  <c r="Y345" i="1"/>
  <c r="Y296" i="1"/>
  <c r="X557" i="1"/>
  <c r="X554" i="1"/>
  <c r="X556" i="1" s="1"/>
  <c r="Y351" i="1"/>
  <c r="Y558" i="1" l="1"/>
</calcChain>
</file>

<file path=xl/sharedStrings.xml><?xml version="1.0" encoding="utf-8"?>
<sst xmlns="http://schemas.openxmlformats.org/spreadsheetml/2006/main" count="2427" uniqueCount="814">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</sst>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3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72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20" t="s">
        <v>8</v>
      </c>
      <c r="B5" s="521"/>
      <c r="C5" s="522"/>
      <c r="D5" s="429"/>
      <c r="E5" s="431"/>
      <c r="F5" s="742" t="s">
        <v>9</v>
      </c>
      <c r="G5" s="522"/>
      <c r="H5" s="429" t="s">
        <v>813</v>
      </c>
      <c r="I5" s="430"/>
      <c r="J5" s="430"/>
      <c r="K5" s="430"/>
      <c r="L5" s="431"/>
      <c r="M5" s="58"/>
      <c r="O5" s="24" t="s">
        <v>10</v>
      </c>
      <c r="P5" s="770">
        <v>45465</v>
      </c>
      <c r="Q5" s="539"/>
      <c r="S5" s="630" t="s">
        <v>11</v>
      </c>
      <c r="T5" s="454"/>
      <c r="U5" s="633" t="s">
        <v>12</v>
      </c>
      <c r="V5" s="539"/>
      <c r="AA5" s="51"/>
      <c r="AB5" s="51"/>
      <c r="AC5" s="51"/>
    </row>
    <row r="6" spans="1:30" s="381" customFormat="1" ht="24" customHeight="1" x14ac:dyDescent="0.2">
      <c r="A6" s="520" t="s">
        <v>13</v>
      </c>
      <c r="B6" s="521"/>
      <c r="C6" s="522"/>
      <c r="D6" s="693" t="s">
        <v>14</v>
      </c>
      <c r="E6" s="694"/>
      <c r="F6" s="694"/>
      <c r="G6" s="694"/>
      <c r="H6" s="694"/>
      <c r="I6" s="694"/>
      <c r="J6" s="694"/>
      <c r="K6" s="694"/>
      <c r="L6" s="539"/>
      <c r="M6" s="59"/>
      <c r="O6" s="24" t="s">
        <v>15</v>
      </c>
      <c r="P6" s="417" t="str">
        <f>IF(P5=0," ",CHOOSE(WEEKDAY(P5,2),"Понедельник","Вторник","Среда","Четверг","Пятница","Суббота","Воскресенье"))</f>
        <v>Суббота</v>
      </c>
      <c r="Q6" s="390"/>
      <c r="S6" s="453" t="s">
        <v>16</v>
      </c>
      <c r="T6" s="454"/>
      <c r="U6" s="686" t="s">
        <v>17</v>
      </c>
      <c r="V6" s="416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0" t="str">
        <f>IFERROR(VLOOKUP(DeliveryAddress,Table,3,0),1)</f>
        <v>1</v>
      </c>
      <c r="E7" s="611"/>
      <c r="F7" s="611"/>
      <c r="G7" s="611"/>
      <c r="H7" s="611"/>
      <c r="I7" s="611"/>
      <c r="J7" s="611"/>
      <c r="K7" s="611"/>
      <c r="L7" s="584"/>
      <c r="M7" s="60"/>
      <c r="O7" s="24"/>
      <c r="P7" s="42"/>
      <c r="Q7" s="42"/>
      <c r="S7" s="396"/>
      <c r="T7" s="454"/>
      <c r="U7" s="687"/>
      <c r="V7" s="688"/>
      <c r="AA7" s="51"/>
      <c r="AB7" s="51"/>
      <c r="AC7" s="51"/>
    </row>
    <row r="8" spans="1:30" s="381" customFormat="1" ht="25.5" customHeight="1" x14ac:dyDescent="0.2">
      <c r="A8" s="774" t="s">
        <v>18</v>
      </c>
      <c r="B8" s="413"/>
      <c r="C8" s="414"/>
      <c r="D8" s="494"/>
      <c r="E8" s="495"/>
      <c r="F8" s="495"/>
      <c r="G8" s="495"/>
      <c r="H8" s="495"/>
      <c r="I8" s="495"/>
      <c r="J8" s="495"/>
      <c r="K8" s="495"/>
      <c r="L8" s="496"/>
      <c r="M8" s="61"/>
      <c r="O8" s="24" t="s">
        <v>19</v>
      </c>
      <c r="P8" s="583">
        <v>0.375</v>
      </c>
      <c r="Q8" s="584"/>
      <c r="S8" s="396"/>
      <c r="T8" s="454"/>
      <c r="U8" s="687"/>
      <c r="V8" s="688"/>
      <c r="AA8" s="51"/>
      <c r="AB8" s="51"/>
      <c r="AC8" s="51"/>
    </row>
    <row r="9" spans="1:30" s="381" customFormat="1" ht="39.950000000000003" customHeight="1" x14ac:dyDescent="0.2">
      <c r="A9" s="5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2"/>
      <c r="E9" s="404"/>
      <c r="F9" s="5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66"/>
      <c r="Q9" s="567"/>
      <c r="S9" s="396"/>
      <c r="T9" s="454"/>
      <c r="U9" s="689"/>
      <c r="V9" s="690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2"/>
      <c r="E10" s="404"/>
      <c r="F10" s="5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1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40"/>
      <c r="Q10" s="641"/>
      <c r="T10" s="24" t="s">
        <v>22</v>
      </c>
      <c r="U10" s="415" t="s">
        <v>23</v>
      </c>
      <c r="V10" s="416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17" t="s">
        <v>27</v>
      </c>
      <c r="V11" s="56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3" t="s">
        <v>28</v>
      </c>
      <c r="B12" s="521"/>
      <c r="C12" s="521"/>
      <c r="D12" s="521"/>
      <c r="E12" s="521"/>
      <c r="F12" s="521"/>
      <c r="G12" s="521"/>
      <c r="H12" s="521"/>
      <c r="I12" s="521"/>
      <c r="J12" s="521"/>
      <c r="K12" s="521"/>
      <c r="L12" s="522"/>
      <c r="M12" s="62"/>
      <c r="O12" s="24" t="s">
        <v>29</v>
      </c>
      <c r="P12" s="583"/>
      <c r="Q12" s="584"/>
      <c r="R12" s="23"/>
      <c r="T12" s="24"/>
      <c r="U12" s="503"/>
      <c r="V12" s="396"/>
      <c r="AA12" s="51"/>
      <c r="AB12" s="51"/>
      <c r="AC12" s="51"/>
    </row>
    <row r="13" spans="1:30" s="381" customFormat="1" ht="23.25" customHeight="1" x14ac:dyDescent="0.2">
      <c r="A13" s="733" t="s">
        <v>30</v>
      </c>
      <c r="B13" s="521"/>
      <c r="C13" s="521"/>
      <c r="D13" s="521"/>
      <c r="E13" s="521"/>
      <c r="F13" s="521"/>
      <c r="G13" s="521"/>
      <c r="H13" s="521"/>
      <c r="I13" s="521"/>
      <c r="J13" s="521"/>
      <c r="K13" s="521"/>
      <c r="L13" s="522"/>
      <c r="M13" s="62"/>
      <c r="N13" s="26"/>
      <c r="O13" s="26" t="s">
        <v>31</v>
      </c>
      <c r="P13" s="617"/>
      <c r="Q13" s="56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3" t="s">
        <v>32</v>
      </c>
      <c r="B14" s="521"/>
      <c r="C14" s="521"/>
      <c r="D14" s="521"/>
      <c r="E14" s="521"/>
      <c r="F14" s="521"/>
      <c r="G14" s="521"/>
      <c r="H14" s="521"/>
      <c r="I14" s="521"/>
      <c r="J14" s="521"/>
      <c r="K14" s="521"/>
      <c r="L14" s="52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59" t="s">
        <v>33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2"/>
      <c r="M15" s="63"/>
      <c r="O15" s="546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45" t="s">
        <v>37</v>
      </c>
      <c r="D17" s="439" t="s">
        <v>38</v>
      </c>
      <c r="E17" s="52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527"/>
      <c r="Q17" s="527"/>
      <c r="R17" s="527"/>
      <c r="S17" s="528"/>
      <c r="T17" s="756" t="s">
        <v>49</v>
      </c>
      <c r="U17" s="522"/>
      <c r="V17" s="439" t="s">
        <v>50</v>
      </c>
      <c r="W17" s="439" t="s">
        <v>51</v>
      </c>
      <c r="X17" s="787" t="s">
        <v>52</v>
      </c>
      <c r="Y17" s="439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2"/>
      <c r="BB17" s="754" t="s">
        <v>57</v>
      </c>
    </row>
    <row r="18" spans="1:67" ht="14.25" customHeight="1" x14ac:dyDescent="0.2">
      <c r="A18" s="440"/>
      <c r="B18" s="440"/>
      <c r="C18" s="440"/>
      <c r="D18" s="529"/>
      <c r="E18" s="531"/>
      <c r="F18" s="440"/>
      <c r="G18" s="440"/>
      <c r="H18" s="440"/>
      <c r="I18" s="440"/>
      <c r="J18" s="440"/>
      <c r="K18" s="440"/>
      <c r="L18" s="440"/>
      <c r="M18" s="440"/>
      <c r="N18" s="440"/>
      <c r="O18" s="529"/>
      <c r="P18" s="530"/>
      <c r="Q18" s="530"/>
      <c r="R18" s="530"/>
      <c r="S18" s="531"/>
      <c r="T18" s="382" t="s">
        <v>58</v>
      </c>
      <c r="U18" s="382" t="s">
        <v>59</v>
      </c>
      <c r="V18" s="440"/>
      <c r="W18" s="440"/>
      <c r="X18" s="788"/>
      <c r="Y18" s="440"/>
      <c r="Z18" s="647"/>
      <c r="AA18" s="647"/>
      <c r="AB18" s="482"/>
      <c r="AC18" s="483"/>
      <c r="AD18" s="484"/>
      <c r="AE18" s="493"/>
      <c r="BB18" s="396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hidden="1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2" t="s">
        <v>70</v>
      </c>
      <c r="P24" s="413"/>
      <c r="Q24" s="413"/>
      <c r="R24" s="413"/>
      <c r="S24" s="413"/>
      <c r="T24" s="413"/>
      <c r="U24" s="414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2" t="s">
        <v>70</v>
      </c>
      <c r="P25" s="413"/>
      <c r="Q25" s="413"/>
      <c r="R25" s="413"/>
      <c r="S25" s="413"/>
      <c r="T25" s="413"/>
      <c r="U25" s="414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2" t="s">
        <v>70</v>
      </c>
      <c r="P34" s="413"/>
      <c r="Q34" s="413"/>
      <c r="R34" s="413"/>
      <c r="S34" s="413"/>
      <c r="T34" s="413"/>
      <c r="U34" s="414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hidden="1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2" t="s">
        <v>70</v>
      </c>
      <c r="P35" s="413"/>
      <c r="Q35" s="413"/>
      <c r="R35" s="413"/>
      <c r="S35" s="413"/>
      <c r="T35" s="413"/>
      <c r="U35" s="414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hidden="1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2" t="s">
        <v>70</v>
      </c>
      <c r="P38" s="413"/>
      <c r="Q38" s="413"/>
      <c r="R38" s="413"/>
      <c r="S38" s="413"/>
      <c r="T38" s="413"/>
      <c r="U38" s="414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hidden="1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2" t="s">
        <v>70</v>
      </c>
      <c r="P39" s="413"/>
      <c r="Q39" s="413"/>
      <c r="R39" s="413"/>
      <c r="S39" s="413"/>
      <c r="T39" s="413"/>
      <c r="U39" s="414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hidden="1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2" t="s">
        <v>70</v>
      </c>
      <c r="P42" s="413"/>
      <c r="Q42" s="413"/>
      <c r="R42" s="413"/>
      <c r="S42" s="413"/>
      <c r="T42" s="413"/>
      <c r="U42" s="414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hidden="1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2" t="s">
        <v>70</v>
      </c>
      <c r="P43" s="413"/>
      <c r="Q43" s="413"/>
      <c r="R43" s="413"/>
      <c r="S43" s="413"/>
      <c r="T43" s="413"/>
      <c r="U43" s="414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hidden="1" customHeight="1" x14ac:dyDescent="0.2">
      <c r="A44" s="448" t="s">
        <v>95</v>
      </c>
      <c r="B44" s="449"/>
      <c r="C44" s="449"/>
      <c r="D44" s="449"/>
      <c r="E44" s="449"/>
      <c r="F44" s="449"/>
      <c r="G44" s="449"/>
      <c r="H44" s="449"/>
      <c r="I44" s="449"/>
      <c r="J44" s="449"/>
      <c r="K44" s="449"/>
      <c r="L44" s="449"/>
      <c r="M44" s="449"/>
      <c r="N44" s="449"/>
      <c r="O44" s="449"/>
      <c r="P44" s="449"/>
      <c r="Q44" s="449"/>
      <c r="R44" s="449"/>
      <c r="S44" s="449"/>
      <c r="T44" s="449"/>
      <c r="U44" s="449"/>
      <c r="V44" s="449"/>
      <c r="W44" s="449"/>
      <c r="X44" s="449"/>
      <c r="Y44" s="449"/>
      <c r="Z44" s="48"/>
      <c r="AA44" s="48"/>
    </row>
    <row r="45" spans="1:67" ht="16.5" hidden="1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hidden="1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297</v>
      </c>
      <c r="X47" s="386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310.2</v>
      </c>
      <c r="BM47" s="64">
        <f>IFERROR(X47*I47/H47,"0")</f>
        <v>315.83999999999997</v>
      </c>
      <c r="BN47" s="64">
        <f>IFERROR(1/J47*(W47/H47),"0")</f>
        <v>0.49107142857142849</v>
      </c>
      <c r="BO47" s="64">
        <f>IFERROR(1/J47*(X47/H47),"0")</f>
        <v>0.5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2" t="s">
        <v>70</v>
      </c>
      <c r="P49" s="413"/>
      <c r="Q49" s="413"/>
      <c r="R49" s="413"/>
      <c r="S49" s="413"/>
      <c r="T49" s="413"/>
      <c r="U49" s="414"/>
      <c r="V49" s="37" t="s">
        <v>71</v>
      </c>
      <c r="W49" s="387">
        <f>IFERROR(W47/H47,"0")+IFERROR(W48/H48,"0")</f>
        <v>27.499999999999996</v>
      </c>
      <c r="X49" s="387">
        <f>IFERROR(X47/H47,"0")+IFERROR(X48/H48,"0")</f>
        <v>28</v>
      </c>
      <c r="Y49" s="387">
        <f>IFERROR(IF(Y47="",0,Y47),"0")+IFERROR(IF(Y48="",0,Y48),"0")</f>
        <v>0.60899999999999999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2" t="s">
        <v>70</v>
      </c>
      <c r="P50" s="413"/>
      <c r="Q50" s="413"/>
      <c r="R50" s="413"/>
      <c r="S50" s="413"/>
      <c r="T50" s="413"/>
      <c r="U50" s="414"/>
      <c r="V50" s="37" t="s">
        <v>66</v>
      </c>
      <c r="W50" s="387">
        <f>IFERROR(SUM(W47:W48),"0")</f>
        <v>297</v>
      </c>
      <c r="X50" s="387">
        <f>IFERROR(SUM(X47:X48),"0")</f>
        <v>302.40000000000003</v>
      </c>
      <c r="Y50" s="37"/>
      <c r="Z50" s="388"/>
      <c r="AA50" s="388"/>
    </row>
    <row r="51" spans="1:67" ht="16.5" hidden="1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hidden="1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5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5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2" t="s">
        <v>70</v>
      </c>
      <c r="P57" s="413"/>
      <c r="Q57" s="413"/>
      <c r="R57" s="413"/>
      <c r="S57" s="413"/>
      <c r="T57" s="413"/>
      <c r="U57" s="414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hidden="1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2" t="s">
        <v>70</v>
      </c>
      <c r="P58" s="413"/>
      <c r="Q58" s="413"/>
      <c r="R58" s="413"/>
      <c r="S58" s="413"/>
      <c r="T58" s="413"/>
      <c r="U58" s="414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hidden="1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hidden="1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470</v>
      </c>
      <c r="X62" s="386">
        <f t="shared" si="6"/>
        <v>470.4</v>
      </c>
      <c r="Y62" s="36">
        <f t="shared" si="7"/>
        <v>0.91349999999999998</v>
      </c>
      <c r="Z62" s="56"/>
      <c r="AA62" s="57"/>
      <c r="AE62" s="64"/>
      <c r="BB62" s="83" t="s">
        <v>1</v>
      </c>
      <c r="BL62" s="64">
        <f t="shared" si="8"/>
        <v>490.14285714285711</v>
      </c>
      <c r="BM62" s="64">
        <f t="shared" si="9"/>
        <v>490.56</v>
      </c>
      <c r="BN62" s="64">
        <f t="shared" si="10"/>
        <v>0.74936224489795911</v>
      </c>
      <c r="BO62" s="64">
        <f t="shared" si="11"/>
        <v>0.75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5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445</v>
      </c>
      <c r="X65" s="386">
        <f t="shared" si="6"/>
        <v>453.6</v>
      </c>
      <c r="Y65" s="36">
        <f t="shared" si="7"/>
        <v>0.91349999999999998</v>
      </c>
      <c r="Z65" s="56"/>
      <c r="AA65" s="57"/>
      <c r="AE65" s="64"/>
      <c r="BB65" s="86" t="s">
        <v>1</v>
      </c>
      <c r="BL65" s="64">
        <f t="shared" si="8"/>
        <v>464.77777777777771</v>
      </c>
      <c r="BM65" s="64">
        <f t="shared" si="9"/>
        <v>473.76</v>
      </c>
      <c r="BN65" s="64">
        <f t="shared" si="10"/>
        <v>0.73578042328042326</v>
      </c>
      <c r="BO65" s="64">
        <f t="shared" si="11"/>
        <v>0.75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607</v>
      </c>
      <c r="X66" s="386">
        <f t="shared" si="6"/>
        <v>616</v>
      </c>
      <c r="Y66" s="36">
        <f t="shared" si="7"/>
        <v>1.1962499999999998</v>
      </c>
      <c r="Z66" s="56"/>
      <c r="AA66" s="57"/>
      <c r="AE66" s="64"/>
      <c r="BB66" s="87" t="s">
        <v>1</v>
      </c>
      <c r="BL66" s="64">
        <f t="shared" si="8"/>
        <v>633.01428571428573</v>
      </c>
      <c r="BM66" s="64">
        <f t="shared" si="9"/>
        <v>642.40000000000009</v>
      </c>
      <c r="BN66" s="64">
        <f t="shared" si="10"/>
        <v>0.96779336734693877</v>
      </c>
      <c r="BO66" s="64">
        <f t="shared" si="11"/>
        <v>0.9821428571428571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90</v>
      </c>
      <c r="X69" s="386">
        <f t="shared" si="6"/>
        <v>92.5</v>
      </c>
      <c r="Y69" s="36">
        <f t="shared" ref="Y69:Y74" si="12">IFERROR(IF(X69=0,"",ROUNDUP(X69/H69,0)*0.00937),"")</f>
        <v>0.23424999999999999</v>
      </c>
      <c r="Z69" s="56"/>
      <c r="AA69" s="57"/>
      <c r="AE69" s="64"/>
      <c r="BB69" s="90" t="s">
        <v>1</v>
      </c>
      <c r="BL69" s="64">
        <f t="shared" si="8"/>
        <v>95.837837837837839</v>
      </c>
      <c r="BM69" s="64">
        <f t="shared" si="9"/>
        <v>98.499999999999986</v>
      </c>
      <c r="BN69" s="64">
        <f t="shared" si="10"/>
        <v>0.20270270270270269</v>
      </c>
      <c r="BO69" s="64">
        <f t="shared" si="11"/>
        <v>0.20833333333333334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5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234</v>
      </c>
      <c r="X79" s="386">
        <f t="shared" si="6"/>
        <v>234</v>
      </c>
      <c r="Y79" s="36">
        <f>IFERROR(IF(X79=0,"",ROUNDUP(X79/H79,0)*0.00937),"")</f>
        <v>0.48724000000000001</v>
      </c>
      <c r="Z79" s="56"/>
      <c r="AA79" s="57"/>
      <c r="AE79" s="64"/>
      <c r="BB79" s="100" t="s">
        <v>1</v>
      </c>
      <c r="BL79" s="64">
        <f t="shared" si="8"/>
        <v>246.48000000000002</v>
      </c>
      <c r="BM79" s="64">
        <f t="shared" si="9"/>
        <v>246.48000000000002</v>
      </c>
      <c r="BN79" s="64">
        <f t="shared" si="10"/>
        <v>0.43333333333333335</v>
      </c>
      <c r="BO79" s="64">
        <f t="shared" si="11"/>
        <v>0.43333333333333335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2" t="s">
        <v>70</v>
      </c>
      <c r="P81" s="413"/>
      <c r="Q81" s="413"/>
      <c r="R81" s="413"/>
      <c r="S81" s="413"/>
      <c r="T81" s="413"/>
      <c r="U81" s="414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213.68874231374232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216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3.7447399999999997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2" t="s">
        <v>70</v>
      </c>
      <c r="P82" s="413"/>
      <c r="Q82" s="413"/>
      <c r="R82" s="413"/>
      <c r="S82" s="413"/>
      <c r="T82" s="413"/>
      <c r="U82" s="414"/>
      <c r="V82" s="37" t="s">
        <v>66</v>
      </c>
      <c r="W82" s="387">
        <f>IFERROR(SUM(W61:W80),"0")</f>
        <v>1846</v>
      </c>
      <c r="X82" s="387">
        <f>IFERROR(SUM(X61:X80),"0")</f>
        <v>1866.5</v>
      </c>
      <c r="Y82" s="37"/>
      <c r="Z82" s="388"/>
      <c r="AA82" s="388"/>
    </row>
    <row r="83" spans="1:67" ht="14.25" hidden="1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105</v>
      </c>
      <c r="X84" s="386">
        <f>IFERROR(IF(W84="",0,CEILING((W84/$H84),1)*$H84),"")</f>
        <v>108</v>
      </c>
      <c r="Y84" s="36">
        <f>IFERROR(IF(X84=0,"",ROUNDUP(X84/H84,0)*0.02175),"")</f>
        <v>0.21749999999999997</v>
      </c>
      <c r="Z84" s="56"/>
      <c r="AA84" s="57"/>
      <c r="AE84" s="64"/>
      <c r="BB84" s="102" t="s">
        <v>1</v>
      </c>
      <c r="BL84" s="64">
        <f>IFERROR(W84*I84/H84,"0")</f>
        <v>109.66666666666664</v>
      </c>
      <c r="BM84" s="64">
        <f>IFERROR(X84*I84/H84,"0")</f>
        <v>112.8</v>
      </c>
      <c r="BN84" s="64">
        <f>IFERROR(1/J84*(W84/H84),"0")</f>
        <v>0.20254629629629628</v>
      </c>
      <c r="BO84" s="64">
        <f>IFERROR(1/J84*(X84/H84),"0")</f>
        <v>0.20833333333333331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5</v>
      </c>
      <c r="X87" s="386">
        <f>IFERROR(IF(W87="",0,CEILING((W87/$H87),1)*$H87),"")</f>
        <v>7.1999999999999993</v>
      </c>
      <c r="Y87" s="36">
        <f>IFERROR(IF(X87=0,"",ROUNDUP(X87/H87,0)*0.00753),"")</f>
        <v>2.2589999999999999E-2</v>
      </c>
      <c r="Z87" s="56"/>
      <c r="AA87" s="57"/>
      <c r="AE87" s="64"/>
      <c r="BB87" s="105" t="s">
        <v>1</v>
      </c>
      <c r="BL87" s="64">
        <f>IFERROR(W87*I87/H87,"0")</f>
        <v>5.416666666666667</v>
      </c>
      <c r="BM87" s="64">
        <f>IFERROR(X87*I87/H87,"0")</f>
        <v>7.8</v>
      </c>
      <c r="BN87" s="64">
        <f>IFERROR(1/J87*(W87/H87),"0")</f>
        <v>1.3354700854700856E-2</v>
      </c>
      <c r="BO87" s="64">
        <f>IFERROR(1/J87*(X87/H87),"0")</f>
        <v>1.9230769230769232E-2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2" t="s">
        <v>70</v>
      </c>
      <c r="P88" s="413"/>
      <c r="Q88" s="413"/>
      <c r="R88" s="413"/>
      <c r="S88" s="413"/>
      <c r="T88" s="413"/>
      <c r="U88" s="414"/>
      <c r="V88" s="37" t="s">
        <v>71</v>
      </c>
      <c r="W88" s="387">
        <f>IFERROR(W84/H84,"0")+IFERROR(W85/H85,"0")+IFERROR(W86/H86,"0")+IFERROR(W87/H87,"0")</f>
        <v>11.805555555555555</v>
      </c>
      <c r="X88" s="387">
        <f>IFERROR(X84/H84,"0")+IFERROR(X85/H85,"0")+IFERROR(X86/H86,"0")+IFERROR(X87/H87,"0")</f>
        <v>13</v>
      </c>
      <c r="Y88" s="387">
        <f>IFERROR(IF(Y84="",0,Y84),"0")+IFERROR(IF(Y85="",0,Y85),"0")+IFERROR(IF(Y86="",0,Y86),"0")+IFERROR(IF(Y87="",0,Y87),"0")</f>
        <v>0.24008999999999997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2" t="s">
        <v>70</v>
      </c>
      <c r="P89" s="413"/>
      <c r="Q89" s="413"/>
      <c r="R89" s="413"/>
      <c r="S89" s="413"/>
      <c r="T89" s="413"/>
      <c r="U89" s="414"/>
      <c r="V89" s="37" t="s">
        <v>66</v>
      </c>
      <c r="W89" s="387">
        <f>IFERROR(SUM(W84:W87),"0")</f>
        <v>110</v>
      </c>
      <c r="X89" s="387">
        <f>IFERROR(SUM(X84:X87),"0")</f>
        <v>115.2</v>
      </c>
      <c r="Y89" s="37"/>
      <c r="Z89" s="388"/>
      <c r="AA89" s="388"/>
    </row>
    <row r="90" spans="1:67" ht="14.25" hidden="1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2" t="s">
        <v>70</v>
      </c>
      <c r="P98" s="413"/>
      <c r="Q98" s="413"/>
      <c r="R98" s="413"/>
      <c r="S98" s="413"/>
      <c r="T98" s="413"/>
      <c r="U98" s="414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hidden="1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2" t="s">
        <v>70</v>
      </c>
      <c r="P99" s="413"/>
      <c r="Q99" s="413"/>
      <c r="R99" s="413"/>
      <c r="S99" s="413"/>
      <c r="T99" s="413"/>
      <c r="U99" s="414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hidden="1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9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300</v>
      </c>
      <c r="X102" s="386">
        <f t="shared" si="18"/>
        <v>302.40000000000003</v>
      </c>
      <c r="Y102" s="36">
        <f>IFERROR(IF(X102=0,"",ROUNDUP(X102/H102,0)*0.02175),"")</f>
        <v>0.78299999999999992</v>
      </c>
      <c r="Z102" s="56"/>
      <c r="AA102" s="57"/>
      <c r="AE102" s="64"/>
      <c r="BB102" s="114" t="s">
        <v>1</v>
      </c>
      <c r="BL102" s="64">
        <f t="shared" si="19"/>
        <v>320.14285714285717</v>
      </c>
      <c r="BM102" s="64">
        <f t="shared" si="20"/>
        <v>322.70400000000006</v>
      </c>
      <c r="BN102" s="64">
        <f t="shared" si="21"/>
        <v>0.63775510204081631</v>
      </c>
      <c r="BO102" s="64">
        <f t="shared" si="22"/>
        <v>0.64285714285714279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150</v>
      </c>
      <c r="X104" s="386">
        <f t="shared" si="18"/>
        <v>151.20000000000002</v>
      </c>
      <c r="Y104" s="36">
        <f>IFERROR(IF(X104=0,"",ROUNDUP(X104/H104,0)*0.02175),"")</f>
        <v>0.39149999999999996</v>
      </c>
      <c r="Z104" s="56"/>
      <c r="AA104" s="57"/>
      <c r="AE104" s="64"/>
      <c r="BB104" s="116" t="s">
        <v>1</v>
      </c>
      <c r="BL104" s="64">
        <f t="shared" si="19"/>
        <v>160.07142857142858</v>
      </c>
      <c r="BM104" s="64">
        <f t="shared" si="20"/>
        <v>161.35200000000003</v>
      </c>
      <c r="BN104" s="64">
        <f t="shared" si="21"/>
        <v>0.31887755102040816</v>
      </c>
      <c r="BO104" s="64">
        <f t="shared" si="22"/>
        <v>0.3214285714285714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2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6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27</v>
      </c>
      <c r="X108" s="386">
        <f t="shared" si="18"/>
        <v>27</v>
      </c>
      <c r="Y108" s="36">
        <f>IFERROR(IF(X108=0,"",ROUNDUP(X108/H108,0)*0.00753),"")</f>
        <v>7.5300000000000006E-2</v>
      </c>
      <c r="Z108" s="56"/>
      <c r="AA108" s="57"/>
      <c r="AE108" s="64"/>
      <c r="BB108" s="120" t="s">
        <v>1</v>
      </c>
      <c r="BL108" s="64">
        <f t="shared" si="19"/>
        <v>29.72</v>
      </c>
      <c r="BM108" s="64">
        <f t="shared" si="20"/>
        <v>29.72</v>
      </c>
      <c r="BN108" s="64">
        <f t="shared" si="21"/>
        <v>6.4102564102564097E-2</v>
      </c>
      <c r="BO108" s="64">
        <f t="shared" si="22"/>
        <v>6.4102564102564097E-2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203</v>
      </c>
      <c r="X109" s="386">
        <f t="shared" si="18"/>
        <v>205.20000000000002</v>
      </c>
      <c r="Y109" s="36">
        <f>IFERROR(IF(X109=0,"",ROUNDUP(X109/H109,0)*0.00937),"")</f>
        <v>0.71211999999999998</v>
      </c>
      <c r="Z109" s="56"/>
      <c r="AA109" s="57"/>
      <c r="AE109" s="64"/>
      <c r="BB109" s="121" t="s">
        <v>1</v>
      </c>
      <c r="BL109" s="64">
        <f t="shared" si="19"/>
        <v>224.65333333333331</v>
      </c>
      <c r="BM109" s="64">
        <f t="shared" si="20"/>
        <v>227.08799999999999</v>
      </c>
      <c r="BN109" s="64">
        <f t="shared" si="21"/>
        <v>0.62654320987654311</v>
      </c>
      <c r="BO109" s="64">
        <f t="shared" si="22"/>
        <v>0.6333333333333333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69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5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2" t="s">
        <v>70</v>
      </c>
      <c r="P116" s="413"/>
      <c r="Q116" s="413"/>
      <c r="R116" s="413"/>
      <c r="S116" s="413"/>
      <c r="T116" s="413"/>
      <c r="U116" s="414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138.75661375661375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140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1.9619199999999997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2" t="s">
        <v>70</v>
      </c>
      <c r="P117" s="413"/>
      <c r="Q117" s="413"/>
      <c r="R117" s="413"/>
      <c r="S117" s="413"/>
      <c r="T117" s="413"/>
      <c r="U117" s="414"/>
      <c r="V117" s="37" t="s">
        <v>66</v>
      </c>
      <c r="W117" s="387">
        <f>IFERROR(SUM(W101:W115),"0")</f>
        <v>680</v>
      </c>
      <c r="X117" s="387">
        <f>IFERROR(SUM(X101:X115),"0")</f>
        <v>685.80000000000007</v>
      </c>
      <c r="Y117" s="37"/>
      <c r="Z117" s="388"/>
      <c r="AA117" s="388"/>
    </row>
    <row r="118" spans="1:67" ht="14.25" hidden="1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66</v>
      </c>
      <c r="X119" s="386">
        <f t="shared" ref="X119:X125" si="24">IFERROR(IF(W119="",0,CEILING((W119/$H119),1)*$H119),"")</f>
        <v>66.399999999999991</v>
      </c>
      <c r="Y119" s="36">
        <f>IFERROR(IF(X119=0,"",ROUNDUP(X119/H119,0)*0.00937),"")</f>
        <v>0.18740000000000001</v>
      </c>
      <c r="Z119" s="56"/>
      <c r="AA119" s="57"/>
      <c r="AE119" s="64"/>
      <c r="BB119" s="128" t="s">
        <v>1</v>
      </c>
      <c r="BL119" s="64">
        <f t="shared" ref="BL119:BL125" si="25">IFERROR(W119*I119/H119,"0")</f>
        <v>71.20843373493976</v>
      </c>
      <c r="BM119" s="64">
        <f t="shared" ref="BM119:BM125" si="26">IFERROR(X119*I119/H119,"0")</f>
        <v>71.639999999999986</v>
      </c>
      <c r="BN119" s="64">
        <f t="shared" ref="BN119:BN125" si="27">IFERROR(1/J119*(W119/H119),"0")</f>
        <v>0.16566265060240964</v>
      </c>
      <c r="BO119" s="64">
        <f t="shared" ref="BO119:BO125" si="28">IFERROR(1/J119*(X119/H119),"0")</f>
        <v>0.16666666666666666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112</v>
      </c>
      <c r="X120" s="386">
        <f t="shared" si="24"/>
        <v>117.60000000000001</v>
      </c>
      <c r="Y120" s="36">
        <f>IFERROR(IF(X120=0,"",ROUNDUP(X120/H120,0)*0.02175),"")</f>
        <v>0.30449999999999999</v>
      </c>
      <c r="Z120" s="56"/>
      <c r="AA120" s="57"/>
      <c r="AE120" s="64"/>
      <c r="BB120" s="129" t="s">
        <v>1</v>
      </c>
      <c r="BL120" s="64">
        <f t="shared" si="25"/>
        <v>119.52000000000001</v>
      </c>
      <c r="BM120" s="64">
        <f t="shared" si="26"/>
        <v>125.49600000000001</v>
      </c>
      <c r="BN120" s="64">
        <f t="shared" si="27"/>
        <v>0.23809523809523805</v>
      </c>
      <c r="BO120" s="64">
        <f t="shared" si="28"/>
        <v>0.25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6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5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2" t="s">
        <v>70</v>
      </c>
      <c r="P126" s="413"/>
      <c r="Q126" s="413"/>
      <c r="R126" s="413"/>
      <c r="S126" s="413"/>
      <c r="T126" s="413"/>
      <c r="U126" s="414"/>
      <c r="V126" s="37" t="s">
        <v>71</v>
      </c>
      <c r="W126" s="387">
        <f>IFERROR(W119/H119,"0")+IFERROR(W120/H120,"0")+IFERROR(W121/H121,"0")+IFERROR(W122/H122,"0")+IFERROR(W123/H123,"0")+IFERROR(W124/H124,"0")+IFERROR(W125/H125,"0")</f>
        <v>33.212851405622487</v>
      </c>
      <c r="X126" s="387">
        <f>IFERROR(X119/H119,"0")+IFERROR(X120/H120,"0")+IFERROR(X121/H121,"0")+IFERROR(X122/H122,"0")+IFERROR(X123/H123,"0")+IFERROR(X124/H124,"0")+IFERROR(X125/H125,"0")</f>
        <v>34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0.4919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2" t="s">
        <v>70</v>
      </c>
      <c r="P127" s="413"/>
      <c r="Q127" s="413"/>
      <c r="R127" s="413"/>
      <c r="S127" s="413"/>
      <c r="T127" s="413"/>
      <c r="U127" s="414"/>
      <c r="V127" s="37" t="s">
        <v>66</v>
      </c>
      <c r="W127" s="387">
        <f>IFERROR(SUM(W119:W125),"0")</f>
        <v>178</v>
      </c>
      <c r="X127" s="387">
        <f>IFERROR(SUM(X119:X125),"0")</f>
        <v>184</v>
      </c>
      <c r="Y127" s="37"/>
      <c r="Z127" s="388"/>
      <c r="AA127" s="388"/>
    </row>
    <row r="128" spans="1:67" ht="16.5" hidden="1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hidden="1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200</v>
      </c>
      <c r="X130" s="386">
        <f>IFERROR(IF(W130="",0,CEILING((W130/$H130),1)*$H130),"")</f>
        <v>201.60000000000002</v>
      </c>
      <c r="Y130" s="36">
        <f>IFERROR(IF(X130=0,"",ROUNDUP(X130/H130,0)*0.02175),"")</f>
        <v>0.52200000000000002</v>
      </c>
      <c r="Z130" s="56"/>
      <c r="AA130" s="57"/>
      <c r="AE130" s="64"/>
      <c r="BB130" s="135" t="s">
        <v>1</v>
      </c>
      <c r="BL130" s="64">
        <f>IFERROR(W130*I130/H130,"0")</f>
        <v>213.28571428571431</v>
      </c>
      <c r="BM130" s="64">
        <f>IFERROR(X130*I130/H130,"0")</f>
        <v>214.99200000000002</v>
      </c>
      <c r="BN130" s="64">
        <f>IFERROR(1/J130*(W130/H130),"0")</f>
        <v>0.42517006802721086</v>
      </c>
      <c r="BO130" s="64">
        <f>IFERROR(1/J130*(X130/H130),"0")</f>
        <v>0.42857142857142855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383</v>
      </c>
      <c r="X133" s="386">
        <f>IFERROR(IF(W133="",0,CEILING((W133/$H133),1)*$H133),"")</f>
        <v>383.40000000000003</v>
      </c>
      <c r="Y133" s="36">
        <f>IFERROR(IF(X133=0,"",ROUNDUP(X133/H133,0)*0.00753),"")</f>
        <v>1.0692600000000001</v>
      </c>
      <c r="Z133" s="56"/>
      <c r="AA133" s="57"/>
      <c r="AE133" s="64"/>
      <c r="BB133" s="138" t="s">
        <v>1</v>
      </c>
      <c r="BL133" s="64">
        <f>IFERROR(W133*I133/H133,"0")</f>
        <v>421.58370370370369</v>
      </c>
      <c r="BM133" s="64">
        <f>IFERROR(X133*I133/H133,"0")</f>
        <v>422.02400000000006</v>
      </c>
      <c r="BN133" s="64">
        <f>IFERROR(1/J133*(W133/H133),"0")</f>
        <v>0.90930674264007594</v>
      </c>
      <c r="BO133" s="64">
        <f>IFERROR(1/J133*(X133/H133),"0")</f>
        <v>0.91025641025641024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2" t="s">
        <v>70</v>
      </c>
      <c r="P135" s="413"/>
      <c r="Q135" s="413"/>
      <c r="R135" s="413"/>
      <c r="S135" s="413"/>
      <c r="T135" s="413"/>
      <c r="U135" s="414"/>
      <c r="V135" s="37" t="s">
        <v>71</v>
      </c>
      <c r="W135" s="387">
        <f>IFERROR(W130/H130,"0")+IFERROR(W131/H131,"0")+IFERROR(W132/H132,"0")+IFERROR(W133/H133,"0")+IFERROR(W134/H134,"0")</f>
        <v>165.66137566137564</v>
      </c>
      <c r="X135" s="387">
        <f>IFERROR(X130/H130,"0")+IFERROR(X131/H131,"0")+IFERROR(X132/H132,"0")+IFERROR(X133/H133,"0")+IFERROR(X134/H134,"0")</f>
        <v>166</v>
      </c>
      <c r="Y135" s="387">
        <f>IFERROR(IF(Y130="",0,Y130),"0")+IFERROR(IF(Y131="",0,Y131),"0")+IFERROR(IF(Y132="",0,Y132),"0")+IFERROR(IF(Y133="",0,Y133),"0")+IFERROR(IF(Y134="",0,Y134),"0")</f>
        <v>1.5912600000000001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2" t="s">
        <v>70</v>
      </c>
      <c r="P136" s="413"/>
      <c r="Q136" s="413"/>
      <c r="R136" s="413"/>
      <c r="S136" s="413"/>
      <c r="T136" s="413"/>
      <c r="U136" s="414"/>
      <c r="V136" s="37" t="s">
        <v>66</v>
      </c>
      <c r="W136" s="387">
        <f>IFERROR(SUM(W130:W134),"0")</f>
        <v>583</v>
      </c>
      <c r="X136" s="387">
        <f>IFERROR(SUM(X130:X134),"0")</f>
        <v>585</v>
      </c>
      <c r="Y136" s="37"/>
      <c r="Z136" s="388"/>
      <c r="AA136" s="388"/>
    </row>
    <row r="137" spans="1:67" ht="27.75" hidden="1" customHeight="1" x14ac:dyDescent="0.2">
      <c r="A137" s="448" t="s">
        <v>228</v>
      </c>
      <c r="B137" s="449"/>
      <c r="C137" s="449"/>
      <c r="D137" s="449"/>
      <c r="E137" s="449"/>
      <c r="F137" s="449"/>
      <c r="G137" s="449"/>
      <c r="H137" s="449"/>
      <c r="I137" s="449"/>
      <c r="J137" s="449"/>
      <c r="K137" s="449"/>
      <c r="L137" s="449"/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8"/>
      <c r="AA137" s="48"/>
    </row>
    <row r="138" spans="1:67" ht="16.5" hidden="1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hidden="1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54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2" t="s">
        <v>70</v>
      </c>
      <c r="P144" s="413"/>
      <c r="Q144" s="413"/>
      <c r="R144" s="413"/>
      <c r="S144" s="413"/>
      <c r="T144" s="413"/>
      <c r="U144" s="414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hidden="1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2" t="s">
        <v>70</v>
      </c>
      <c r="P145" s="413"/>
      <c r="Q145" s="413"/>
      <c r="R145" s="413"/>
      <c r="S145" s="413"/>
      <c r="T145" s="413"/>
      <c r="U145" s="414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hidden="1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hidden="1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66</v>
      </c>
      <c r="X148" s="386">
        <f t="shared" ref="X148:X156" si="29">IFERROR(IF(W148="",0,CEILING((W148/$H148),1)*$H148),"")</f>
        <v>67.2</v>
      </c>
      <c r="Y148" s="36">
        <f>IFERROR(IF(X148=0,"",ROUNDUP(X148/H148,0)*0.00753),"")</f>
        <v>0.12048</v>
      </c>
      <c r="Z148" s="56"/>
      <c r="AA148" s="57"/>
      <c r="AE148" s="64"/>
      <c r="BB148" s="144" t="s">
        <v>1</v>
      </c>
      <c r="BL148" s="64">
        <f t="shared" ref="BL148:BL156" si="30">IFERROR(W148*I148/H148,"0")</f>
        <v>70.085714285714289</v>
      </c>
      <c r="BM148" s="64">
        <f t="shared" ref="BM148:BM156" si="31">IFERROR(X148*I148/H148,"0")</f>
        <v>71.36</v>
      </c>
      <c r="BN148" s="64">
        <f t="shared" ref="BN148:BN156" si="32">IFERROR(1/J148*(W148/H148),"0")</f>
        <v>0.10073260073260072</v>
      </c>
      <c r="BO148" s="64">
        <f t="shared" ref="BO148:BO156" si="33">IFERROR(1/J148*(X148/H148),"0")</f>
        <v>0.10256410256410256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165</v>
      </c>
      <c r="X150" s="386">
        <f t="shared" si="29"/>
        <v>168</v>
      </c>
      <c r="Y150" s="36">
        <f>IFERROR(IF(X150=0,"",ROUNDUP(X150/H150,0)*0.00753),"")</f>
        <v>0.30120000000000002</v>
      </c>
      <c r="Z150" s="56"/>
      <c r="AA150" s="57"/>
      <c r="AE150" s="64"/>
      <c r="BB150" s="146" t="s">
        <v>1</v>
      </c>
      <c r="BL150" s="64">
        <f t="shared" si="30"/>
        <v>172.85714285714289</v>
      </c>
      <c r="BM150" s="64">
        <f t="shared" si="31"/>
        <v>176</v>
      </c>
      <c r="BN150" s="64">
        <f t="shared" si="32"/>
        <v>0.25183150183150182</v>
      </c>
      <c r="BO150" s="64">
        <f t="shared" si="33"/>
        <v>0.25641025641025639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71</v>
      </c>
      <c r="X151" s="386">
        <f t="shared" si="29"/>
        <v>71.400000000000006</v>
      </c>
      <c r="Y151" s="36">
        <f>IFERROR(IF(X151=0,"",ROUNDUP(X151/H151,0)*0.00502),"")</f>
        <v>0.17068</v>
      </c>
      <c r="Z151" s="56"/>
      <c r="AA151" s="57"/>
      <c r="AE151" s="64"/>
      <c r="BB151" s="147" t="s">
        <v>1</v>
      </c>
      <c r="BL151" s="64">
        <f t="shared" si="30"/>
        <v>75.395238095238099</v>
      </c>
      <c r="BM151" s="64">
        <f t="shared" si="31"/>
        <v>75.820000000000007</v>
      </c>
      <c r="BN151" s="64">
        <f t="shared" si="32"/>
        <v>0.14448514448514449</v>
      </c>
      <c r="BO151" s="64">
        <f t="shared" si="33"/>
        <v>0.14529914529914531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83</v>
      </c>
      <c r="X154" s="386">
        <f t="shared" si="29"/>
        <v>84</v>
      </c>
      <c r="Y154" s="36">
        <f>IFERROR(IF(X154=0,"",ROUNDUP(X154/H154,0)*0.00502),"")</f>
        <v>0.20080000000000001</v>
      </c>
      <c r="Z154" s="56"/>
      <c r="AA154" s="57"/>
      <c r="AE154" s="64"/>
      <c r="BB154" s="150" t="s">
        <v>1</v>
      </c>
      <c r="BL154" s="64">
        <f t="shared" si="30"/>
        <v>86.952380952380963</v>
      </c>
      <c r="BM154" s="64">
        <f t="shared" si="31"/>
        <v>88</v>
      </c>
      <c r="BN154" s="64">
        <f t="shared" si="32"/>
        <v>0.16890516890516893</v>
      </c>
      <c r="BO154" s="64">
        <f t="shared" si="33"/>
        <v>0.17094017094017094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2" t="s">
        <v>70</v>
      </c>
      <c r="P157" s="413"/>
      <c r="Q157" s="413"/>
      <c r="R157" s="413"/>
      <c r="S157" s="413"/>
      <c r="T157" s="413"/>
      <c r="U157" s="414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128.33333333333334</v>
      </c>
      <c r="X157" s="387">
        <f>IFERROR(X148/H148,"0")+IFERROR(X149/H149,"0")+IFERROR(X150/H150,"0")+IFERROR(X151/H151,"0")+IFERROR(X152/H152,"0")+IFERROR(X153/H153,"0")+IFERROR(X154/H154,"0")+IFERROR(X155/H155,"0")+IFERROR(X156/H156,"0")</f>
        <v>130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0.79315999999999998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2" t="s">
        <v>70</v>
      </c>
      <c r="P158" s="413"/>
      <c r="Q158" s="413"/>
      <c r="R158" s="413"/>
      <c r="S158" s="413"/>
      <c r="T158" s="413"/>
      <c r="U158" s="414"/>
      <c r="V158" s="37" t="s">
        <v>66</v>
      </c>
      <c r="W158" s="387">
        <f>IFERROR(SUM(W148:W156),"0")</f>
        <v>385</v>
      </c>
      <c r="X158" s="387">
        <f>IFERROR(SUM(X148:X156),"0")</f>
        <v>390.6</v>
      </c>
      <c r="Y158" s="37"/>
      <c r="Z158" s="388"/>
      <c r="AA158" s="388"/>
    </row>
    <row r="159" spans="1:67" ht="16.5" hidden="1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hidden="1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2" t="s">
        <v>70</v>
      </c>
      <c r="P163" s="413"/>
      <c r="Q163" s="413"/>
      <c r="R163" s="413"/>
      <c r="S163" s="413"/>
      <c r="T163" s="413"/>
      <c r="U163" s="414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hidden="1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2" t="s">
        <v>70</v>
      </c>
      <c r="P164" s="413"/>
      <c r="Q164" s="413"/>
      <c r="R164" s="413"/>
      <c r="S164" s="413"/>
      <c r="T164" s="413"/>
      <c r="U164" s="414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hidden="1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2" t="s">
        <v>70</v>
      </c>
      <c r="P168" s="413"/>
      <c r="Q168" s="413"/>
      <c r="R168" s="413"/>
      <c r="S168" s="413"/>
      <c r="T168" s="413"/>
      <c r="U168" s="414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hidden="1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2" t="s">
        <v>70</v>
      </c>
      <c r="P169" s="413"/>
      <c r="Q169" s="413"/>
      <c r="R169" s="413"/>
      <c r="S169" s="413"/>
      <c r="T169" s="413"/>
      <c r="U169" s="414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hidden="1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85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534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822</v>
      </c>
      <c r="X173" s="386">
        <f t="shared" si="34"/>
        <v>826.2</v>
      </c>
      <c r="Y173" s="36">
        <f>IFERROR(IF(X173=0,"",ROUNDUP(X173/H173,0)*0.00937),"")</f>
        <v>1.4336100000000001</v>
      </c>
      <c r="Z173" s="56"/>
      <c r="AA173" s="57"/>
      <c r="AE173" s="64"/>
      <c r="BB173" s="159" t="s">
        <v>1</v>
      </c>
      <c r="BL173" s="64">
        <f t="shared" si="35"/>
        <v>853.96666666666658</v>
      </c>
      <c r="BM173" s="64">
        <f t="shared" si="36"/>
        <v>858.33000000000015</v>
      </c>
      <c r="BN173" s="64">
        <f t="shared" si="37"/>
        <v>1.2685185185185184</v>
      </c>
      <c r="BO173" s="64">
        <f t="shared" si="38"/>
        <v>1.2749999999999999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422</v>
      </c>
      <c r="X174" s="386">
        <f t="shared" si="34"/>
        <v>426.6</v>
      </c>
      <c r="Y174" s="36">
        <f>IFERROR(IF(X174=0,"",ROUNDUP(X174/H174,0)*0.00937),"")</f>
        <v>0.74022999999999994</v>
      </c>
      <c r="Z174" s="56"/>
      <c r="AA174" s="57"/>
      <c r="AE174" s="64"/>
      <c r="BB174" s="160" t="s">
        <v>1</v>
      </c>
      <c r="BL174" s="64">
        <f t="shared" si="35"/>
        <v>438.4111111111111</v>
      </c>
      <c r="BM174" s="64">
        <f t="shared" si="36"/>
        <v>443.19</v>
      </c>
      <c r="BN174" s="64">
        <f t="shared" si="37"/>
        <v>0.65123456790123446</v>
      </c>
      <c r="BO174" s="64">
        <f t="shared" si="38"/>
        <v>0.65833333333333333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333</v>
      </c>
      <c r="X176" s="386">
        <f t="shared" si="34"/>
        <v>334.8</v>
      </c>
      <c r="Y176" s="36">
        <f>IFERROR(IF(X176=0,"",ROUNDUP(X176/H176,0)*0.00937),"")</f>
        <v>0.58094000000000001</v>
      </c>
      <c r="Z176" s="56"/>
      <c r="AA176" s="57"/>
      <c r="AE176" s="64"/>
      <c r="BB176" s="162" t="s">
        <v>1</v>
      </c>
      <c r="BL176" s="64">
        <f t="shared" si="35"/>
        <v>345.95</v>
      </c>
      <c r="BM176" s="64">
        <f t="shared" si="36"/>
        <v>347.82</v>
      </c>
      <c r="BN176" s="64">
        <f t="shared" si="37"/>
        <v>0.51388888888888884</v>
      </c>
      <c r="BO176" s="64">
        <f t="shared" si="38"/>
        <v>0.51666666666666661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5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2" t="s">
        <v>70</v>
      </c>
      <c r="P179" s="413"/>
      <c r="Q179" s="413"/>
      <c r="R179" s="413"/>
      <c r="S179" s="413"/>
      <c r="T179" s="413"/>
      <c r="U179" s="414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292.03703703703701</v>
      </c>
      <c r="X179" s="387">
        <f>IFERROR(X171/H171,"0")+IFERROR(X172/H172,"0")+IFERROR(X173/H173,"0")+IFERROR(X174/H174,"0")+IFERROR(X175/H175,"0")+IFERROR(X176/H176,"0")+IFERROR(X177/H177,"0")+IFERROR(X178/H178,"0")</f>
        <v>294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2.7547800000000002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2" t="s">
        <v>70</v>
      </c>
      <c r="P180" s="413"/>
      <c r="Q180" s="413"/>
      <c r="R180" s="413"/>
      <c r="S180" s="413"/>
      <c r="T180" s="413"/>
      <c r="U180" s="414"/>
      <c r="V180" s="37" t="s">
        <v>66</v>
      </c>
      <c r="W180" s="387">
        <f>IFERROR(SUM(W171:W178),"0")</f>
        <v>1577</v>
      </c>
      <c r="X180" s="387">
        <f>IFERROR(SUM(X171:X178),"0")</f>
        <v>1587.6000000000001</v>
      </c>
      <c r="Y180" s="37"/>
      <c r="Z180" s="388"/>
      <c r="AA180" s="388"/>
    </row>
    <row r="181" spans="1:67" ht="14.25" hidden="1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47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1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0</v>
      </c>
      <c r="X185" s="386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27" hidden="1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79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136</v>
      </c>
      <c r="X187" s="386">
        <f t="shared" si="39"/>
        <v>139.19999999999999</v>
      </c>
      <c r="Y187" s="36">
        <f>IFERROR(IF(X187=0,"",ROUNDUP(X187/H187,0)*0.02175),"")</f>
        <v>0.34799999999999998</v>
      </c>
      <c r="Z187" s="56"/>
      <c r="AA187" s="57"/>
      <c r="AE187" s="64"/>
      <c r="BB187" s="170" t="s">
        <v>1</v>
      </c>
      <c r="BL187" s="64">
        <f t="shared" si="40"/>
        <v>144.81655172413795</v>
      </c>
      <c r="BM187" s="64">
        <f t="shared" si="41"/>
        <v>148.22399999999999</v>
      </c>
      <c r="BN187" s="64">
        <f t="shared" si="42"/>
        <v>0.27914614121510672</v>
      </c>
      <c r="BO187" s="64">
        <f t="shared" si="43"/>
        <v>0.2857142857142857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94</v>
      </c>
      <c r="X188" s="386">
        <f t="shared" si="39"/>
        <v>96</v>
      </c>
      <c r="Y188" s="36">
        <f>IFERROR(IF(X188=0,"",ROUNDUP(X188/H188,0)*0.00753),"")</f>
        <v>0.30120000000000002</v>
      </c>
      <c r="Z188" s="56"/>
      <c r="AA188" s="57"/>
      <c r="AE188" s="64"/>
      <c r="BB188" s="171" t="s">
        <v>1</v>
      </c>
      <c r="BL188" s="64">
        <f t="shared" si="40"/>
        <v>104.65333333333334</v>
      </c>
      <c r="BM188" s="64">
        <f t="shared" si="41"/>
        <v>106.88000000000001</v>
      </c>
      <c r="BN188" s="64">
        <f t="shared" si="42"/>
        <v>0.25106837606837606</v>
      </c>
      <c r="BO188" s="64">
        <f t="shared" si="43"/>
        <v>0.25641025641025639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53</v>
      </c>
      <c r="X190" s="386">
        <f t="shared" si="39"/>
        <v>55.199999999999996</v>
      </c>
      <c r="Y190" s="36">
        <f>IFERROR(IF(X190=0,"",ROUNDUP(X190/H190,0)*0.00753),"")</f>
        <v>0.17319000000000001</v>
      </c>
      <c r="Z190" s="56"/>
      <c r="AA190" s="57"/>
      <c r="AE190" s="64"/>
      <c r="BB190" s="173" t="s">
        <v>1</v>
      </c>
      <c r="BL190" s="64">
        <f t="shared" si="40"/>
        <v>57.416666666666671</v>
      </c>
      <c r="BM190" s="64">
        <f t="shared" si="41"/>
        <v>59.8</v>
      </c>
      <c r="BN190" s="64">
        <f t="shared" si="42"/>
        <v>0.14155982905982906</v>
      </c>
      <c r="BO190" s="64">
        <f t="shared" si="43"/>
        <v>0.14743589743589744</v>
      </c>
    </row>
    <row r="191" spans="1:67" ht="27" hidden="1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0</v>
      </c>
      <c r="X192" s="386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3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280</v>
      </c>
      <c r="X193" s="386">
        <f t="shared" si="39"/>
        <v>280.8</v>
      </c>
      <c r="Y193" s="36">
        <f>IFERROR(IF(X193=0,"",ROUNDUP(X193/H193,0)*0.00753),"")</f>
        <v>0.88101000000000007</v>
      </c>
      <c r="Z193" s="56"/>
      <c r="AA193" s="57"/>
      <c r="AE193" s="64"/>
      <c r="BB193" s="176" t="s">
        <v>1</v>
      </c>
      <c r="BL193" s="64">
        <f t="shared" si="40"/>
        <v>311.73333333333341</v>
      </c>
      <c r="BM193" s="64">
        <f t="shared" si="41"/>
        <v>312.62400000000008</v>
      </c>
      <c r="BN193" s="64">
        <f t="shared" si="42"/>
        <v>0.74786324786324787</v>
      </c>
      <c r="BO193" s="64">
        <f t="shared" si="43"/>
        <v>0.75000000000000011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6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220</v>
      </c>
      <c r="X194" s="386">
        <f t="shared" si="39"/>
        <v>220.79999999999998</v>
      </c>
      <c r="Y194" s="36">
        <f>IFERROR(IF(X194=0,"",ROUNDUP(X194/H194,0)*0.00753),"")</f>
        <v>0.69276000000000004</v>
      </c>
      <c r="Z194" s="56"/>
      <c r="AA194" s="57"/>
      <c r="AE194" s="64"/>
      <c r="BB194" s="177" t="s">
        <v>1</v>
      </c>
      <c r="BL194" s="64">
        <f t="shared" si="40"/>
        <v>244.93333333333337</v>
      </c>
      <c r="BM194" s="64">
        <f t="shared" si="41"/>
        <v>245.82399999999998</v>
      </c>
      <c r="BN194" s="64">
        <f t="shared" si="42"/>
        <v>0.58760683760683763</v>
      </c>
      <c r="BO194" s="64">
        <f t="shared" si="43"/>
        <v>0.58974358974358976</v>
      </c>
    </row>
    <row r="195" spans="1:67" ht="16.5" hidden="1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8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0</v>
      </c>
      <c r="X195" s="386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274</v>
      </c>
      <c r="X196" s="386">
        <f t="shared" si="39"/>
        <v>276</v>
      </c>
      <c r="Y196" s="36">
        <f>IFERROR(IF(X196=0,"",ROUNDUP(X196/H196,0)*0.00753),"")</f>
        <v>0.86595</v>
      </c>
      <c r="Z196" s="56"/>
      <c r="AA196" s="57"/>
      <c r="AE196" s="64"/>
      <c r="BB196" s="179" t="s">
        <v>1</v>
      </c>
      <c r="BL196" s="64">
        <f t="shared" si="40"/>
        <v>305.73833333333334</v>
      </c>
      <c r="BM196" s="64">
        <f t="shared" si="41"/>
        <v>307.96999999999997</v>
      </c>
      <c r="BN196" s="64">
        <f t="shared" si="42"/>
        <v>0.73183760683760679</v>
      </c>
      <c r="BO196" s="64">
        <f t="shared" si="43"/>
        <v>0.73717948717948711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2" t="s">
        <v>70</v>
      </c>
      <c r="P197" s="413"/>
      <c r="Q197" s="413"/>
      <c r="R197" s="413"/>
      <c r="S197" s="413"/>
      <c r="T197" s="413"/>
      <c r="U197" s="414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399.38218390804604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403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3.2621099999999998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2" t="s">
        <v>70</v>
      </c>
      <c r="P198" s="413"/>
      <c r="Q198" s="413"/>
      <c r="R198" s="413"/>
      <c r="S198" s="413"/>
      <c r="T198" s="413"/>
      <c r="U198" s="414"/>
      <c r="V198" s="37" t="s">
        <v>66</v>
      </c>
      <c r="W198" s="387">
        <f>IFERROR(SUM(W182:W196),"0")</f>
        <v>1057</v>
      </c>
      <c r="X198" s="387">
        <f>IFERROR(SUM(X182:X196),"0")</f>
        <v>1068</v>
      </c>
      <c r="Y198" s="37"/>
      <c r="Z198" s="388"/>
      <c r="AA198" s="388"/>
    </row>
    <row r="199" spans="1:67" ht="14.25" hidden="1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hidden="1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hidden="1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23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8</v>
      </c>
      <c r="X202" s="386">
        <f>IFERROR(IF(W202="",0,CEILING((W202/$H202),1)*$H202),"")</f>
        <v>9.6</v>
      </c>
      <c r="Y202" s="36">
        <f>IFERROR(IF(X202=0,"",ROUNDUP(X202/H202,0)*0.00753),"")</f>
        <v>3.0120000000000001E-2</v>
      </c>
      <c r="Z202" s="56"/>
      <c r="AA202" s="57"/>
      <c r="AE202" s="64"/>
      <c r="BB202" s="182" t="s">
        <v>1</v>
      </c>
      <c r="BL202" s="64">
        <f>IFERROR(W202*I202/H202,"0")</f>
        <v>8.9066666666666681</v>
      </c>
      <c r="BM202" s="64">
        <f>IFERROR(X202*I202/H202,"0")</f>
        <v>10.688000000000001</v>
      </c>
      <c r="BN202" s="64">
        <f>IFERROR(1/J202*(W202/H202),"0")</f>
        <v>2.1367521367521368E-2</v>
      </c>
      <c r="BO202" s="64">
        <f>IFERROR(1/J202*(X202/H202),"0")</f>
        <v>2.564102564102564E-2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4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84</v>
      </c>
      <c r="X203" s="386">
        <f>IFERROR(IF(W203="",0,CEILING((W203/$H203),1)*$H203),"")</f>
        <v>84</v>
      </c>
      <c r="Y203" s="36">
        <f>IFERROR(IF(X203=0,"",ROUNDUP(X203/H203,0)*0.00753),"")</f>
        <v>0.26355000000000001</v>
      </c>
      <c r="Z203" s="56"/>
      <c r="AA203" s="57"/>
      <c r="AE203" s="64"/>
      <c r="BB203" s="183" t="s">
        <v>1</v>
      </c>
      <c r="BL203" s="64">
        <f>IFERROR(W203*I203/H203,"0")</f>
        <v>93.52000000000001</v>
      </c>
      <c r="BM203" s="64">
        <f>IFERROR(X203*I203/H203,"0")</f>
        <v>93.52000000000001</v>
      </c>
      <c r="BN203" s="64">
        <f>IFERROR(1/J203*(W203/H203),"0")</f>
        <v>0.22435897435897434</v>
      </c>
      <c r="BO203" s="64">
        <f>IFERROR(1/J203*(X203/H203),"0")</f>
        <v>0.22435897435897434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2" t="s">
        <v>70</v>
      </c>
      <c r="P204" s="413"/>
      <c r="Q204" s="413"/>
      <c r="R204" s="413"/>
      <c r="S204" s="413"/>
      <c r="T204" s="413"/>
      <c r="U204" s="414"/>
      <c r="V204" s="37" t="s">
        <v>71</v>
      </c>
      <c r="W204" s="387">
        <f>IFERROR(W200/H200,"0")+IFERROR(W201/H201,"0")+IFERROR(W202/H202,"0")+IFERROR(W203/H203,"0")</f>
        <v>38.333333333333336</v>
      </c>
      <c r="X204" s="387">
        <f>IFERROR(X200/H200,"0")+IFERROR(X201/H201,"0")+IFERROR(X202/H202,"0")+IFERROR(X203/H203,"0")</f>
        <v>39</v>
      </c>
      <c r="Y204" s="387">
        <f>IFERROR(IF(Y200="",0,Y200),"0")+IFERROR(IF(Y201="",0,Y201),"0")+IFERROR(IF(Y202="",0,Y202),"0")+IFERROR(IF(Y203="",0,Y203),"0")</f>
        <v>0.29366999999999999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2" t="s">
        <v>70</v>
      </c>
      <c r="P205" s="413"/>
      <c r="Q205" s="413"/>
      <c r="R205" s="413"/>
      <c r="S205" s="413"/>
      <c r="T205" s="413"/>
      <c r="U205" s="414"/>
      <c r="V205" s="37" t="s">
        <v>66</v>
      </c>
      <c r="W205" s="387">
        <f>IFERROR(SUM(W200:W203),"0")</f>
        <v>92</v>
      </c>
      <c r="X205" s="387">
        <f>IFERROR(SUM(X200:X203),"0")</f>
        <v>93.6</v>
      </c>
      <c r="Y205" s="37"/>
      <c r="Z205" s="388"/>
      <c r="AA205" s="388"/>
    </row>
    <row r="206" spans="1:67" ht="16.5" hidden="1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hidden="1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hidden="1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hidden="1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49</v>
      </c>
      <c r="X210" s="386">
        <f t="shared" si="44"/>
        <v>58</v>
      </c>
      <c r="Y210" s="36">
        <f>IFERROR(IF(X210=0,"",ROUNDUP(X210/H210,0)*0.02175),"")</f>
        <v>0.10874999999999999</v>
      </c>
      <c r="Z210" s="56"/>
      <c r="AA210" s="57"/>
      <c r="AE210" s="64"/>
      <c r="BB210" s="186" t="s">
        <v>1</v>
      </c>
      <c r="BL210" s="64">
        <f t="shared" si="45"/>
        <v>51.027586206896551</v>
      </c>
      <c r="BM210" s="64">
        <f t="shared" si="46"/>
        <v>60.4</v>
      </c>
      <c r="BN210" s="64">
        <f t="shared" si="47"/>
        <v>7.5431034482758619E-2</v>
      </c>
      <c r="BO210" s="64">
        <f t="shared" si="48"/>
        <v>8.9285714285714274E-2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6</v>
      </c>
      <c r="X213" s="386">
        <f t="shared" si="44"/>
        <v>8</v>
      </c>
      <c r="Y213" s="36">
        <f>IFERROR(IF(X213=0,"",ROUNDUP(X213/H213,0)*0.00937),"")</f>
        <v>1.874E-2</v>
      </c>
      <c r="Z213" s="56"/>
      <c r="AA213" s="57"/>
      <c r="AE213" s="64"/>
      <c r="BB213" s="189" t="s">
        <v>1</v>
      </c>
      <c r="BL213" s="64">
        <f t="shared" si="45"/>
        <v>6.36</v>
      </c>
      <c r="BM213" s="64">
        <f t="shared" si="46"/>
        <v>8.48</v>
      </c>
      <c r="BN213" s="64">
        <f t="shared" si="47"/>
        <v>1.2500000000000001E-2</v>
      </c>
      <c r="BO213" s="64">
        <f t="shared" si="48"/>
        <v>1.6666666666666666E-2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2" t="s">
        <v>70</v>
      </c>
      <c r="P215" s="413"/>
      <c r="Q215" s="413"/>
      <c r="R215" s="413"/>
      <c r="S215" s="413"/>
      <c r="T215" s="413"/>
      <c r="U215" s="414"/>
      <c r="V215" s="37" t="s">
        <v>71</v>
      </c>
      <c r="W215" s="387">
        <f>IFERROR(W208/H208,"0")+IFERROR(W209/H209,"0")+IFERROR(W210/H210,"0")+IFERROR(W211/H211,"0")+IFERROR(W212/H212,"0")+IFERROR(W213/H213,"0")+IFERROR(W214/H214,"0")</f>
        <v>5.7241379310344831</v>
      </c>
      <c r="X215" s="387">
        <f>IFERROR(X208/H208,"0")+IFERROR(X209/H209,"0")+IFERROR(X210/H210,"0")+IFERROR(X211/H211,"0")+IFERROR(X212/H212,"0")+IFERROR(X213/H213,"0")+IFERROR(X214/H214,"0")</f>
        <v>7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0.12748999999999999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2" t="s">
        <v>70</v>
      </c>
      <c r="P216" s="413"/>
      <c r="Q216" s="413"/>
      <c r="R216" s="413"/>
      <c r="S216" s="413"/>
      <c r="T216" s="413"/>
      <c r="U216" s="414"/>
      <c r="V216" s="37" t="s">
        <v>66</v>
      </c>
      <c r="W216" s="387">
        <f>IFERROR(SUM(W208:W214),"0")</f>
        <v>55</v>
      </c>
      <c r="X216" s="387">
        <f>IFERROR(SUM(X208:X214),"0")</f>
        <v>66</v>
      </c>
      <c r="Y216" s="37"/>
      <c r="Z216" s="388"/>
      <c r="AA216" s="388"/>
    </row>
    <row r="217" spans="1:67" ht="14.25" hidden="1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hidden="1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18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idden="1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2" t="s">
        <v>70</v>
      </c>
      <c r="P221" s="413"/>
      <c r="Q221" s="413"/>
      <c r="R221" s="413"/>
      <c r="S221" s="413"/>
      <c r="T221" s="413"/>
      <c r="U221" s="414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2" t="s">
        <v>70</v>
      </c>
      <c r="P222" s="413"/>
      <c r="Q222" s="413"/>
      <c r="R222" s="413"/>
      <c r="S222" s="413"/>
      <c r="T222" s="413"/>
      <c r="U222" s="414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hidden="1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hidden="1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309</v>
      </c>
      <c r="X225" s="386">
        <f t="shared" ref="X225:X230" si="49">IFERROR(IF(W225="",0,CEILING((W225/$H225),1)*$H225),"")</f>
        <v>313.2</v>
      </c>
      <c r="Y225" s="36">
        <f>IFERROR(IF(X225=0,"",ROUNDUP(X225/H225,0)*0.02175),"")</f>
        <v>0.58724999999999994</v>
      </c>
      <c r="Z225" s="56"/>
      <c r="AA225" s="57"/>
      <c r="AE225" s="64"/>
      <c r="BB225" s="194" t="s">
        <v>1</v>
      </c>
      <c r="BL225" s="64">
        <f t="shared" ref="BL225:BL230" si="50">IFERROR(W225*I225/H225,"0")</f>
        <v>321.78620689655173</v>
      </c>
      <c r="BM225" s="64">
        <f t="shared" ref="BM225:BM230" si="51">IFERROR(X225*I225/H225,"0")</f>
        <v>326.15999999999997</v>
      </c>
      <c r="BN225" s="64">
        <f t="shared" ref="BN225:BN230" si="52">IFERROR(1/J225*(W225/H225),"0")</f>
        <v>0.47567733990147781</v>
      </c>
      <c r="BO225" s="64">
        <f t="shared" ref="BO225:BO230" si="53">IFERROR(1/J225*(X225/H225),"0")</f>
        <v>0.4821428571428571</v>
      </c>
    </row>
    <row r="226" spans="1:67" ht="27" hidden="1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0</v>
      </c>
      <c r="X228" s="386">
        <f t="shared" si="49"/>
        <v>0</v>
      </c>
      <c r="Y228" s="36" t="str">
        <f>IFERROR(IF(X228=0,"",ROUNDUP(X228/H228,0)*0.00937),"")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2" t="s">
        <v>70</v>
      </c>
      <c r="P231" s="413"/>
      <c r="Q231" s="413"/>
      <c r="R231" s="413"/>
      <c r="S231" s="413"/>
      <c r="T231" s="413"/>
      <c r="U231" s="414"/>
      <c r="V231" s="37" t="s">
        <v>71</v>
      </c>
      <c r="W231" s="387">
        <f>IFERROR(W225/H225,"0")+IFERROR(W226/H226,"0")+IFERROR(W227/H227,"0")+IFERROR(W228/H228,"0")+IFERROR(W229/H229,"0")+IFERROR(W230/H230,"0")</f>
        <v>26.637931034482758</v>
      </c>
      <c r="X231" s="387">
        <f>IFERROR(X225/H225,"0")+IFERROR(X226/H226,"0")+IFERROR(X227/H227,"0")+IFERROR(X228/H228,"0")+IFERROR(X229/H229,"0")+IFERROR(X230/H230,"0")</f>
        <v>27</v>
      </c>
      <c r="Y231" s="387">
        <f>IFERROR(IF(Y225="",0,Y225),"0")+IFERROR(IF(Y226="",0,Y226),"0")+IFERROR(IF(Y227="",0,Y227),"0")+IFERROR(IF(Y228="",0,Y228),"0")+IFERROR(IF(Y229="",0,Y229),"0")+IFERROR(IF(Y230="",0,Y230),"0")</f>
        <v>0.58724999999999994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2" t="s">
        <v>70</v>
      </c>
      <c r="P232" s="413"/>
      <c r="Q232" s="413"/>
      <c r="R232" s="413"/>
      <c r="S232" s="413"/>
      <c r="T232" s="413"/>
      <c r="U232" s="414"/>
      <c r="V232" s="37" t="s">
        <v>66</v>
      </c>
      <c r="W232" s="387">
        <f>IFERROR(SUM(W225:W230),"0")</f>
        <v>309</v>
      </c>
      <c r="X232" s="387">
        <f>IFERROR(SUM(X225:X230),"0")</f>
        <v>313.2</v>
      </c>
      <c r="Y232" s="37"/>
      <c r="Z232" s="388"/>
      <c r="AA232" s="388"/>
    </row>
    <row r="233" spans="1:67" ht="16.5" hidden="1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hidden="1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hidden="1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60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hidden="1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hidden="1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idden="1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2" t="s">
        <v>70</v>
      </c>
      <c r="P247" s="413"/>
      <c r="Q247" s="413"/>
      <c r="R247" s="413"/>
      <c r="S247" s="413"/>
      <c r="T247" s="413"/>
      <c r="U247" s="414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hidden="1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2" t="s">
        <v>70</v>
      </c>
      <c r="P248" s="413"/>
      <c r="Q248" s="413"/>
      <c r="R248" s="413"/>
      <c r="S248" s="413"/>
      <c r="T248" s="413"/>
      <c r="U248" s="414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hidden="1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hidden="1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hidden="1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idden="1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2" t="s">
        <v>70</v>
      </c>
      <c r="P254" s="413"/>
      <c r="Q254" s="413"/>
      <c r="R254" s="413"/>
      <c r="S254" s="413"/>
      <c r="T254" s="413"/>
      <c r="U254" s="414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hidden="1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2" t="s">
        <v>70</v>
      </c>
      <c r="P255" s="413"/>
      <c r="Q255" s="413"/>
      <c r="R255" s="413"/>
      <c r="S255" s="413"/>
      <c r="T255" s="413"/>
      <c r="U255" s="414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hidden="1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7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124</v>
      </c>
      <c r="X257" s="386">
        <f t="shared" ref="X257:X265" si="60">IFERROR(IF(W257="",0,CEILING((W257/$H257),1)*$H257),"")</f>
        <v>124.8</v>
      </c>
      <c r="Y257" s="36">
        <f>IFERROR(IF(X257=0,"",ROUNDUP(X257/H257,0)*0.02175),"")</f>
        <v>0.34799999999999998</v>
      </c>
      <c r="Z257" s="56"/>
      <c r="AA257" s="57"/>
      <c r="AE257" s="64"/>
      <c r="BB257" s="216" t="s">
        <v>1</v>
      </c>
      <c r="BL257" s="64">
        <f t="shared" ref="BL257:BL265" si="61">IFERROR(W257*I257/H257,"0")</f>
        <v>132.87076923076924</v>
      </c>
      <c r="BM257" s="64">
        <f t="shared" ref="BM257:BM265" si="62">IFERROR(X257*I257/H257,"0")</f>
        <v>133.72800000000001</v>
      </c>
      <c r="BN257" s="64">
        <f t="shared" ref="BN257:BN265" si="63">IFERROR(1/J257*(W257/H257),"0")</f>
        <v>0.28388278388278387</v>
      </c>
      <c r="BO257" s="64">
        <f t="shared" ref="BO257:BO265" si="64">IFERROR(1/J257*(X257/H257),"0")</f>
        <v>0.2857142857142857</v>
      </c>
    </row>
    <row r="258" spans="1:67" ht="27" hidden="1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hidden="1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4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hidden="1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4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2" t="s">
        <v>70</v>
      </c>
      <c r="P266" s="413"/>
      <c r="Q266" s="413"/>
      <c r="R266" s="413"/>
      <c r="S266" s="413"/>
      <c r="T266" s="413"/>
      <c r="U266" s="414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15.897435897435898</v>
      </c>
      <c r="X266" s="387">
        <f>IFERROR(X257/H257,"0")+IFERROR(X258/H258,"0")+IFERROR(X259/H259,"0")+IFERROR(X260/H260,"0")+IFERROR(X261/H261,"0")+IFERROR(X262/H262,"0")+IFERROR(X263/H263,"0")+IFERROR(X264/H264,"0")+IFERROR(X265/H265,"0")</f>
        <v>16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0.34799999999999998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2" t="s">
        <v>70</v>
      </c>
      <c r="P267" s="413"/>
      <c r="Q267" s="413"/>
      <c r="R267" s="413"/>
      <c r="S267" s="413"/>
      <c r="T267" s="413"/>
      <c r="U267" s="414"/>
      <c r="V267" s="37" t="s">
        <v>66</v>
      </c>
      <c r="W267" s="387">
        <f>IFERROR(SUM(W257:W265),"0")</f>
        <v>124</v>
      </c>
      <c r="X267" s="387">
        <f>IFERROR(SUM(X257:X265),"0")</f>
        <v>124.8</v>
      </c>
      <c r="Y267" s="37"/>
      <c r="Z267" s="388"/>
      <c r="AA267" s="388"/>
    </row>
    <row r="268" spans="1:67" ht="14.25" hidden="1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hidden="1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4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286</v>
      </c>
      <c r="X270" s="386">
        <f>IFERROR(IF(W270="",0,CEILING((W270/$H270),1)*$H270),"")</f>
        <v>294</v>
      </c>
      <c r="Y270" s="36">
        <f>IFERROR(IF(X270=0,"",ROUNDUP(X270/H270,0)*0.02175),"")</f>
        <v>0.76124999999999998</v>
      </c>
      <c r="Z270" s="56"/>
      <c r="AA270" s="57"/>
      <c r="AE270" s="64"/>
      <c r="BB270" s="226" t="s">
        <v>1</v>
      </c>
      <c r="BL270" s="64">
        <f>IFERROR(W270*I270/H270,"0")</f>
        <v>305.20285714285717</v>
      </c>
      <c r="BM270" s="64">
        <f>IFERROR(X270*I270/H270,"0")</f>
        <v>313.74</v>
      </c>
      <c r="BN270" s="64">
        <f>IFERROR(1/J270*(W270/H270),"0")</f>
        <v>0.60799319727891143</v>
      </c>
      <c r="BO270" s="64">
        <f>IFERROR(1/J270*(X270/H270),"0")</f>
        <v>0.625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406</v>
      </c>
      <c r="X271" s="386">
        <f>IFERROR(IF(W271="",0,CEILING((W271/$H271),1)*$H271),"")</f>
        <v>413.4</v>
      </c>
      <c r="Y271" s="36">
        <f>IFERROR(IF(X271=0,"",ROUNDUP(X271/H271,0)*0.02175),"")</f>
        <v>1.1527499999999999</v>
      </c>
      <c r="Z271" s="56"/>
      <c r="AA271" s="57"/>
      <c r="AE271" s="64"/>
      <c r="BB271" s="227" t="s">
        <v>1</v>
      </c>
      <c r="BL271" s="64">
        <f>IFERROR(W271*I271/H271,"0")</f>
        <v>435.35692307692312</v>
      </c>
      <c r="BM271" s="64">
        <f>IFERROR(X271*I271/H271,"0")</f>
        <v>443.29200000000003</v>
      </c>
      <c r="BN271" s="64">
        <f>IFERROR(1/J271*(W271/H271),"0")</f>
        <v>0.9294871794871794</v>
      </c>
      <c r="BO271" s="64">
        <f>IFERROR(1/J271*(X271/H271),"0")</f>
        <v>0.9464285714285714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51</v>
      </c>
      <c r="X272" s="386">
        <f>IFERROR(IF(W272="",0,CEILING((W272/$H272),1)*$H272),"")</f>
        <v>58.800000000000004</v>
      </c>
      <c r="Y272" s="36">
        <f>IFERROR(IF(X272=0,"",ROUNDUP(X272/H272,0)*0.02175),"")</f>
        <v>0.15225</v>
      </c>
      <c r="Z272" s="56"/>
      <c r="AA272" s="57"/>
      <c r="AE272" s="64"/>
      <c r="BB272" s="228" t="s">
        <v>1</v>
      </c>
      <c r="BL272" s="64">
        <f>IFERROR(W272*I272/H272,"0")</f>
        <v>54.424285714285716</v>
      </c>
      <c r="BM272" s="64">
        <f>IFERROR(X272*I272/H272,"0")</f>
        <v>62.748000000000005</v>
      </c>
      <c r="BN272" s="64">
        <f>IFERROR(1/J272*(W272/H272),"0")</f>
        <v>0.10841836734693877</v>
      </c>
      <c r="BO272" s="64">
        <f>IFERROR(1/J272*(X272/H272),"0")</f>
        <v>0.125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2" t="s">
        <v>70</v>
      </c>
      <c r="P273" s="413"/>
      <c r="Q273" s="413"/>
      <c r="R273" s="413"/>
      <c r="S273" s="413"/>
      <c r="T273" s="413"/>
      <c r="U273" s="414"/>
      <c r="V273" s="37" t="s">
        <v>71</v>
      </c>
      <c r="W273" s="387">
        <f>IFERROR(W269/H269,"0")+IFERROR(W270/H270,"0")+IFERROR(W271/H271,"0")+IFERROR(W272/H272,"0")</f>
        <v>92.170329670329664</v>
      </c>
      <c r="X273" s="387">
        <f>IFERROR(X269/H269,"0")+IFERROR(X270/H270,"0")+IFERROR(X271/H271,"0")+IFERROR(X272/H272,"0")</f>
        <v>95</v>
      </c>
      <c r="Y273" s="387">
        <f>IFERROR(IF(Y269="",0,Y269),"0")+IFERROR(IF(Y270="",0,Y270),"0")+IFERROR(IF(Y271="",0,Y271),"0")+IFERROR(IF(Y272="",0,Y272),"0")</f>
        <v>2.0662500000000001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2" t="s">
        <v>70</v>
      </c>
      <c r="P274" s="413"/>
      <c r="Q274" s="413"/>
      <c r="R274" s="413"/>
      <c r="S274" s="413"/>
      <c r="T274" s="413"/>
      <c r="U274" s="414"/>
      <c r="V274" s="37" t="s">
        <v>66</v>
      </c>
      <c r="W274" s="387">
        <f>IFERROR(SUM(W269:W272),"0")</f>
        <v>743</v>
      </c>
      <c r="X274" s="387">
        <f>IFERROR(SUM(X269:X272),"0")</f>
        <v>766.19999999999993</v>
      </c>
      <c r="Y274" s="37"/>
      <c r="Z274" s="388"/>
      <c r="AA274" s="388"/>
    </row>
    <row r="275" spans="1:67" ht="14.25" hidden="1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hidden="1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hidden="1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67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61</v>
      </c>
      <c r="X278" s="386">
        <f>IFERROR(IF(W278="",0,CEILING((W278/$H278),1)*$H278),"")</f>
        <v>61.199999999999996</v>
      </c>
      <c r="Y278" s="36">
        <f>IFERROR(IF(X278=0,"",ROUNDUP(X278/H278,0)*0.00753),"")</f>
        <v>0.18071999999999999</v>
      </c>
      <c r="Z278" s="56"/>
      <c r="AA278" s="57"/>
      <c r="AE278" s="64"/>
      <c r="BB278" s="231" t="s">
        <v>1</v>
      </c>
      <c r="BL278" s="64">
        <f>IFERROR(W278*I278/H278,"0")</f>
        <v>69.372549019607845</v>
      </c>
      <c r="BM278" s="64">
        <f>IFERROR(X278*I278/H278,"0")</f>
        <v>69.599999999999994</v>
      </c>
      <c r="BN278" s="64">
        <f>IFERROR(1/J278*(W278/H278),"0")</f>
        <v>0.15334338863750629</v>
      </c>
      <c r="BO278" s="64">
        <f>IFERROR(1/J278*(X278/H278),"0")</f>
        <v>0.15384615384615385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2" t="s">
        <v>70</v>
      </c>
      <c r="P279" s="413"/>
      <c r="Q279" s="413"/>
      <c r="R279" s="413"/>
      <c r="S279" s="413"/>
      <c r="T279" s="413"/>
      <c r="U279" s="414"/>
      <c r="V279" s="37" t="s">
        <v>71</v>
      </c>
      <c r="W279" s="387">
        <f>IFERROR(W276/H276,"0")+IFERROR(W277/H277,"0")+IFERROR(W278/H278,"0")</f>
        <v>23.921568627450981</v>
      </c>
      <c r="X279" s="387">
        <f>IFERROR(X276/H276,"0")+IFERROR(X277/H277,"0")+IFERROR(X278/H278,"0")</f>
        <v>24</v>
      </c>
      <c r="Y279" s="387">
        <f>IFERROR(IF(Y276="",0,Y276),"0")+IFERROR(IF(Y277="",0,Y277),"0")+IFERROR(IF(Y278="",0,Y278),"0")</f>
        <v>0.18071999999999999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2" t="s">
        <v>70</v>
      </c>
      <c r="P280" s="413"/>
      <c r="Q280" s="413"/>
      <c r="R280" s="413"/>
      <c r="S280" s="413"/>
      <c r="T280" s="413"/>
      <c r="U280" s="414"/>
      <c r="V280" s="37" t="s">
        <v>66</v>
      </c>
      <c r="W280" s="387">
        <f>IFERROR(SUM(W276:W278),"0")</f>
        <v>61</v>
      </c>
      <c r="X280" s="387">
        <f>IFERROR(SUM(X276:X278),"0")</f>
        <v>61.199999999999996</v>
      </c>
      <c r="Y280" s="37"/>
      <c r="Z280" s="388"/>
      <c r="AA280" s="388"/>
    </row>
    <row r="281" spans="1:67" ht="14.25" hidden="1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hidden="1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idden="1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2" t="s">
        <v>70</v>
      </c>
      <c r="P285" s="413"/>
      <c r="Q285" s="413"/>
      <c r="R285" s="413"/>
      <c r="S285" s="413"/>
      <c r="T285" s="413"/>
      <c r="U285" s="414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hidden="1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2" t="s">
        <v>70</v>
      </c>
      <c r="P286" s="413"/>
      <c r="Q286" s="413"/>
      <c r="R286" s="413"/>
      <c r="S286" s="413"/>
      <c r="T286" s="413"/>
      <c r="U286" s="414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hidden="1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hidden="1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hidden="1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hidden="1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hidden="1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hidden="1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idden="1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2" t="s">
        <v>70</v>
      </c>
      <c r="P296" s="413"/>
      <c r="Q296" s="413"/>
      <c r="R296" s="413"/>
      <c r="S296" s="413"/>
      <c r="T296" s="413"/>
      <c r="U296" s="414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hidden="1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2" t="s">
        <v>70</v>
      </c>
      <c r="P297" s="413"/>
      <c r="Q297" s="413"/>
      <c r="R297" s="413"/>
      <c r="S297" s="413"/>
      <c r="T297" s="413"/>
      <c r="U297" s="414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hidden="1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hidden="1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hidden="1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idden="1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2" t="s">
        <v>70</v>
      </c>
      <c r="P301" s="413"/>
      <c r="Q301" s="413"/>
      <c r="R301" s="413"/>
      <c r="S301" s="413"/>
      <c r="T301" s="413"/>
      <c r="U301" s="414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hidden="1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2" t="s">
        <v>70</v>
      </c>
      <c r="P302" s="413"/>
      <c r="Q302" s="413"/>
      <c r="R302" s="413"/>
      <c r="S302" s="413"/>
      <c r="T302" s="413"/>
      <c r="U302" s="414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hidden="1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hidden="1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hidden="1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2" t="s">
        <v>70</v>
      </c>
      <c r="P306" s="413"/>
      <c r="Q306" s="413"/>
      <c r="R306" s="413"/>
      <c r="S306" s="413"/>
      <c r="T306" s="413"/>
      <c r="U306" s="414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hidden="1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2" t="s">
        <v>70</v>
      </c>
      <c r="P307" s="413"/>
      <c r="Q307" s="413"/>
      <c r="R307" s="413"/>
      <c r="S307" s="413"/>
      <c r="T307" s="413"/>
      <c r="U307" s="414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hidden="1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115</v>
      </c>
      <c r="X309" s="386">
        <f>IFERROR(IF(W309="",0,CEILING((W309/$H309),1)*$H309),"")</f>
        <v>121.5</v>
      </c>
      <c r="Y309" s="36">
        <f>IFERROR(IF(X309=0,"",ROUNDUP(X309/H309,0)*0.02175),"")</f>
        <v>0.32624999999999998</v>
      </c>
      <c r="Z309" s="56"/>
      <c r="AA309" s="57"/>
      <c r="AE309" s="64"/>
      <c r="BB309" s="245" t="s">
        <v>1</v>
      </c>
      <c r="BL309" s="64">
        <f>IFERROR(W309*I309/H309,"0")</f>
        <v>123.00740740740741</v>
      </c>
      <c r="BM309" s="64">
        <f>IFERROR(X309*I309/H309,"0")</f>
        <v>129.96</v>
      </c>
      <c r="BN309" s="64">
        <f>IFERROR(1/J309*(W309/H309),"0")</f>
        <v>0.25352733686067019</v>
      </c>
      <c r="BO309" s="64">
        <f>IFERROR(1/J309*(X309/H309),"0")</f>
        <v>0.26785714285714285</v>
      </c>
    </row>
    <row r="310" spans="1:67" ht="27" hidden="1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6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2" t="s">
        <v>70</v>
      </c>
      <c r="P312" s="413"/>
      <c r="Q312" s="413"/>
      <c r="R312" s="413"/>
      <c r="S312" s="413"/>
      <c r="T312" s="413"/>
      <c r="U312" s="414"/>
      <c r="V312" s="37" t="s">
        <v>71</v>
      </c>
      <c r="W312" s="387">
        <f>IFERROR(W309/H309,"0")+IFERROR(W310/H310,"0")+IFERROR(W311/H311,"0")</f>
        <v>14.197530864197532</v>
      </c>
      <c r="X312" s="387">
        <f>IFERROR(X309/H309,"0")+IFERROR(X310/H310,"0")+IFERROR(X311/H311,"0")</f>
        <v>15</v>
      </c>
      <c r="Y312" s="387">
        <f>IFERROR(IF(Y309="",0,Y309),"0")+IFERROR(IF(Y310="",0,Y310),"0")+IFERROR(IF(Y311="",0,Y311),"0")</f>
        <v>0.32624999999999998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2" t="s">
        <v>70</v>
      </c>
      <c r="P313" s="413"/>
      <c r="Q313" s="413"/>
      <c r="R313" s="413"/>
      <c r="S313" s="413"/>
      <c r="T313" s="413"/>
      <c r="U313" s="414"/>
      <c r="V313" s="37" t="s">
        <v>66</v>
      </c>
      <c r="W313" s="387">
        <f>IFERROR(SUM(W309:W311),"0")</f>
        <v>115</v>
      </c>
      <c r="X313" s="387">
        <f>IFERROR(SUM(X309:X311),"0")</f>
        <v>121.5</v>
      </c>
      <c r="Y313" s="37"/>
      <c r="Z313" s="388"/>
      <c r="AA313" s="388"/>
    </row>
    <row r="314" spans="1:67" ht="14.25" hidden="1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hidden="1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2" t="s">
        <v>70</v>
      </c>
      <c r="P316" s="413"/>
      <c r="Q316" s="413"/>
      <c r="R316" s="413"/>
      <c r="S316" s="413"/>
      <c r="T316" s="413"/>
      <c r="U316" s="414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hidden="1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2" t="s">
        <v>70</v>
      </c>
      <c r="P317" s="413"/>
      <c r="Q317" s="413"/>
      <c r="R317" s="413"/>
      <c r="S317" s="413"/>
      <c r="T317" s="413"/>
      <c r="U317" s="414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hidden="1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22</v>
      </c>
      <c r="X319" s="386">
        <f>IFERROR(IF(W319="",0,CEILING((W319/$H319),1)*$H319),"")</f>
        <v>22.95</v>
      </c>
      <c r="Y319" s="36">
        <f>IFERROR(IF(X319=0,"",ROUNDUP(X319/H319,0)*0.00753),"")</f>
        <v>6.7769999999999997E-2</v>
      </c>
      <c r="Z319" s="56"/>
      <c r="AA319" s="57"/>
      <c r="AE319" s="64"/>
      <c r="BB319" s="249" t="s">
        <v>1</v>
      </c>
      <c r="BL319" s="64">
        <f>IFERROR(W319*I319/H319,"0")</f>
        <v>25.666666666666668</v>
      </c>
      <c r="BM319" s="64">
        <f>IFERROR(X319*I319/H319,"0")</f>
        <v>26.775000000000002</v>
      </c>
      <c r="BN319" s="64">
        <f>IFERROR(1/J319*(W319/H319),"0")</f>
        <v>5.530417295123178E-2</v>
      </c>
      <c r="BO319" s="64">
        <f>IFERROR(1/J319*(X319/H319),"0")</f>
        <v>5.7692307692307689E-2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2" t="s">
        <v>70</v>
      </c>
      <c r="P320" s="413"/>
      <c r="Q320" s="413"/>
      <c r="R320" s="413"/>
      <c r="S320" s="413"/>
      <c r="T320" s="413"/>
      <c r="U320" s="414"/>
      <c r="V320" s="37" t="s">
        <v>71</v>
      </c>
      <c r="W320" s="387">
        <f>IFERROR(W319/H319,"0")</f>
        <v>8.6274509803921582</v>
      </c>
      <c r="X320" s="387">
        <f>IFERROR(X319/H319,"0")</f>
        <v>9</v>
      </c>
      <c r="Y320" s="387">
        <f>IFERROR(IF(Y319="",0,Y319),"0")</f>
        <v>6.7769999999999997E-2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2" t="s">
        <v>70</v>
      </c>
      <c r="P321" s="413"/>
      <c r="Q321" s="413"/>
      <c r="R321" s="413"/>
      <c r="S321" s="413"/>
      <c r="T321" s="413"/>
      <c r="U321" s="414"/>
      <c r="V321" s="37" t="s">
        <v>66</v>
      </c>
      <c r="W321" s="387">
        <f>IFERROR(SUM(W319:W319),"0")</f>
        <v>22</v>
      </c>
      <c r="X321" s="387">
        <f>IFERROR(SUM(X319:X319),"0")</f>
        <v>22.95</v>
      </c>
      <c r="Y321" s="37"/>
      <c r="Z321" s="388"/>
      <c r="AA321" s="388"/>
    </row>
    <row r="322" spans="1:67" ht="27.75" hidden="1" customHeight="1" x14ac:dyDescent="0.2">
      <c r="A322" s="448" t="s">
        <v>470</v>
      </c>
      <c r="B322" s="449"/>
      <c r="C322" s="449"/>
      <c r="D322" s="449"/>
      <c r="E322" s="449"/>
      <c r="F322" s="449"/>
      <c r="G322" s="449"/>
      <c r="H322" s="449"/>
      <c r="I322" s="449"/>
      <c r="J322" s="449"/>
      <c r="K322" s="449"/>
      <c r="L322" s="449"/>
      <c r="M322" s="449"/>
      <c r="N322" s="449"/>
      <c r="O322" s="449"/>
      <c r="P322" s="449"/>
      <c r="Q322" s="449"/>
      <c r="R322" s="449"/>
      <c r="S322" s="449"/>
      <c r="T322" s="449"/>
      <c r="U322" s="449"/>
      <c r="V322" s="449"/>
      <c r="W322" s="449"/>
      <c r="X322" s="449"/>
      <c r="Y322" s="449"/>
      <c r="Z322" s="48"/>
      <c r="AA322" s="48"/>
    </row>
    <row r="323" spans="1:67" ht="16.5" hidden="1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hidden="1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hidden="1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35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2203</v>
      </c>
      <c r="X326" s="386">
        <f t="shared" si="70"/>
        <v>2205</v>
      </c>
      <c r="Y326" s="36">
        <f>IFERROR(IF(X326=0,"",ROUNDUP(X326/H326,0)*0.02175),"")</f>
        <v>3.1972499999999999</v>
      </c>
      <c r="Z326" s="56"/>
      <c r="AA326" s="57"/>
      <c r="AE326" s="64"/>
      <c r="BB326" s="251" t="s">
        <v>1</v>
      </c>
      <c r="BL326" s="64">
        <f t="shared" si="71"/>
        <v>2273.4960000000001</v>
      </c>
      <c r="BM326" s="64">
        <f t="shared" si="72"/>
        <v>2275.56</v>
      </c>
      <c r="BN326" s="64">
        <f t="shared" si="73"/>
        <v>3.0597222222222222</v>
      </c>
      <c r="BO326" s="64">
        <f t="shared" si="74"/>
        <v>3.0625</v>
      </c>
    </row>
    <row r="327" spans="1:67" ht="27" hidden="1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27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hidden="1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9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hidden="1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73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0</v>
      </c>
      <c r="X330" s="386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1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9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1643</v>
      </c>
      <c r="X332" s="386">
        <f t="shared" si="70"/>
        <v>1650</v>
      </c>
      <c r="Y332" s="36">
        <f>IFERROR(IF(X332=0,"",ROUNDUP(X332/H332,0)*0.02175),"")</f>
        <v>2.3924999999999996</v>
      </c>
      <c r="Z332" s="56"/>
      <c r="AA332" s="57"/>
      <c r="AE332" s="64"/>
      <c r="BB332" s="257" t="s">
        <v>1</v>
      </c>
      <c r="BL332" s="64">
        <f t="shared" si="71"/>
        <v>1695.576</v>
      </c>
      <c r="BM332" s="64">
        <f t="shared" si="72"/>
        <v>1702.8</v>
      </c>
      <c r="BN332" s="64">
        <f t="shared" si="73"/>
        <v>2.2819444444444441</v>
      </c>
      <c r="BO332" s="64">
        <f t="shared" si="74"/>
        <v>2.2916666666666665</v>
      </c>
    </row>
    <row r="333" spans="1:67" ht="27" hidden="1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hidden="1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8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2" t="s">
        <v>70</v>
      </c>
      <c r="P338" s="413"/>
      <c r="Q338" s="413"/>
      <c r="R338" s="413"/>
      <c r="S338" s="413"/>
      <c r="T338" s="413"/>
      <c r="U338" s="414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256.39999999999998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257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5.5897499999999996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2" t="s">
        <v>70</v>
      </c>
      <c r="P339" s="413"/>
      <c r="Q339" s="413"/>
      <c r="R339" s="413"/>
      <c r="S339" s="413"/>
      <c r="T339" s="413"/>
      <c r="U339" s="414"/>
      <c r="V339" s="37" t="s">
        <v>66</v>
      </c>
      <c r="W339" s="387">
        <f>IFERROR(SUM(W325:W337),"0")</f>
        <v>3846</v>
      </c>
      <c r="X339" s="387">
        <f>IFERROR(SUM(X325:X337),"0")</f>
        <v>3855</v>
      </c>
      <c r="Y339" s="37"/>
      <c r="Z339" s="388"/>
      <c r="AA339" s="388"/>
    </row>
    <row r="340" spans="1:67" ht="14.25" hidden="1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764</v>
      </c>
      <c r="X341" s="386">
        <f>IFERROR(IF(W341="",0,CEILING((W341/$H341),1)*$H341),"")</f>
        <v>765</v>
      </c>
      <c r="Y341" s="36">
        <f>IFERROR(IF(X341=0,"",ROUNDUP(X341/H341,0)*0.02175),"")</f>
        <v>1.1092499999999998</v>
      </c>
      <c r="Z341" s="56"/>
      <c r="AA341" s="57"/>
      <c r="AE341" s="64"/>
      <c r="BB341" s="263" t="s">
        <v>1</v>
      </c>
      <c r="BL341" s="64">
        <f>IFERROR(W341*I341/H341,"0")</f>
        <v>788.44800000000009</v>
      </c>
      <c r="BM341" s="64">
        <f>IFERROR(X341*I341/H341,"0")</f>
        <v>789.48</v>
      </c>
      <c r="BN341" s="64">
        <f>IFERROR(1/J341*(W341/H341),"0")</f>
        <v>1.0611111111111109</v>
      </c>
      <c r="BO341" s="64">
        <f>IFERROR(1/J341*(X341/H341),"0")</f>
        <v>1.0625</v>
      </c>
    </row>
    <row r="342" spans="1:67" ht="16.5" hidden="1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7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2" t="s">
        <v>70</v>
      </c>
      <c r="P345" s="413"/>
      <c r="Q345" s="413"/>
      <c r="R345" s="413"/>
      <c r="S345" s="413"/>
      <c r="T345" s="413"/>
      <c r="U345" s="414"/>
      <c r="V345" s="37" t="s">
        <v>71</v>
      </c>
      <c r="W345" s="387">
        <f>IFERROR(W341/H341,"0")+IFERROR(W342/H342,"0")+IFERROR(W343/H343,"0")+IFERROR(W344/H344,"0")</f>
        <v>50.93333333333333</v>
      </c>
      <c r="X345" s="387">
        <f>IFERROR(X341/H341,"0")+IFERROR(X342/H342,"0")+IFERROR(X343/H343,"0")+IFERROR(X344/H344,"0")</f>
        <v>51</v>
      </c>
      <c r="Y345" s="387">
        <f>IFERROR(IF(Y341="",0,Y341),"0")+IFERROR(IF(Y342="",0,Y342),"0")+IFERROR(IF(Y343="",0,Y343),"0")+IFERROR(IF(Y344="",0,Y344),"0")</f>
        <v>1.1092499999999998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2" t="s">
        <v>70</v>
      </c>
      <c r="P346" s="413"/>
      <c r="Q346" s="413"/>
      <c r="R346" s="413"/>
      <c r="S346" s="413"/>
      <c r="T346" s="413"/>
      <c r="U346" s="414"/>
      <c r="V346" s="37" t="s">
        <v>66</v>
      </c>
      <c r="W346" s="387">
        <f>IFERROR(SUM(W341:W344),"0")</f>
        <v>764</v>
      </c>
      <c r="X346" s="387">
        <f>IFERROR(SUM(X341:X344),"0")</f>
        <v>765</v>
      </c>
      <c r="Y346" s="37"/>
      <c r="Z346" s="388"/>
      <c r="AA346" s="388"/>
    </row>
    <row r="347" spans="1:67" ht="14.25" hidden="1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hidden="1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4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4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51</v>
      </c>
      <c r="X350" s="386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9" t="s">
        <v>1</v>
      </c>
      <c r="BL350" s="64">
        <f>IFERROR(W350*I350/H350,"0")</f>
        <v>54.687692307692309</v>
      </c>
      <c r="BM350" s="64">
        <f>IFERROR(X350*I350/H350,"0")</f>
        <v>58.548000000000009</v>
      </c>
      <c r="BN350" s="64">
        <f>IFERROR(1/J350*(W350/H350),"0")</f>
        <v>0.11675824175824175</v>
      </c>
      <c r="BO350" s="64">
        <f>IFERROR(1/J350*(X350/H350),"0")</f>
        <v>0.125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2" t="s">
        <v>70</v>
      </c>
      <c r="P351" s="413"/>
      <c r="Q351" s="413"/>
      <c r="R351" s="413"/>
      <c r="S351" s="413"/>
      <c r="T351" s="413"/>
      <c r="U351" s="414"/>
      <c r="V351" s="37" t="s">
        <v>71</v>
      </c>
      <c r="W351" s="387">
        <f>IFERROR(W348/H348,"0")+IFERROR(W349/H349,"0")+IFERROR(W350/H350,"0")</f>
        <v>6.5384615384615383</v>
      </c>
      <c r="X351" s="387">
        <f>IFERROR(X348/H348,"0")+IFERROR(X349/H349,"0")+IFERROR(X350/H350,"0")</f>
        <v>7</v>
      </c>
      <c r="Y351" s="387">
        <f>IFERROR(IF(Y348="",0,Y348),"0")+IFERROR(IF(Y349="",0,Y349),"0")+IFERROR(IF(Y350="",0,Y350),"0")</f>
        <v>0.15225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2" t="s">
        <v>70</v>
      </c>
      <c r="P352" s="413"/>
      <c r="Q352" s="413"/>
      <c r="R352" s="413"/>
      <c r="S352" s="413"/>
      <c r="T352" s="413"/>
      <c r="U352" s="414"/>
      <c r="V352" s="37" t="s">
        <v>66</v>
      </c>
      <c r="W352" s="387">
        <f>IFERROR(SUM(W348:W350),"0")</f>
        <v>51</v>
      </c>
      <c r="X352" s="387">
        <f>IFERROR(SUM(X348:X350),"0")</f>
        <v>54.6</v>
      </c>
      <c r="Y352" s="37"/>
      <c r="Z352" s="388"/>
      <c r="AA352" s="388"/>
    </row>
    <row r="353" spans="1:67" ht="14.25" hidden="1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55</v>
      </c>
      <c r="X354" s="386">
        <f>IFERROR(IF(W354="",0,CEILING((W354/$H354),1)*$H354),"")</f>
        <v>62.4</v>
      </c>
      <c r="Y354" s="36">
        <f>IFERROR(IF(X354=0,"",ROUNDUP(X354/H354,0)*0.02175),"")</f>
        <v>0.17399999999999999</v>
      </c>
      <c r="Z354" s="56"/>
      <c r="AA354" s="57"/>
      <c r="AE354" s="64"/>
      <c r="BB354" s="270" t="s">
        <v>1</v>
      </c>
      <c r="BL354" s="64">
        <f>IFERROR(W354*I354/H354,"0")</f>
        <v>58.976923076923086</v>
      </c>
      <c r="BM354" s="64">
        <f>IFERROR(X354*I354/H354,"0")</f>
        <v>66.912000000000006</v>
      </c>
      <c r="BN354" s="64">
        <f>IFERROR(1/J354*(W354/H354),"0")</f>
        <v>0.12591575091575091</v>
      </c>
      <c r="BO354" s="64">
        <f>IFERROR(1/J354*(X354/H354),"0")</f>
        <v>0.14285714285714285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2" t="s">
        <v>70</v>
      </c>
      <c r="P355" s="413"/>
      <c r="Q355" s="413"/>
      <c r="R355" s="413"/>
      <c r="S355" s="413"/>
      <c r="T355" s="413"/>
      <c r="U355" s="414"/>
      <c r="V355" s="37" t="s">
        <v>71</v>
      </c>
      <c r="W355" s="387">
        <f>IFERROR(W354/H354,"0")</f>
        <v>7.0512820512820511</v>
      </c>
      <c r="X355" s="387">
        <f>IFERROR(X354/H354,"0")</f>
        <v>8</v>
      </c>
      <c r="Y355" s="387">
        <f>IFERROR(IF(Y354="",0,Y354),"0")</f>
        <v>0.17399999999999999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2" t="s">
        <v>70</v>
      </c>
      <c r="P356" s="413"/>
      <c r="Q356" s="413"/>
      <c r="R356" s="413"/>
      <c r="S356" s="413"/>
      <c r="T356" s="413"/>
      <c r="U356" s="414"/>
      <c r="V356" s="37" t="s">
        <v>66</v>
      </c>
      <c r="W356" s="387">
        <f>IFERROR(SUM(W354:W354),"0")</f>
        <v>55</v>
      </c>
      <c r="X356" s="387">
        <f>IFERROR(SUM(X354:X354),"0")</f>
        <v>62.4</v>
      </c>
      <c r="Y356" s="37"/>
      <c r="Z356" s="388"/>
      <c r="AA356" s="388"/>
    </row>
    <row r="357" spans="1:67" ht="16.5" hidden="1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hidden="1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7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141</v>
      </c>
      <c r="X359" s="386">
        <f>IFERROR(IF(W359="",0,CEILING((W359/$H359),1)*$H359),"")</f>
        <v>144</v>
      </c>
      <c r="Y359" s="36">
        <f>IFERROR(IF(X359=0,"",ROUNDUP(X359/H359,0)*0.02175),"")</f>
        <v>0.26100000000000001</v>
      </c>
      <c r="Z359" s="56"/>
      <c r="AA359" s="57"/>
      <c r="AE359" s="64"/>
      <c r="BB359" s="271" t="s">
        <v>1</v>
      </c>
      <c r="BL359" s="64">
        <f>IFERROR(W359*I359/H359,"0")</f>
        <v>146.64000000000001</v>
      </c>
      <c r="BM359" s="64">
        <f>IFERROR(X359*I359/H359,"0")</f>
        <v>149.76000000000002</v>
      </c>
      <c r="BN359" s="64">
        <f>IFERROR(1/J359*(W359/H359),"0")</f>
        <v>0.20982142857142855</v>
      </c>
      <c r="BO359" s="64">
        <f>IFERROR(1/J359*(X359/H359),"0")</f>
        <v>0.21428571428571427</v>
      </c>
    </row>
    <row r="360" spans="1:67" ht="37.5" hidden="1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5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1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2" t="s">
        <v>70</v>
      </c>
      <c r="P364" s="413"/>
      <c r="Q364" s="413"/>
      <c r="R364" s="413"/>
      <c r="S364" s="413"/>
      <c r="T364" s="413"/>
      <c r="U364" s="414"/>
      <c r="V364" s="37" t="s">
        <v>71</v>
      </c>
      <c r="W364" s="387">
        <f>IFERROR(W359/H359,"0")+IFERROR(W360/H360,"0")+IFERROR(W361/H361,"0")+IFERROR(W362/H362,"0")+IFERROR(W363/H363,"0")</f>
        <v>11.75</v>
      </c>
      <c r="X364" s="387">
        <f>IFERROR(X359/H359,"0")+IFERROR(X360/H360,"0")+IFERROR(X361/H361,"0")+IFERROR(X362/H362,"0")+IFERROR(X363/H363,"0")</f>
        <v>12</v>
      </c>
      <c r="Y364" s="387">
        <f>IFERROR(IF(Y359="",0,Y359),"0")+IFERROR(IF(Y360="",0,Y360),"0")+IFERROR(IF(Y361="",0,Y361),"0")+IFERROR(IF(Y362="",0,Y362),"0")+IFERROR(IF(Y363="",0,Y363),"0")</f>
        <v>0.26100000000000001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2" t="s">
        <v>70</v>
      </c>
      <c r="P365" s="413"/>
      <c r="Q365" s="413"/>
      <c r="R365" s="413"/>
      <c r="S365" s="413"/>
      <c r="T365" s="413"/>
      <c r="U365" s="414"/>
      <c r="V365" s="37" t="s">
        <v>66</v>
      </c>
      <c r="W365" s="387">
        <f>IFERROR(SUM(W359:W363),"0")</f>
        <v>141</v>
      </c>
      <c r="X365" s="387">
        <f>IFERROR(SUM(X359:X363),"0")</f>
        <v>144</v>
      </c>
      <c r="Y365" s="37"/>
      <c r="Z365" s="388"/>
      <c r="AA365" s="388"/>
    </row>
    <row r="366" spans="1:67" ht="14.25" hidden="1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hidden="1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2" t="s">
        <v>70</v>
      </c>
      <c r="P369" s="413"/>
      <c r="Q369" s="413"/>
      <c r="R369" s="413"/>
      <c r="S369" s="413"/>
      <c r="T369" s="413"/>
      <c r="U369" s="414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hidden="1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2" t="s">
        <v>70</v>
      </c>
      <c r="P370" s="413"/>
      <c r="Q370" s="413"/>
      <c r="R370" s="413"/>
      <c r="S370" s="413"/>
      <c r="T370" s="413"/>
      <c r="U370" s="414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hidden="1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1251</v>
      </c>
      <c r="X372" s="386">
        <f>IFERROR(IF(W372="",0,CEILING((W372/$H372),1)*$H372),"")</f>
        <v>1255.8</v>
      </c>
      <c r="Y372" s="36">
        <f>IFERROR(IF(X372=0,"",ROUNDUP(X372/H372,0)*0.02175),"")</f>
        <v>3.5017499999999999</v>
      </c>
      <c r="Z372" s="56"/>
      <c r="AA372" s="57"/>
      <c r="AE372" s="64"/>
      <c r="BB372" s="278" t="s">
        <v>1</v>
      </c>
      <c r="BL372" s="64">
        <f>IFERROR(W372*I372/H372,"0")</f>
        <v>1341.4569230769232</v>
      </c>
      <c r="BM372" s="64">
        <f>IFERROR(X372*I372/H372,"0")</f>
        <v>1346.604</v>
      </c>
      <c r="BN372" s="64">
        <f>IFERROR(1/J372*(W372/H372),"0")</f>
        <v>2.8640109890109891</v>
      </c>
      <c r="BO372" s="64">
        <f>IFERROR(1/J372*(X372/H372),"0")</f>
        <v>2.875</v>
      </c>
    </row>
    <row r="373" spans="1:67" ht="27" hidden="1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2" t="s">
        <v>70</v>
      </c>
      <c r="P376" s="413"/>
      <c r="Q376" s="413"/>
      <c r="R376" s="413"/>
      <c r="S376" s="413"/>
      <c r="T376" s="413"/>
      <c r="U376" s="414"/>
      <c r="V376" s="37" t="s">
        <v>71</v>
      </c>
      <c r="W376" s="387">
        <f>IFERROR(W372/H372,"0")+IFERROR(W373/H373,"0")+IFERROR(W374/H374,"0")+IFERROR(W375/H375,"0")</f>
        <v>160.38461538461539</v>
      </c>
      <c r="X376" s="387">
        <f>IFERROR(X372/H372,"0")+IFERROR(X373/H373,"0")+IFERROR(X374/H374,"0")+IFERROR(X375/H375,"0")</f>
        <v>161</v>
      </c>
      <c r="Y376" s="387">
        <f>IFERROR(IF(Y372="",0,Y372),"0")+IFERROR(IF(Y373="",0,Y373),"0")+IFERROR(IF(Y374="",0,Y374),"0")+IFERROR(IF(Y375="",0,Y375),"0")</f>
        <v>3.5017499999999999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2" t="s">
        <v>70</v>
      </c>
      <c r="P377" s="413"/>
      <c r="Q377" s="413"/>
      <c r="R377" s="413"/>
      <c r="S377" s="413"/>
      <c r="T377" s="413"/>
      <c r="U377" s="414"/>
      <c r="V377" s="37" t="s">
        <v>66</v>
      </c>
      <c r="W377" s="387">
        <f>IFERROR(SUM(W372:W375),"0")</f>
        <v>1251</v>
      </c>
      <c r="X377" s="387">
        <f>IFERROR(SUM(X372:X375),"0")</f>
        <v>1255.8</v>
      </c>
      <c r="Y377" s="37"/>
      <c r="Z377" s="388"/>
      <c r="AA377" s="388"/>
    </row>
    <row r="378" spans="1:67" ht="14.25" hidden="1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hidden="1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2" t="s">
        <v>70</v>
      </c>
      <c r="P380" s="413"/>
      <c r="Q380" s="413"/>
      <c r="R380" s="413"/>
      <c r="S380" s="413"/>
      <c r="T380" s="413"/>
      <c r="U380" s="414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hidden="1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2" t="s">
        <v>70</v>
      </c>
      <c r="P381" s="413"/>
      <c r="Q381" s="413"/>
      <c r="R381" s="413"/>
      <c r="S381" s="413"/>
      <c r="T381" s="413"/>
      <c r="U381" s="414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hidden="1" customHeight="1" x14ac:dyDescent="0.2">
      <c r="A382" s="448" t="s">
        <v>545</v>
      </c>
      <c r="B382" s="449"/>
      <c r="C382" s="449"/>
      <c r="D382" s="449"/>
      <c r="E382" s="449"/>
      <c r="F382" s="449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/>
      <c r="Q382" s="449"/>
      <c r="R382" s="449"/>
      <c r="S382" s="449"/>
      <c r="T382" s="449"/>
      <c r="U382" s="449"/>
      <c r="V382" s="449"/>
      <c r="W382" s="449"/>
      <c r="X382" s="449"/>
      <c r="Y382" s="449"/>
      <c r="Z382" s="48"/>
      <c r="AA382" s="48"/>
    </row>
    <row r="383" spans="1:67" ht="16.5" hidden="1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hidden="1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hidden="1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2" t="s">
        <v>70</v>
      </c>
      <c r="P387" s="413"/>
      <c r="Q387" s="413"/>
      <c r="R387" s="413"/>
      <c r="S387" s="413"/>
      <c r="T387" s="413"/>
      <c r="U387" s="414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hidden="1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2" t="s">
        <v>70</v>
      </c>
      <c r="P388" s="413"/>
      <c r="Q388" s="413"/>
      <c r="R388" s="413"/>
      <c r="S388" s="413"/>
      <c r="T388" s="413"/>
      <c r="U388" s="414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hidden="1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56</v>
      </c>
      <c r="X390" s="386">
        <f t="shared" ref="X390:X402" si="75">IFERROR(IF(W390="",0,CEILING((W390/$H390),1)*$H390),"")</f>
        <v>58.800000000000004</v>
      </c>
      <c r="Y390" s="36">
        <f>IFERROR(IF(X390=0,"",ROUNDUP(X390/H390,0)*0.00753),"")</f>
        <v>0.10542</v>
      </c>
      <c r="Z390" s="56"/>
      <c r="AA390" s="57"/>
      <c r="AE390" s="64"/>
      <c r="BB390" s="285" t="s">
        <v>1</v>
      </c>
      <c r="BL390" s="64">
        <f t="shared" ref="BL390:BL402" si="76">IFERROR(W390*I390/H390,"0")</f>
        <v>59.066666666666663</v>
      </c>
      <c r="BM390" s="64">
        <f t="shared" ref="BM390:BM402" si="77">IFERROR(X390*I390/H390,"0")</f>
        <v>62.019999999999996</v>
      </c>
      <c r="BN390" s="64">
        <f t="shared" ref="BN390:BN402" si="78">IFERROR(1/J390*(W390/H390),"0")</f>
        <v>8.5470085470085458E-2</v>
      </c>
      <c r="BO390" s="64">
        <f t="shared" ref="BO390:BO402" si="79">IFERROR(1/J390*(X390/H390),"0")</f>
        <v>8.9743589743589744E-2</v>
      </c>
    </row>
    <row r="391" spans="1:67" ht="27" hidden="1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19</v>
      </c>
      <c r="X392" s="386">
        <f t="shared" si="75"/>
        <v>21</v>
      </c>
      <c r="Y392" s="36">
        <f>IFERROR(IF(X392=0,"",ROUNDUP(X392/H392,0)*0.00753),"")</f>
        <v>3.7650000000000003E-2</v>
      </c>
      <c r="Z392" s="56"/>
      <c r="AA392" s="57"/>
      <c r="AE392" s="64"/>
      <c r="BB392" s="287" t="s">
        <v>1</v>
      </c>
      <c r="BL392" s="64">
        <f t="shared" si="76"/>
        <v>20.040476190476188</v>
      </c>
      <c r="BM392" s="64">
        <f t="shared" si="77"/>
        <v>22.15</v>
      </c>
      <c r="BN392" s="64">
        <f t="shared" si="78"/>
        <v>2.8998778998778996E-2</v>
      </c>
      <c r="BO392" s="64">
        <f t="shared" si="79"/>
        <v>3.2051282051282048E-2</v>
      </c>
    </row>
    <row r="393" spans="1:67" ht="37.5" hidden="1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hidden="1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hidden="1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4</v>
      </c>
      <c r="X397" s="386">
        <f t="shared" si="75"/>
        <v>4.2</v>
      </c>
      <c r="Y397" s="36">
        <f t="shared" si="80"/>
        <v>1.004E-2</v>
      </c>
      <c r="Z397" s="56"/>
      <c r="AA397" s="57"/>
      <c r="AE397" s="64"/>
      <c r="BB397" s="292" t="s">
        <v>1</v>
      </c>
      <c r="BL397" s="64">
        <f t="shared" si="76"/>
        <v>4.2476190476190476</v>
      </c>
      <c r="BM397" s="64">
        <f t="shared" si="77"/>
        <v>4.46</v>
      </c>
      <c r="BN397" s="64">
        <f t="shared" si="78"/>
        <v>8.1400081400081412E-3</v>
      </c>
      <c r="BO397" s="64">
        <f t="shared" si="79"/>
        <v>8.5470085470085479E-3</v>
      </c>
    </row>
    <row r="398" spans="1:67" ht="27" hidden="1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14</v>
      </c>
      <c r="X401" s="386">
        <f t="shared" si="75"/>
        <v>14.700000000000001</v>
      </c>
      <c r="Y401" s="36">
        <f t="shared" si="80"/>
        <v>3.5140000000000005E-2</v>
      </c>
      <c r="Z401" s="56"/>
      <c r="AA401" s="57"/>
      <c r="AE401" s="64"/>
      <c r="BB401" s="296" t="s">
        <v>1</v>
      </c>
      <c r="BL401" s="64">
        <f t="shared" si="76"/>
        <v>14.866666666666665</v>
      </c>
      <c r="BM401" s="64">
        <f t="shared" si="77"/>
        <v>15.61</v>
      </c>
      <c r="BN401" s="64">
        <f t="shared" si="78"/>
        <v>2.8490028490028491E-2</v>
      </c>
      <c r="BO401" s="64">
        <f t="shared" si="79"/>
        <v>2.9914529914529919E-2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2" t="s">
        <v>70</v>
      </c>
      <c r="P403" s="413"/>
      <c r="Q403" s="413"/>
      <c r="R403" s="413"/>
      <c r="S403" s="413"/>
      <c r="T403" s="413"/>
      <c r="U403" s="414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26.428571428571423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0.18825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2" t="s">
        <v>70</v>
      </c>
      <c r="P404" s="413"/>
      <c r="Q404" s="413"/>
      <c r="R404" s="413"/>
      <c r="S404" s="413"/>
      <c r="T404" s="413"/>
      <c r="U404" s="414"/>
      <c r="V404" s="37" t="s">
        <v>66</v>
      </c>
      <c r="W404" s="387">
        <f>IFERROR(SUM(W390:W402),"0")</f>
        <v>93</v>
      </c>
      <c r="X404" s="387">
        <f>IFERROR(SUM(X390:X402),"0")</f>
        <v>98.700000000000017</v>
      </c>
      <c r="Y404" s="37"/>
      <c r="Z404" s="388"/>
      <c r="AA404" s="388"/>
    </row>
    <row r="405" spans="1:67" ht="14.25" hidden="1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hidden="1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6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2" t="s">
        <v>70</v>
      </c>
      <c r="P409" s="413"/>
      <c r="Q409" s="413"/>
      <c r="R409" s="413"/>
      <c r="S409" s="413"/>
      <c r="T409" s="413"/>
      <c r="U409" s="414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hidden="1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2" t="s">
        <v>70</v>
      </c>
      <c r="P410" s="413"/>
      <c r="Q410" s="413"/>
      <c r="R410" s="413"/>
      <c r="S410" s="413"/>
      <c r="T410" s="413"/>
      <c r="U410" s="414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hidden="1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hidden="1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2" t="s">
        <v>70</v>
      </c>
      <c r="P413" s="413"/>
      <c r="Q413" s="413"/>
      <c r="R413" s="413"/>
      <c r="S413" s="413"/>
      <c r="T413" s="413"/>
      <c r="U413" s="414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hidden="1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2" t="s">
        <v>70</v>
      </c>
      <c r="P414" s="413"/>
      <c r="Q414" s="413"/>
      <c r="R414" s="413"/>
      <c r="S414" s="413"/>
      <c r="T414" s="413"/>
      <c r="U414" s="414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hidden="1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4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7</v>
      </c>
      <c r="X416" s="386">
        <f>IFERROR(IF(W416="",0,CEILING((W416/$H416),1)*$H416),"")</f>
        <v>7.1999999999999993</v>
      </c>
      <c r="Y416" s="36">
        <f>IFERROR(IF(X416=0,"",ROUNDUP(X416/H416,0)*0.00627),"")</f>
        <v>3.7620000000000001E-2</v>
      </c>
      <c r="Z416" s="56"/>
      <c r="AA416" s="57"/>
      <c r="AE416" s="64"/>
      <c r="BB416" s="302" t="s">
        <v>1</v>
      </c>
      <c r="BL416" s="64">
        <f>IFERROR(W416*I416/H416,"0")</f>
        <v>10.5</v>
      </c>
      <c r="BM416" s="64">
        <f>IFERROR(X416*I416/H416,"0")</f>
        <v>10.799999999999999</v>
      </c>
      <c r="BN416" s="64">
        <f>IFERROR(1/J416*(W416/H416),"0")</f>
        <v>2.9166666666666671E-2</v>
      </c>
      <c r="BO416" s="64">
        <f>IFERROR(1/J416*(X416/H416),"0")</f>
        <v>0.03</v>
      </c>
    </row>
    <row r="417" spans="1:67" ht="27" hidden="1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2" t="s">
        <v>70</v>
      </c>
      <c r="P419" s="413"/>
      <c r="Q419" s="413"/>
      <c r="R419" s="413"/>
      <c r="S419" s="413"/>
      <c r="T419" s="413"/>
      <c r="U419" s="414"/>
      <c r="V419" s="37" t="s">
        <v>71</v>
      </c>
      <c r="W419" s="387">
        <f>IFERROR(W416/H416,"0")+IFERROR(W417/H417,"0")+IFERROR(W418/H418,"0")</f>
        <v>5.8333333333333339</v>
      </c>
      <c r="X419" s="387">
        <f>IFERROR(X416/H416,"0")+IFERROR(X417/H417,"0")+IFERROR(X418/H418,"0")</f>
        <v>6</v>
      </c>
      <c r="Y419" s="387">
        <f>IFERROR(IF(Y416="",0,Y416),"0")+IFERROR(IF(Y417="",0,Y417),"0")+IFERROR(IF(Y418="",0,Y418),"0")</f>
        <v>3.7620000000000001E-2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2" t="s">
        <v>70</v>
      </c>
      <c r="P420" s="413"/>
      <c r="Q420" s="413"/>
      <c r="R420" s="413"/>
      <c r="S420" s="413"/>
      <c r="T420" s="413"/>
      <c r="U420" s="414"/>
      <c r="V420" s="37" t="s">
        <v>66</v>
      </c>
      <c r="W420" s="387">
        <f>IFERROR(SUM(W416:W418),"0")</f>
        <v>7</v>
      </c>
      <c r="X420" s="387">
        <f>IFERROR(SUM(X416:X418),"0")</f>
        <v>7.1999999999999993</v>
      </c>
      <c r="Y420" s="37"/>
      <c r="Z420" s="388"/>
      <c r="AA420" s="388"/>
    </row>
    <row r="421" spans="1:67" ht="16.5" hidden="1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hidden="1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hidden="1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2" t="s">
        <v>70</v>
      </c>
      <c r="P425" s="413"/>
      <c r="Q425" s="413"/>
      <c r="R425" s="413"/>
      <c r="S425" s="413"/>
      <c r="T425" s="413"/>
      <c r="U425" s="414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hidden="1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2" t="s">
        <v>70</v>
      </c>
      <c r="P426" s="413"/>
      <c r="Q426" s="413"/>
      <c r="R426" s="413"/>
      <c r="S426" s="413"/>
      <c r="T426" s="413"/>
      <c r="U426" s="414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hidden="1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30</v>
      </c>
      <c r="X428" s="386">
        <f t="shared" ref="X428:X434" si="81">IFERROR(IF(W428="",0,CEILING((W428/$H428),1)*$H428),"")</f>
        <v>33.6</v>
      </c>
      <c r="Y428" s="36">
        <f>IFERROR(IF(X428=0,"",ROUNDUP(X428/H428,0)*0.00753),"")</f>
        <v>6.0240000000000002E-2</v>
      </c>
      <c r="Z428" s="56"/>
      <c r="AA428" s="57"/>
      <c r="AE428" s="64"/>
      <c r="BB428" s="307" t="s">
        <v>1</v>
      </c>
      <c r="BL428" s="64">
        <f t="shared" ref="BL428:BL434" si="82">IFERROR(W428*I428/H428,"0")</f>
        <v>31.642857142857135</v>
      </c>
      <c r="BM428" s="64">
        <f t="shared" ref="BM428:BM434" si="83">IFERROR(X428*I428/H428,"0")</f>
        <v>35.44</v>
      </c>
      <c r="BN428" s="64">
        <f t="shared" ref="BN428:BN434" si="84">IFERROR(1/J428*(W428/H428),"0")</f>
        <v>4.5787545787545784E-2</v>
      </c>
      <c r="BO428" s="64">
        <f t="shared" ref="BO428:BO434" si="85">IFERROR(1/J428*(X428/H428),"0")</f>
        <v>5.128205128205128E-2</v>
      </c>
    </row>
    <row r="429" spans="1:67" ht="27" hidden="1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3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2" t="s">
        <v>70</v>
      </c>
      <c r="P435" s="413"/>
      <c r="Q435" s="413"/>
      <c r="R435" s="413"/>
      <c r="S435" s="413"/>
      <c r="T435" s="413"/>
      <c r="U435" s="414"/>
      <c r="V435" s="37" t="s">
        <v>71</v>
      </c>
      <c r="W435" s="387">
        <f>IFERROR(W428/H428,"0")+IFERROR(W429/H429,"0")+IFERROR(W430/H430,"0")+IFERROR(W431/H431,"0")+IFERROR(W432/H432,"0")+IFERROR(W433/H433,"0")+IFERROR(W434/H434,"0")</f>
        <v>7.1428571428571423</v>
      </c>
      <c r="X435" s="387">
        <f>IFERROR(X428/H428,"0")+IFERROR(X429/H429,"0")+IFERROR(X430/H430,"0")+IFERROR(X431/H431,"0")+IFERROR(X432/H432,"0")+IFERROR(X433/H433,"0")+IFERROR(X434/H434,"0")</f>
        <v>8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6.0240000000000002E-2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2" t="s">
        <v>70</v>
      </c>
      <c r="P436" s="413"/>
      <c r="Q436" s="413"/>
      <c r="R436" s="413"/>
      <c r="S436" s="413"/>
      <c r="T436" s="413"/>
      <c r="U436" s="414"/>
      <c r="V436" s="37" t="s">
        <v>66</v>
      </c>
      <c r="W436" s="387">
        <f>IFERROR(SUM(W428:W434),"0")</f>
        <v>30</v>
      </c>
      <c r="X436" s="387">
        <f>IFERROR(SUM(X428:X434),"0")</f>
        <v>33.6</v>
      </c>
      <c r="Y436" s="37"/>
      <c r="Z436" s="388"/>
      <c r="AA436" s="388"/>
    </row>
    <row r="437" spans="1:67" ht="14.25" hidden="1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hidden="1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2" t="s">
        <v>70</v>
      </c>
      <c r="P440" s="413"/>
      <c r="Q440" s="413"/>
      <c r="R440" s="413"/>
      <c r="S440" s="413"/>
      <c r="T440" s="413"/>
      <c r="U440" s="414"/>
      <c r="V440" s="37" t="s">
        <v>71</v>
      </c>
      <c r="W440" s="387">
        <f>IFERROR(W438/H438,"0")+IFERROR(W439/H439,"0")</f>
        <v>0</v>
      </c>
      <c r="X440" s="387">
        <f>IFERROR(X438/H438,"0")+IFERROR(X439/H439,"0")</f>
        <v>0</v>
      </c>
      <c r="Y440" s="387">
        <f>IFERROR(IF(Y438="",0,Y438),"0")+IFERROR(IF(Y439="",0,Y439),"0")</f>
        <v>0</v>
      </c>
      <c r="Z440" s="388"/>
      <c r="AA440" s="388"/>
    </row>
    <row r="441" spans="1:67" hidden="1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2" t="s">
        <v>70</v>
      </c>
      <c r="P441" s="413"/>
      <c r="Q441" s="413"/>
      <c r="R441" s="413"/>
      <c r="S441" s="413"/>
      <c r="T441" s="413"/>
      <c r="U441" s="414"/>
      <c r="V441" s="37" t="s">
        <v>66</v>
      </c>
      <c r="W441" s="387">
        <f>IFERROR(SUM(W438:W439),"0")</f>
        <v>0</v>
      </c>
      <c r="X441" s="387">
        <f>IFERROR(SUM(X438:X439),"0")</f>
        <v>0</v>
      </c>
      <c r="Y441" s="37"/>
      <c r="Z441" s="388"/>
      <c r="AA441" s="388"/>
    </row>
    <row r="442" spans="1:67" ht="14.25" hidden="1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hidden="1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2" t="s">
        <v>70</v>
      </c>
      <c r="P444" s="413"/>
      <c r="Q444" s="413"/>
      <c r="R444" s="413"/>
      <c r="S444" s="413"/>
      <c r="T444" s="413"/>
      <c r="U444" s="414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hidden="1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2" t="s">
        <v>70</v>
      </c>
      <c r="P445" s="413"/>
      <c r="Q445" s="413"/>
      <c r="R445" s="413"/>
      <c r="S445" s="413"/>
      <c r="T445" s="413"/>
      <c r="U445" s="414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hidden="1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hidden="1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2" t="s">
        <v>70</v>
      </c>
      <c r="P448" s="413"/>
      <c r="Q448" s="413"/>
      <c r="R448" s="413"/>
      <c r="S448" s="413"/>
      <c r="T448" s="413"/>
      <c r="U448" s="414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hidden="1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2" t="s">
        <v>70</v>
      </c>
      <c r="P449" s="413"/>
      <c r="Q449" s="413"/>
      <c r="R449" s="413"/>
      <c r="S449" s="413"/>
      <c r="T449" s="413"/>
      <c r="U449" s="414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hidden="1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hidden="1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hidden="1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2" t="s">
        <v>70</v>
      </c>
      <c r="P455" s="413"/>
      <c r="Q455" s="413"/>
      <c r="R455" s="413"/>
      <c r="S455" s="413"/>
      <c r="T455" s="413"/>
      <c r="U455" s="414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hidden="1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2" t="s">
        <v>70</v>
      </c>
      <c r="P456" s="413"/>
      <c r="Q456" s="413"/>
      <c r="R456" s="413"/>
      <c r="S456" s="413"/>
      <c r="T456" s="413"/>
      <c r="U456" s="414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hidden="1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hidden="1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hidden="1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2" t="s">
        <v>70</v>
      </c>
      <c r="P460" s="413"/>
      <c r="Q460" s="413"/>
      <c r="R460" s="413"/>
      <c r="S460" s="413"/>
      <c r="T460" s="413"/>
      <c r="U460" s="414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hidden="1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2" t="s">
        <v>70</v>
      </c>
      <c r="P461" s="413"/>
      <c r="Q461" s="413"/>
      <c r="R461" s="413"/>
      <c r="S461" s="413"/>
      <c r="T461" s="413"/>
      <c r="U461" s="414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hidden="1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hidden="1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9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2" t="s">
        <v>70</v>
      </c>
      <c r="P464" s="413"/>
      <c r="Q464" s="413"/>
      <c r="R464" s="413"/>
      <c r="S464" s="413"/>
      <c r="T464" s="413"/>
      <c r="U464" s="414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hidden="1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2" t="s">
        <v>70</v>
      </c>
      <c r="P465" s="413"/>
      <c r="Q465" s="413"/>
      <c r="R465" s="413"/>
      <c r="S465" s="413"/>
      <c r="T465" s="413"/>
      <c r="U465" s="414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hidden="1" customHeight="1" x14ac:dyDescent="0.2">
      <c r="A466" s="448" t="s">
        <v>635</v>
      </c>
      <c r="B466" s="449"/>
      <c r="C466" s="449"/>
      <c r="D466" s="449"/>
      <c r="E466" s="449"/>
      <c r="F466" s="449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/>
      <c r="Q466" s="449"/>
      <c r="R466" s="449"/>
      <c r="S466" s="449"/>
      <c r="T466" s="449"/>
      <c r="U466" s="449"/>
      <c r="V466" s="449"/>
      <c r="W466" s="449"/>
      <c r="X466" s="449"/>
      <c r="Y466" s="449"/>
      <c r="Z466" s="48"/>
      <c r="AA466" s="48"/>
    </row>
    <row r="467" spans="1:67" ht="16.5" hidden="1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hidden="1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hidden="1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9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2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730</v>
      </c>
      <c r="X470" s="386">
        <f t="shared" si="86"/>
        <v>733.92000000000007</v>
      </c>
      <c r="Y470" s="36">
        <f t="shared" si="87"/>
        <v>1.6624399999999999</v>
      </c>
      <c r="Z470" s="56"/>
      <c r="AA470" s="57"/>
      <c r="AE470" s="64"/>
      <c r="BB470" s="324" t="s">
        <v>1</v>
      </c>
      <c r="BL470" s="64">
        <f t="shared" si="88"/>
        <v>779.77272727272725</v>
      </c>
      <c r="BM470" s="64">
        <f t="shared" si="89"/>
        <v>783.95999999999992</v>
      </c>
      <c r="BN470" s="64">
        <f t="shared" si="90"/>
        <v>1.3293997668997668</v>
      </c>
      <c r="BO470" s="64">
        <f t="shared" si="91"/>
        <v>1.3365384615384617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36</v>
      </c>
      <c r="X472" s="386">
        <f t="shared" si="86"/>
        <v>36.96</v>
      </c>
      <c r="Y472" s="36">
        <f t="shared" si="87"/>
        <v>8.3720000000000003E-2</v>
      </c>
      <c r="Z472" s="56"/>
      <c r="AA472" s="57"/>
      <c r="AE472" s="64"/>
      <c r="BB472" s="326" t="s">
        <v>1</v>
      </c>
      <c r="BL472" s="64">
        <f t="shared" si="88"/>
        <v>38.454545454545453</v>
      </c>
      <c r="BM472" s="64">
        <f t="shared" si="89"/>
        <v>39.479999999999997</v>
      </c>
      <c r="BN472" s="64">
        <f t="shared" si="90"/>
        <v>6.555944055944056E-2</v>
      </c>
      <c r="BO472" s="64">
        <f t="shared" si="91"/>
        <v>6.7307692307692318E-2</v>
      </c>
    </row>
    <row r="473" spans="1:67" ht="16.5" hidden="1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909</v>
      </c>
      <c r="X474" s="386">
        <f t="shared" si="86"/>
        <v>913.44</v>
      </c>
      <c r="Y474" s="36">
        <f t="shared" si="87"/>
        <v>2.06908</v>
      </c>
      <c r="Z474" s="56"/>
      <c r="AA474" s="57"/>
      <c r="AE474" s="64"/>
      <c r="BB474" s="328" t="s">
        <v>1</v>
      </c>
      <c r="BL474" s="64">
        <f t="shared" si="88"/>
        <v>970.97727272727252</v>
      </c>
      <c r="BM474" s="64">
        <f t="shared" si="89"/>
        <v>975.71999999999991</v>
      </c>
      <c r="BN474" s="64">
        <f t="shared" si="90"/>
        <v>1.6553758741258742</v>
      </c>
      <c r="BO474" s="64">
        <f t="shared" si="91"/>
        <v>1.6634615384615385</v>
      </c>
    </row>
    <row r="475" spans="1:67" ht="16.5" hidden="1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hidden="1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4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12</v>
      </c>
      <c r="X479" s="386">
        <f t="shared" si="86"/>
        <v>12</v>
      </c>
      <c r="Y479" s="36">
        <f>IFERROR(IF(X479=0,"",ROUNDUP(X479/H479,0)*0.00753),"")</f>
        <v>3.7650000000000003E-2</v>
      </c>
      <c r="Z479" s="56"/>
      <c r="AA479" s="57"/>
      <c r="AE479" s="64"/>
      <c r="BB479" s="333" t="s">
        <v>1</v>
      </c>
      <c r="BL479" s="64">
        <f t="shared" si="88"/>
        <v>13.000000000000002</v>
      </c>
      <c r="BM479" s="64">
        <f t="shared" si="89"/>
        <v>13.000000000000002</v>
      </c>
      <c r="BN479" s="64">
        <f t="shared" si="90"/>
        <v>3.2051282051282048E-2</v>
      </c>
      <c r="BO479" s="64">
        <f t="shared" si="91"/>
        <v>3.2051282051282048E-2</v>
      </c>
    </row>
    <row r="480" spans="1:67" ht="27" hidden="1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2" t="s">
        <v>70</v>
      </c>
      <c r="P481" s="413"/>
      <c r="Q481" s="413"/>
      <c r="R481" s="413"/>
      <c r="S481" s="413"/>
      <c r="T481" s="413"/>
      <c r="U481" s="414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322.2348484848485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324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3.8528900000000004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2" t="s">
        <v>70</v>
      </c>
      <c r="P482" s="413"/>
      <c r="Q482" s="413"/>
      <c r="R482" s="413"/>
      <c r="S482" s="413"/>
      <c r="T482" s="413"/>
      <c r="U482" s="414"/>
      <c r="V482" s="37" t="s">
        <v>66</v>
      </c>
      <c r="W482" s="387">
        <f>IFERROR(SUM(W469:W480),"0")</f>
        <v>1687</v>
      </c>
      <c r="X482" s="387">
        <f>IFERROR(SUM(X469:X480),"0")</f>
        <v>1696.3200000000002</v>
      </c>
      <c r="Y482" s="37"/>
      <c r="Z482" s="388"/>
      <c r="AA482" s="388"/>
    </row>
    <row r="483" spans="1:67" ht="14.25" hidden="1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561</v>
      </c>
      <c r="X484" s="386">
        <f>IFERROR(IF(W484="",0,CEILING((W484/$H484),1)*$H484),"")</f>
        <v>564.96</v>
      </c>
      <c r="Y484" s="36">
        <f>IFERROR(IF(X484=0,"",ROUNDUP(X484/H484,0)*0.01196),"")</f>
        <v>1.27972</v>
      </c>
      <c r="Z484" s="56"/>
      <c r="AA484" s="57"/>
      <c r="AE484" s="64"/>
      <c r="BB484" s="335" t="s">
        <v>1</v>
      </c>
      <c r="BL484" s="64">
        <f>IFERROR(W484*I484/H484,"0")</f>
        <v>599.25</v>
      </c>
      <c r="BM484" s="64">
        <f>IFERROR(X484*I484/H484,"0")</f>
        <v>603.48</v>
      </c>
      <c r="BN484" s="64">
        <f>IFERROR(1/J484*(W484/H484),"0")</f>
        <v>1.0216346153846154</v>
      </c>
      <c r="BO484" s="64">
        <f>IFERROR(1/J484*(X484/H484),"0")</f>
        <v>1.028846153846154</v>
      </c>
    </row>
    <row r="485" spans="1:67" ht="16.5" hidden="1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2" t="s">
        <v>70</v>
      </c>
      <c r="P486" s="413"/>
      <c r="Q486" s="413"/>
      <c r="R486" s="413"/>
      <c r="S486" s="413"/>
      <c r="T486" s="413"/>
      <c r="U486" s="414"/>
      <c r="V486" s="37" t="s">
        <v>71</v>
      </c>
      <c r="W486" s="387">
        <f>IFERROR(W484/H484,"0")+IFERROR(W485/H485,"0")</f>
        <v>106.25</v>
      </c>
      <c r="X486" s="387">
        <f>IFERROR(X484/H484,"0")+IFERROR(X485/H485,"0")</f>
        <v>107</v>
      </c>
      <c r="Y486" s="387">
        <f>IFERROR(IF(Y484="",0,Y484),"0")+IFERROR(IF(Y485="",0,Y485),"0")</f>
        <v>1.27972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2" t="s">
        <v>70</v>
      </c>
      <c r="P487" s="413"/>
      <c r="Q487" s="413"/>
      <c r="R487" s="413"/>
      <c r="S487" s="413"/>
      <c r="T487" s="413"/>
      <c r="U487" s="414"/>
      <c r="V487" s="37" t="s">
        <v>66</v>
      </c>
      <c r="W487" s="387">
        <f>IFERROR(SUM(W484:W485),"0")</f>
        <v>561</v>
      </c>
      <c r="X487" s="387">
        <f>IFERROR(SUM(X484:X485),"0")</f>
        <v>564.96</v>
      </c>
      <c r="Y487" s="37"/>
      <c r="Z487" s="388"/>
      <c r="AA487" s="388"/>
    </row>
    <row r="488" spans="1:67" ht="14.25" hidden="1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200</v>
      </c>
      <c r="X489" s="386">
        <f t="shared" ref="X489:X494" si="92">IFERROR(IF(W489="",0,CEILING((W489/$H489),1)*$H489),"")</f>
        <v>200.64000000000001</v>
      </c>
      <c r="Y489" s="36">
        <f>IFERROR(IF(X489=0,"",ROUNDUP(X489/H489,0)*0.01196),"")</f>
        <v>0.45448</v>
      </c>
      <c r="Z489" s="56"/>
      <c r="AA489" s="57"/>
      <c r="AE489" s="64"/>
      <c r="BB489" s="337" t="s">
        <v>1</v>
      </c>
      <c r="BL489" s="64">
        <f t="shared" ref="BL489:BL494" si="93">IFERROR(W489*I489/H489,"0")</f>
        <v>213.63636363636363</v>
      </c>
      <c r="BM489" s="64">
        <f t="shared" ref="BM489:BM494" si="94">IFERROR(X489*I489/H489,"0")</f>
        <v>214.32</v>
      </c>
      <c r="BN489" s="64">
        <f t="shared" ref="BN489:BN494" si="95">IFERROR(1/J489*(W489/H489),"0")</f>
        <v>0.36421911421911418</v>
      </c>
      <c r="BO489" s="64">
        <f t="shared" ref="BO489:BO494" si="96">IFERROR(1/J489*(X489/H489),"0")</f>
        <v>0.36538461538461542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203</v>
      </c>
      <c r="X490" s="386">
        <f t="shared" si="92"/>
        <v>205.92000000000002</v>
      </c>
      <c r="Y490" s="36">
        <f>IFERROR(IF(X490=0,"",ROUNDUP(X490/H490,0)*0.01196),"")</f>
        <v>0.46644000000000002</v>
      </c>
      <c r="Z490" s="56"/>
      <c r="AA490" s="57"/>
      <c r="AE490" s="64"/>
      <c r="BB490" s="338" t="s">
        <v>1</v>
      </c>
      <c r="BL490" s="64">
        <f t="shared" si="93"/>
        <v>216.84090909090907</v>
      </c>
      <c r="BM490" s="64">
        <f t="shared" si="94"/>
        <v>219.95999999999998</v>
      </c>
      <c r="BN490" s="64">
        <f t="shared" si="95"/>
        <v>0.36968240093240096</v>
      </c>
      <c r="BO490" s="64">
        <f t="shared" si="96"/>
        <v>0.375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401</v>
      </c>
      <c r="X491" s="386">
        <f t="shared" si="92"/>
        <v>401.28000000000003</v>
      </c>
      <c r="Y491" s="36">
        <f>IFERROR(IF(X491=0,"",ROUNDUP(X491/H491,0)*0.01196),"")</f>
        <v>0.90895999999999999</v>
      </c>
      <c r="Z491" s="56"/>
      <c r="AA491" s="57"/>
      <c r="AE491" s="64"/>
      <c r="BB491" s="339" t="s">
        <v>1</v>
      </c>
      <c r="BL491" s="64">
        <f t="shared" si="93"/>
        <v>428.34090909090907</v>
      </c>
      <c r="BM491" s="64">
        <f t="shared" si="94"/>
        <v>428.64</v>
      </c>
      <c r="BN491" s="64">
        <f t="shared" si="95"/>
        <v>0.73025932400932392</v>
      </c>
      <c r="BO491" s="64">
        <f t="shared" si="96"/>
        <v>0.73076923076923084</v>
      </c>
    </row>
    <row r="492" spans="1:67" ht="27" hidden="1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2" t="s">
        <v>70</v>
      </c>
      <c r="P495" s="413"/>
      <c r="Q495" s="413"/>
      <c r="R495" s="413"/>
      <c r="S495" s="413"/>
      <c r="T495" s="413"/>
      <c r="U495" s="414"/>
      <c r="V495" s="37" t="s">
        <v>71</v>
      </c>
      <c r="W495" s="387">
        <f>IFERROR(W489/H489,"0")+IFERROR(W490/H490,"0")+IFERROR(W491/H491,"0")+IFERROR(W492/H492,"0")+IFERROR(W493/H493,"0")+IFERROR(W494/H494,"0")</f>
        <v>152.27272727272725</v>
      </c>
      <c r="X495" s="387">
        <f>IFERROR(X489/H489,"0")+IFERROR(X490/H490,"0")+IFERROR(X491/H491,"0")+IFERROR(X492/H492,"0")+IFERROR(X493/H493,"0")+IFERROR(X494/H494,"0")</f>
        <v>153</v>
      </c>
      <c r="Y495" s="387">
        <f>IFERROR(IF(Y489="",0,Y489),"0")+IFERROR(IF(Y490="",0,Y490),"0")+IFERROR(IF(Y491="",0,Y491),"0")+IFERROR(IF(Y492="",0,Y492),"0")+IFERROR(IF(Y493="",0,Y493),"0")+IFERROR(IF(Y494="",0,Y494),"0")</f>
        <v>1.82988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2" t="s">
        <v>70</v>
      </c>
      <c r="P496" s="413"/>
      <c r="Q496" s="413"/>
      <c r="R496" s="413"/>
      <c r="S496" s="413"/>
      <c r="T496" s="413"/>
      <c r="U496" s="414"/>
      <c r="V496" s="37" t="s">
        <v>66</v>
      </c>
      <c r="W496" s="387">
        <f>IFERROR(SUM(W489:W494),"0")</f>
        <v>804</v>
      </c>
      <c r="X496" s="387">
        <f>IFERROR(SUM(X489:X494),"0")</f>
        <v>807.84000000000015</v>
      </c>
      <c r="Y496" s="37"/>
      <c r="Z496" s="388"/>
      <c r="AA496" s="388"/>
    </row>
    <row r="497" spans="1:67" ht="14.25" hidden="1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hidden="1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6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2" t="s">
        <v>70</v>
      </c>
      <c r="P501" s="413"/>
      <c r="Q501" s="413"/>
      <c r="R501" s="413"/>
      <c r="S501" s="413"/>
      <c r="T501" s="413"/>
      <c r="U501" s="414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hidden="1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2" t="s">
        <v>70</v>
      </c>
      <c r="P502" s="413"/>
      <c r="Q502" s="413"/>
      <c r="R502" s="413"/>
      <c r="S502" s="413"/>
      <c r="T502" s="413"/>
      <c r="U502" s="414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hidden="1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hidden="1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2" t="s">
        <v>70</v>
      </c>
      <c r="P505" s="413"/>
      <c r="Q505" s="413"/>
      <c r="R505" s="413"/>
      <c r="S505" s="413"/>
      <c r="T505" s="413"/>
      <c r="U505" s="414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hidden="1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2" t="s">
        <v>70</v>
      </c>
      <c r="P506" s="413"/>
      <c r="Q506" s="413"/>
      <c r="R506" s="413"/>
      <c r="S506" s="413"/>
      <c r="T506" s="413"/>
      <c r="U506" s="414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hidden="1" customHeight="1" x14ac:dyDescent="0.2">
      <c r="A507" s="448" t="s">
        <v>684</v>
      </c>
      <c r="B507" s="449"/>
      <c r="C507" s="449"/>
      <c r="D507" s="449"/>
      <c r="E507" s="449"/>
      <c r="F507" s="449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/>
      <c r="Q507" s="449"/>
      <c r="R507" s="449"/>
      <c r="S507" s="449"/>
      <c r="T507" s="449"/>
      <c r="U507" s="449"/>
      <c r="V507" s="449"/>
      <c r="W507" s="449"/>
      <c r="X507" s="449"/>
      <c r="Y507" s="449"/>
      <c r="Z507" s="48"/>
      <c r="AA507" s="48"/>
    </row>
    <row r="508" spans="1:67" ht="16.5" hidden="1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hidden="1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hidden="1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56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hidden="1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5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hidden="1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49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6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hidden="1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698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20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19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7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idden="1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2" t="s">
        <v>70</v>
      </c>
      <c r="P519" s="413"/>
      <c r="Q519" s="413"/>
      <c r="R519" s="413"/>
      <c r="S519" s="413"/>
      <c r="T519" s="413"/>
      <c r="U519" s="414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hidden="1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2" t="s">
        <v>70</v>
      </c>
      <c r="P520" s="413"/>
      <c r="Q520" s="413"/>
      <c r="R520" s="413"/>
      <c r="S520" s="413"/>
      <c r="T520" s="413"/>
      <c r="U520" s="414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hidden="1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hidden="1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19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7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63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4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532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2" t="s">
        <v>70</v>
      </c>
      <c r="P527" s="413"/>
      <c r="Q527" s="413"/>
      <c r="R527" s="413"/>
      <c r="S527" s="413"/>
      <c r="T527" s="413"/>
      <c r="U527" s="414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2" t="s">
        <v>70</v>
      </c>
      <c r="P528" s="413"/>
      <c r="Q528" s="413"/>
      <c r="R528" s="413"/>
      <c r="S528" s="413"/>
      <c r="T528" s="413"/>
      <c r="U528" s="414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hidden="1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52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50</v>
      </c>
      <c r="X530" s="386">
        <f t="shared" ref="X530:X535" si="103">IFERROR(IF(W530="",0,CEILING((W530/$H530),1)*$H530),"")</f>
        <v>50.400000000000006</v>
      </c>
      <c r="Y530" s="36">
        <f>IFERROR(IF(X530=0,"",ROUNDUP(X530/H530,0)*0.00753),"")</f>
        <v>9.0359999999999996E-2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53.095238095238095</v>
      </c>
      <c r="BM530" s="64">
        <f t="shared" ref="BM530:BM535" si="105">IFERROR(X530*I530/H530,"0")</f>
        <v>53.52</v>
      </c>
      <c r="BN530" s="64">
        <f t="shared" ref="BN530:BN535" si="106">IFERROR(1/J530*(W530/H530),"0")</f>
        <v>7.6312576312576319E-2</v>
      </c>
      <c r="BO530" s="64">
        <f t="shared" ref="BO530:BO535" si="107">IFERROR(1/J530*(X530/H530),"0")</f>
        <v>7.6923076923076927E-2</v>
      </c>
    </row>
    <row r="531" spans="1:67" ht="27" hidden="1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58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53</v>
      </c>
      <c r="X532" s="386">
        <f t="shared" si="103"/>
        <v>54.6</v>
      </c>
      <c r="Y532" s="36">
        <f>IFERROR(IF(X532=0,"",ROUNDUP(X532/H532,0)*0.00753),"")</f>
        <v>9.7890000000000005E-2</v>
      </c>
      <c r="Z532" s="56"/>
      <c r="AA532" s="57"/>
      <c r="AE532" s="64"/>
      <c r="BB532" s="363" t="s">
        <v>1</v>
      </c>
      <c r="BL532" s="64">
        <f t="shared" si="104"/>
        <v>56.280952380952378</v>
      </c>
      <c r="BM532" s="64">
        <f t="shared" si="105"/>
        <v>57.98</v>
      </c>
      <c r="BN532" s="64">
        <f t="shared" si="106"/>
        <v>8.0891330891330882E-2</v>
      </c>
      <c r="BO532" s="64">
        <f t="shared" si="107"/>
        <v>8.3333333333333329E-2</v>
      </c>
    </row>
    <row r="533" spans="1:67" ht="27" hidden="1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5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26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53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2" t="s">
        <v>70</v>
      </c>
      <c r="P536" s="413"/>
      <c r="Q536" s="413"/>
      <c r="R536" s="413"/>
      <c r="S536" s="413"/>
      <c r="T536" s="413"/>
      <c r="U536" s="414"/>
      <c r="V536" s="37" t="s">
        <v>71</v>
      </c>
      <c r="W536" s="387">
        <f>IFERROR(W530/H530,"0")+IFERROR(W531/H531,"0")+IFERROR(W532/H532,"0")+IFERROR(W533/H533,"0")+IFERROR(W534/H534,"0")+IFERROR(W535/H535,"0")</f>
        <v>24.523809523809526</v>
      </c>
      <c r="X536" s="387">
        <f>IFERROR(X530/H530,"0")+IFERROR(X531/H531,"0")+IFERROR(X532/H532,"0")+IFERROR(X533/H533,"0")+IFERROR(X534/H534,"0")+IFERROR(X535/H535,"0")</f>
        <v>25</v>
      </c>
      <c r="Y536" s="387">
        <f>IFERROR(IF(Y530="",0,Y530),"0")+IFERROR(IF(Y531="",0,Y531),"0")+IFERROR(IF(Y532="",0,Y532),"0")+IFERROR(IF(Y533="",0,Y533),"0")+IFERROR(IF(Y534="",0,Y534),"0")+IFERROR(IF(Y535="",0,Y535),"0")</f>
        <v>0.18825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2" t="s">
        <v>70</v>
      </c>
      <c r="P537" s="413"/>
      <c r="Q537" s="413"/>
      <c r="R537" s="413"/>
      <c r="S537" s="413"/>
      <c r="T537" s="413"/>
      <c r="U537" s="414"/>
      <c r="V537" s="37" t="s">
        <v>66</v>
      </c>
      <c r="W537" s="387">
        <f>IFERROR(SUM(W530:W535),"0")</f>
        <v>103</v>
      </c>
      <c r="X537" s="387">
        <f>IFERROR(SUM(X530:X535),"0")</f>
        <v>105</v>
      </c>
      <c r="Y537" s="37"/>
      <c r="Z537" s="388"/>
      <c r="AA537" s="388"/>
    </row>
    <row r="538" spans="1:67" ht="14.25" hidden="1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hidden="1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71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95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21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50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5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idden="1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2" t="s">
        <v>70</v>
      </c>
      <c r="P544" s="413"/>
      <c r="Q544" s="413"/>
      <c r="R544" s="413"/>
      <c r="S544" s="413"/>
      <c r="T544" s="413"/>
      <c r="U544" s="414"/>
      <c r="V544" s="37" t="s">
        <v>71</v>
      </c>
      <c r="W544" s="387">
        <f>IFERROR(W539/H539,"0")+IFERROR(W540/H540,"0")+IFERROR(W541/H541,"0")+IFERROR(W542/H542,"0")+IFERROR(W543/H543,"0")</f>
        <v>0</v>
      </c>
      <c r="X544" s="387">
        <f>IFERROR(X539/H539,"0")+IFERROR(X540/H540,"0")+IFERROR(X541/H541,"0")+IFERROR(X542/H542,"0")+IFERROR(X543/H543,"0")</f>
        <v>0</v>
      </c>
      <c r="Y544" s="387">
        <f>IFERROR(IF(Y539="",0,Y539),"0")+IFERROR(IF(Y540="",0,Y540),"0")+IFERROR(IF(Y541="",0,Y541),"0")+IFERROR(IF(Y542="",0,Y542),"0")+IFERROR(IF(Y543="",0,Y543),"0")</f>
        <v>0</v>
      </c>
      <c r="Z544" s="388"/>
      <c r="AA544" s="388"/>
    </row>
    <row r="545" spans="1:67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2" t="s">
        <v>70</v>
      </c>
      <c r="P545" s="413"/>
      <c r="Q545" s="413"/>
      <c r="R545" s="413"/>
      <c r="S545" s="413"/>
      <c r="T545" s="413"/>
      <c r="U545" s="414"/>
      <c r="V545" s="37" t="s">
        <v>66</v>
      </c>
      <c r="W545" s="387">
        <f>IFERROR(SUM(W539:W543),"0")</f>
        <v>0</v>
      </c>
      <c r="X545" s="387">
        <f>IFERROR(SUM(X539:X543),"0")</f>
        <v>0</v>
      </c>
      <c r="Y545" s="37"/>
      <c r="Z545" s="388"/>
      <c r="AA545" s="388"/>
    </row>
    <row r="546" spans="1:67" ht="14.25" hidden="1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hidden="1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25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84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2" t="s">
        <v>70</v>
      </c>
      <c r="P551" s="413"/>
      <c r="Q551" s="413"/>
      <c r="R551" s="413"/>
      <c r="S551" s="413"/>
      <c r="T551" s="413"/>
      <c r="U551" s="414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2" t="s">
        <v>70</v>
      </c>
      <c r="P552" s="413"/>
      <c r="Q552" s="413"/>
      <c r="R552" s="413"/>
      <c r="S552" s="413"/>
      <c r="T552" s="413"/>
      <c r="U552" s="414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601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54"/>
      <c r="O553" s="554" t="s">
        <v>770</v>
      </c>
      <c r="P553" s="521"/>
      <c r="Q553" s="521"/>
      <c r="R553" s="521"/>
      <c r="S553" s="521"/>
      <c r="T553" s="521"/>
      <c r="U553" s="522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17627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17804.97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54"/>
      <c r="O554" s="554" t="s">
        <v>771</v>
      </c>
      <c r="P554" s="521"/>
      <c r="Q554" s="521"/>
      <c r="R554" s="521"/>
      <c r="S554" s="521"/>
      <c r="T554" s="521"/>
      <c r="U554" s="522"/>
      <c r="V554" s="37" t="s">
        <v>66</v>
      </c>
      <c r="W554" s="387">
        <f>IFERROR(SUM(BL22:BL550),"0")</f>
        <v>18625.428028223832</v>
      </c>
      <c r="X554" s="387">
        <f>IFERROR(SUM(BM22:BM550),"0")</f>
        <v>18814.292999999994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54"/>
      <c r="O555" s="554" t="s">
        <v>772</v>
      </c>
      <c r="P555" s="521"/>
      <c r="Q555" s="521"/>
      <c r="R555" s="521"/>
      <c r="S555" s="521"/>
      <c r="T555" s="521"/>
      <c r="U555" s="522"/>
      <c r="V555" s="37" t="s">
        <v>773</v>
      </c>
      <c r="W555" s="38">
        <f>ROUNDUP(SUM(BN22:BN550),0)</f>
        <v>32</v>
      </c>
      <c r="X555" s="38">
        <f>ROUNDUP(SUM(BO22:BO550),0)</f>
        <v>33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54"/>
      <c r="O556" s="554" t="s">
        <v>774</v>
      </c>
      <c r="P556" s="521"/>
      <c r="Q556" s="521"/>
      <c r="R556" s="521"/>
      <c r="S556" s="521"/>
      <c r="T556" s="521"/>
      <c r="U556" s="522"/>
      <c r="V556" s="37" t="s">
        <v>66</v>
      </c>
      <c r="W556" s="387">
        <f>GrossWeightTotal+PalletQtyTotal*25</f>
        <v>19425.428028223832</v>
      </c>
      <c r="X556" s="387">
        <f>GrossWeightTotalR+PalletQtyTotalR*25</f>
        <v>19639.292999999994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54"/>
      <c r="O557" s="554" t="s">
        <v>775</v>
      </c>
      <c r="P557" s="521"/>
      <c r="Q557" s="521"/>
      <c r="R557" s="521"/>
      <c r="S557" s="521"/>
      <c r="T557" s="521"/>
      <c r="U557" s="522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2773.6312508038231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2803</v>
      </c>
      <c r="Y557" s="37"/>
      <c r="Z557" s="388"/>
      <c r="AA557" s="388"/>
    </row>
    <row r="558" spans="1:67" ht="14.25" hidden="1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54"/>
      <c r="O558" s="554" t="s">
        <v>776</v>
      </c>
      <c r="P558" s="521"/>
      <c r="Q558" s="521"/>
      <c r="R558" s="521"/>
      <c r="S558" s="521"/>
      <c r="T558" s="521"/>
      <c r="U558" s="522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37.671209999999995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56" t="s">
        <v>95</v>
      </c>
      <c r="D560" s="468"/>
      <c r="E560" s="468"/>
      <c r="F560" s="469"/>
      <c r="G560" s="456" t="s">
        <v>228</v>
      </c>
      <c r="H560" s="468"/>
      <c r="I560" s="468"/>
      <c r="J560" s="468"/>
      <c r="K560" s="468"/>
      <c r="L560" s="468"/>
      <c r="M560" s="468"/>
      <c r="N560" s="468"/>
      <c r="O560" s="468"/>
      <c r="P560" s="469"/>
      <c r="Q560" s="456" t="s">
        <v>470</v>
      </c>
      <c r="R560" s="469"/>
      <c r="S560" s="456" t="s">
        <v>545</v>
      </c>
      <c r="T560" s="468"/>
      <c r="U560" s="468"/>
      <c r="V560" s="469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96" t="s">
        <v>779</v>
      </c>
      <c r="B561" s="456" t="s">
        <v>60</v>
      </c>
      <c r="C561" s="456" t="s">
        <v>96</v>
      </c>
      <c r="D561" s="456" t="s">
        <v>104</v>
      </c>
      <c r="E561" s="456" t="s">
        <v>95</v>
      </c>
      <c r="F561" s="456" t="s">
        <v>218</v>
      </c>
      <c r="G561" s="456" t="s">
        <v>229</v>
      </c>
      <c r="H561" s="456" t="s">
        <v>239</v>
      </c>
      <c r="I561" s="456" t="s">
        <v>258</v>
      </c>
      <c r="J561" s="456" t="s">
        <v>331</v>
      </c>
      <c r="K561" s="377"/>
      <c r="L561" s="456" t="s">
        <v>365</v>
      </c>
      <c r="M561" s="377"/>
      <c r="N561" s="456" t="s">
        <v>365</v>
      </c>
      <c r="O561" s="456" t="s">
        <v>440</v>
      </c>
      <c r="P561" s="456" t="s">
        <v>457</v>
      </c>
      <c r="Q561" s="456" t="s">
        <v>471</v>
      </c>
      <c r="R561" s="456" t="s">
        <v>518</v>
      </c>
      <c r="S561" s="456" t="s">
        <v>546</v>
      </c>
      <c r="T561" s="456" t="s">
        <v>593</v>
      </c>
      <c r="U561" s="456" t="s">
        <v>622</v>
      </c>
      <c r="V561" s="456" t="s">
        <v>629</v>
      </c>
      <c r="W561" s="456" t="s">
        <v>635</v>
      </c>
      <c r="X561" s="456" t="s">
        <v>685</v>
      </c>
      <c r="AA561" s="52"/>
      <c r="AD561" s="377"/>
    </row>
    <row r="562" spans="1:30" ht="13.5" customHeight="1" thickBot="1" x14ac:dyDescent="0.25">
      <c r="A562" s="597"/>
      <c r="B562" s="457"/>
      <c r="C562" s="457"/>
      <c r="D562" s="457"/>
      <c r="E562" s="457"/>
      <c r="F562" s="457"/>
      <c r="G562" s="457"/>
      <c r="H562" s="457"/>
      <c r="I562" s="457"/>
      <c r="J562" s="457"/>
      <c r="K562" s="377"/>
      <c r="L562" s="457"/>
      <c r="M562" s="377"/>
      <c r="N562" s="457"/>
      <c r="O562" s="457"/>
      <c r="P562" s="457"/>
      <c r="Q562" s="457"/>
      <c r="R562" s="457"/>
      <c r="S562" s="457"/>
      <c r="T562" s="457"/>
      <c r="U562" s="457"/>
      <c r="V562" s="457"/>
      <c r="W562" s="457"/>
      <c r="X562" s="457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302.40000000000003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2851.4999999999995</v>
      </c>
      <c r="F563" s="46">
        <f>IFERROR(X130*1,"0")+IFERROR(X131*1,"0")+IFERROR(X132*1,"0")+IFERROR(X133*1,"0")+IFERROR(X134*1,"0")</f>
        <v>585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390.6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2749.2000000000003</v>
      </c>
      <c r="J563" s="46">
        <f>IFERROR(X208*1,"0")+IFERROR(X209*1,"0")+IFERROR(X210*1,"0")+IFERROR(X211*1,"0")+IFERROR(X212*1,"0")+IFERROR(X213*1,"0")+IFERROR(X214*1,"0")+IFERROR(X218*1,"0")+IFERROR(X219*1,"0")+IFERROR(X220*1,"0")</f>
        <v>66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952.2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952.2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144.44999999999999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4737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1399.8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105.90000000000002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33.6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3069.1200000000003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105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55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7,00"/>
        <filter val="1 251,00"/>
        <filter val="1 577,00"/>
        <filter val="1 643,00"/>
        <filter val="1 687,00"/>
        <filter val="1 846,00"/>
        <filter val="103,00"/>
        <filter val="105,00"/>
        <filter val="106,25"/>
        <filter val="11,75"/>
        <filter val="11,81"/>
        <filter val="110,00"/>
        <filter val="112,00"/>
        <filter val="115,00"/>
        <filter val="12,00"/>
        <filter val="124,00"/>
        <filter val="128,33"/>
        <filter val="136,00"/>
        <filter val="138,76"/>
        <filter val="14,00"/>
        <filter val="14,20"/>
        <filter val="141,00"/>
        <filter val="15,90"/>
        <filter val="150,00"/>
        <filter val="152,27"/>
        <filter val="160,38"/>
        <filter val="165,00"/>
        <filter val="165,66"/>
        <filter val="17 627,00"/>
        <filter val="178,00"/>
        <filter val="18 625,43"/>
        <filter val="19 425,43"/>
        <filter val="19,00"/>
        <filter val="2 203,00"/>
        <filter val="2 773,63"/>
        <filter val="200,00"/>
        <filter val="203,00"/>
        <filter val="213,69"/>
        <filter val="22,00"/>
        <filter val="220,00"/>
        <filter val="23,92"/>
        <filter val="234,00"/>
        <filter val="24,52"/>
        <filter val="256,40"/>
        <filter val="26,43"/>
        <filter val="26,64"/>
        <filter val="27,00"/>
        <filter val="27,50"/>
        <filter val="274,00"/>
        <filter val="280,00"/>
        <filter val="286,00"/>
        <filter val="292,04"/>
        <filter val="297,00"/>
        <filter val="3 846,00"/>
        <filter val="30,00"/>
        <filter val="300,00"/>
        <filter val="309,00"/>
        <filter val="32"/>
        <filter val="322,23"/>
        <filter val="33,21"/>
        <filter val="333,00"/>
        <filter val="36,00"/>
        <filter val="38,33"/>
        <filter val="383,00"/>
        <filter val="385,00"/>
        <filter val="399,38"/>
        <filter val="4,00"/>
        <filter val="401,00"/>
        <filter val="406,00"/>
        <filter val="422,00"/>
        <filter val="445,00"/>
        <filter val="470,00"/>
        <filter val="49,00"/>
        <filter val="5,00"/>
        <filter val="5,72"/>
        <filter val="5,83"/>
        <filter val="50,00"/>
        <filter val="50,93"/>
        <filter val="51,00"/>
        <filter val="53,00"/>
        <filter val="55,00"/>
        <filter val="56,00"/>
        <filter val="561,00"/>
        <filter val="583,00"/>
        <filter val="6,00"/>
        <filter val="6,54"/>
        <filter val="607,00"/>
        <filter val="61,00"/>
        <filter val="66,00"/>
        <filter val="680,00"/>
        <filter val="7,00"/>
        <filter val="7,05"/>
        <filter val="7,14"/>
        <filter val="71,00"/>
        <filter val="730,00"/>
        <filter val="743,00"/>
        <filter val="764,00"/>
        <filter val="8,00"/>
        <filter val="8,63"/>
        <filter val="804,00"/>
        <filter val="822,00"/>
        <filter val="83,00"/>
        <filter val="84,00"/>
        <filter val="90,00"/>
        <filter val="909,00"/>
        <filter val="92,00"/>
        <filter val="92,17"/>
        <filter val="93,00"/>
        <filter val="94,00"/>
      </filters>
    </filterColumn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O561:O562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A546:Y546"/>
    <mergeCell ref="A13:L13"/>
    <mergeCell ref="O133:S133"/>
    <mergeCell ref="O549:S549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186:S186"/>
    <mergeCell ref="A483:Y483"/>
    <mergeCell ref="O107:S107"/>
    <mergeCell ref="A204:N205"/>
    <mergeCell ref="A440:N441"/>
    <mergeCell ref="D105:E105"/>
    <mergeCell ref="D276:E276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451:Y451"/>
    <mergeCell ref="O148:S148"/>
    <mergeCell ref="D428:E428"/>
    <mergeCell ref="O250:S250"/>
    <mergeCell ref="A427:Y427"/>
    <mergeCell ref="O257:S257"/>
    <mergeCell ref="O61:S61"/>
    <mergeCell ref="A88:N89"/>
    <mergeCell ref="O296:U296"/>
    <mergeCell ref="O359:S359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O513:S513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A466:Y466"/>
    <mergeCell ref="O175:S175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O38:U38"/>
    <mergeCell ref="O235:S235"/>
    <mergeCell ref="O274:U274"/>
    <mergeCell ref="D390:E390"/>
    <mergeCell ref="O408:S408"/>
    <mergeCell ref="A316:N317"/>
    <mergeCell ref="O380:U380"/>
    <mergeCell ref="O48:S48"/>
    <mergeCell ref="O153:S153"/>
    <mergeCell ref="D150:E150"/>
    <mergeCell ref="O246:S246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O519:U519"/>
    <mergeCell ref="O17:S18"/>
    <mergeCell ref="O526:S526"/>
    <mergeCell ref="O63:S63"/>
    <mergeCell ref="O172:S1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201:E201"/>
    <mergeCell ref="O368:S368"/>
    <mergeCell ref="O162:S162"/>
    <mergeCell ref="D386:E386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