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A8D33F-7630-482B-A469-16947CE6C5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O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X501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W460" i="1"/>
  <c r="BN459" i="1"/>
  <c r="BL459" i="1"/>
  <c r="X459" i="1"/>
  <c r="O459" i="1"/>
  <c r="W456" i="1"/>
  <c r="W455" i="1"/>
  <c r="BN454" i="1"/>
  <c r="BL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W387" i="1"/>
  <c r="BN386" i="1"/>
  <c r="BL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O330" i="1" s="1"/>
  <c r="BN329" i="1"/>
  <c r="BL329" i="1"/>
  <c r="X329" i="1"/>
  <c r="BO329" i="1" s="1"/>
  <c r="BN328" i="1"/>
  <c r="BL328" i="1"/>
  <c r="X328" i="1"/>
  <c r="BO328" i="1" s="1"/>
  <c r="BN327" i="1"/>
  <c r="BL327" i="1"/>
  <c r="X327" i="1"/>
  <c r="BO327" i="1" s="1"/>
  <c r="BN326" i="1"/>
  <c r="BL326" i="1"/>
  <c r="X326" i="1"/>
  <c r="BO326" i="1" s="1"/>
  <c r="O326" i="1"/>
  <c r="BN325" i="1"/>
  <c r="BL325" i="1"/>
  <c r="X325" i="1"/>
  <c r="X339" i="1" s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W312" i="1"/>
  <c r="BN311" i="1"/>
  <c r="BL311" i="1"/>
  <c r="X311" i="1"/>
  <c r="O311" i="1"/>
  <c r="BN310" i="1"/>
  <c r="BL310" i="1"/>
  <c r="X310" i="1"/>
  <c r="O310" i="1"/>
  <c r="BN309" i="1"/>
  <c r="BL309" i="1"/>
  <c r="X309" i="1"/>
  <c r="X313" i="1" s="1"/>
  <c r="O309" i="1"/>
  <c r="W307" i="1"/>
  <c r="W306" i="1"/>
  <c r="BN305" i="1"/>
  <c r="BL305" i="1"/>
  <c r="X305" i="1"/>
  <c r="X306" i="1" s="1"/>
  <c r="O305" i="1"/>
  <c r="W302" i="1"/>
  <c r="W301" i="1"/>
  <c r="BO300" i="1"/>
  <c r="BN300" i="1"/>
  <c r="BM300" i="1"/>
  <c r="BL300" i="1"/>
  <c r="Y300" i="1"/>
  <c r="X300" i="1"/>
  <c r="O300" i="1"/>
  <c r="BN299" i="1"/>
  <c r="BL299" i="1"/>
  <c r="X299" i="1"/>
  <c r="X301" i="1" s="1"/>
  <c r="O299" i="1"/>
  <c r="W297" i="1"/>
  <c r="W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BO290" i="1" s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N277" i="1"/>
  <c r="BL277" i="1"/>
  <c r="X277" i="1"/>
  <c r="BO277" i="1" s="1"/>
  <c r="BN276" i="1"/>
  <c r="BL276" i="1"/>
  <c r="X276" i="1"/>
  <c r="BO276" i="1" s="1"/>
  <c r="W274" i="1"/>
  <c r="W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O251" i="1"/>
  <c r="BN250" i="1"/>
  <c r="BL250" i="1"/>
  <c r="X250" i="1"/>
  <c r="X254" i="1" s="1"/>
  <c r="O250" i="1"/>
  <c r="W248" i="1"/>
  <c r="W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W232" i="1"/>
  <c r="W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X232" i="1" s="1"/>
  <c r="O226" i="1"/>
  <c r="BO225" i="1"/>
  <c r="BN225" i="1"/>
  <c r="BM225" i="1"/>
  <c r="BL225" i="1"/>
  <c r="Y225" i="1"/>
  <c r="X225" i="1"/>
  <c r="O225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M218" i="1"/>
  <c r="BL218" i="1"/>
  <c r="Y218" i="1"/>
  <c r="X218" i="1"/>
  <c r="BO218" i="1" s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BO209" i="1" s="1"/>
  <c r="O209" i="1"/>
  <c r="BN208" i="1"/>
  <c r="BL208" i="1"/>
  <c r="X208" i="1"/>
  <c r="O208" i="1"/>
  <c r="W205" i="1"/>
  <c r="W204" i="1"/>
  <c r="BN203" i="1"/>
  <c r="BL203" i="1"/>
  <c r="X203" i="1"/>
  <c r="BO203" i="1" s="1"/>
  <c r="BN202" i="1"/>
  <c r="BL202" i="1"/>
  <c r="X202" i="1"/>
  <c r="BO202" i="1" s="1"/>
  <c r="BN201" i="1"/>
  <c r="BL201" i="1"/>
  <c r="X201" i="1"/>
  <c r="O201" i="1"/>
  <c r="BN200" i="1"/>
  <c r="BL200" i="1"/>
  <c r="X200" i="1"/>
  <c r="X204" i="1" s="1"/>
  <c r="O200" i="1"/>
  <c r="W198" i="1"/>
  <c r="W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Y141" i="1" s="1"/>
  <c r="BN140" i="1"/>
  <c r="BL140" i="1"/>
  <c r="X140" i="1"/>
  <c r="BO140" i="1" s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BO119" i="1" s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M37" i="1"/>
  <c r="BL37" i="1"/>
  <c r="Y37" i="1"/>
  <c r="Y38" i="1" s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W557" i="1" s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29" i="1" l="1"/>
  <c r="BM229" i="1"/>
  <c r="Y229" i="1"/>
  <c r="BO252" i="1"/>
  <c r="BM252" i="1"/>
  <c r="Y252" i="1"/>
  <c r="BO269" i="1"/>
  <c r="BM269" i="1"/>
  <c r="Y269" i="1"/>
  <c r="BO311" i="1"/>
  <c r="BM311" i="1"/>
  <c r="Y311" i="1"/>
  <c r="BO360" i="1"/>
  <c r="BM360" i="1"/>
  <c r="Y360" i="1"/>
  <c r="BO394" i="1"/>
  <c r="BM394" i="1"/>
  <c r="Y394" i="1"/>
  <c r="X414" i="1"/>
  <c r="X413" i="1"/>
  <c r="BO412" i="1"/>
  <c r="BM412" i="1"/>
  <c r="Y412" i="1"/>
  <c r="Y413" i="1" s="1"/>
  <c r="BO416" i="1"/>
  <c r="BM416" i="1"/>
  <c r="Y416" i="1"/>
  <c r="Y419" i="1" s="1"/>
  <c r="X460" i="1"/>
  <c r="BO459" i="1"/>
  <c r="BM459" i="1"/>
  <c r="Y459" i="1"/>
  <c r="Y460" i="1" s="1"/>
  <c r="BO476" i="1"/>
  <c r="BM476" i="1"/>
  <c r="Y476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B563" i="1"/>
  <c r="W555" i="1"/>
  <c r="W553" i="1"/>
  <c r="Y31" i="1"/>
  <c r="BM31" i="1"/>
  <c r="Y66" i="1"/>
  <c r="BM66" i="1"/>
  <c r="Y74" i="1"/>
  <c r="BM74" i="1"/>
  <c r="Y84" i="1"/>
  <c r="BM84" i="1"/>
  <c r="X89" i="1"/>
  <c r="Y96" i="1"/>
  <c r="BM96" i="1"/>
  <c r="Y101" i="1"/>
  <c r="BM101" i="1"/>
  <c r="Y109" i="1"/>
  <c r="BM109" i="1"/>
  <c r="Y119" i="1"/>
  <c r="BM119" i="1"/>
  <c r="Y130" i="1"/>
  <c r="BM130" i="1"/>
  <c r="Y151" i="1"/>
  <c r="BM151" i="1"/>
  <c r="Y174" i="1"/>
  <c r="BM174" i="1"/>
  <c r="Y183" i="1"/>
  <c r="BM183" i="1"/>
  <c r="Y186" i="1"/>
  <c r="BM186" i="1"/>
  <c r="Y187" i="1"/>
  <c r="BM187" i="1"/>
  <c r="Y209" i="1"/>
  <c r="BM209" i="1"/>
  <c r="BO242" i="1"/>
  <c r="BM242" i="1"/>
  <c r="Y242" i="1"/>
  <c r="BO264" i="1"/>
  <c r="BM264" i="1"/>
  <c r="Y264" i="1"/>
  <c r="BO292" i="1"/>
  <c r="BM292" i="1"/>
  <c r="Y292" i="1"/>
  <c r="BO342" i="1"/>
  <c r="BM342" i="1"/>
  <c r="Y342" i="1"/>
  <c r="BO374" i="1"/>
  <c r="BM374" i="1"/>
  <c r="Y374" i="1"/>
  <c r="BO402" i="1"/>
  <c r="BM402" i="1"/>
  <c r="Y402" i="1"/>
  <c r="BO431" i="1"/>
  <c r="BM431" i="1"/>
  <c r="Y431" i="1"/>
  <c r="BO490" i="1"/>
  <c r="BM490" i="1"/>
  <c r="Y490" i="1"/>
  <c r="BO523" i="1"/>
  <c r="BM523" i="1"/>
  <c r="Y523" i="1"/>
  <c r="BO525" i="1"/>
  <c r="BM525" i="1"/>
  <c r="Y525" i="1"/>
  <c r="X221" i="1"/>
  <c r="X248" i="1"/>
  <c r="X266" i="1"/>
  <c r="X419" i="1"/>
  <c r="W554" i="1"/>
  <c r="Y23" i="1"/>
  <c r="BM23" i="1"/>
  <c r="X35" i="1"/>
  <c r="Y29" i="1"/>
  <c r="BM29" i="1"/>
  <c r="Y33" i="1"/>
  <c r="BM33" i="1"/>
  <c r="X39" i="1"/>
  <c r="X38" i="1"/>
  <c r="BO37" i="1"/>
  <c r="X43" i="1"/>
  <c r="X42" i="1"/>
  <c r="BO41" i="1"/>
  <c r="BM41" i="1"/>
  <c r="Y41" i="1"/>
  <c r="Y42" i="1" s="1"/>
  <c r="BO47" i="1"/>
  <c r="BM47" i="1"/>
  <c r="Y47" i="1"/>
  <c r="X312" i="1"/>
  <c r="BO331" i="1"/>
  <c r="BM331" i="1"/>
  <c r="Y331" i="1"/>
  <c r="BO335" i="1"/>
  <c r="BM335" i="1"/>
  <c r="Y335" i="1"/>
  <c r="BO344" i="1"/>
  <c r="BM344" i="1"/>
  <c r="Y344" i="1"/>
  <c r="BO362" i="1"/>
  <c r="BM362" i="1"/>
  <c r="Y362" i="1"/>
  <c r="BO386" i="1"/>
  <c r="BM386" i="1"/>
  <c r="Y386" i="1"/>
  <c r="BO396" i="1"/>
  <c r="BM396" i="1"/>
  <c r="Y396" i="1"/>
  <c r="X410" i="1"/>
  <c r="BO406" i="1"/>
  <c r="BM406" i="1"/>
  <c r="Y406" i="1"/>
  <c r="Y409" i="1" s="1"/>
  <c r="BO429" i="1"/>
  <c r="BM429" i="1"/>
  <c r="Y429" i="1"/>
  <c r="BO454" i="1"/>
  <c r="BM454" i="1"/>
  <c r="Y454" i="1"/>
  <c r="BO474" i="1"/>
  <c r="BM474" i="1"/>
  <c r="Y474" i="1"/>
  <c r="X486" i="1"/>
  <c r="BO484" i="1"/>
  <c r="BM484" i="1"/>
  <c r="Y484" i="1"/>
  <c r="X502" i="1"/>
  <c r="BO498" i="1"/>
  <c r="BM498" i="1"/>
  <c r="Y498" i="1"/>
  <c r="BO532" i="1"/>
  <c r="BM532" i="1"/>
  <c r="Y532" i="1"/>
  <c r="BO534" i="1"/>
  <c r="BM534" i="1"/>
  <c r="Y534" i="1"/>
  <c r="X50" i="1"/>
  <c r="D563" i="1"/>
  <c r="E563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9" i="1"/>
  <c r="Y94" i="1"/>
  <c r="BM94" i="1"/>
  <c r="X116" i="1"/>
  <c r="Y103" i="1"/>
  <c r="BM103" i="1"/>
  <c r="Y107" i="1"/>
  <c r="BM107" i="1"/>
  <c r="Y111" i="1"/>
  <c r="BM111" i="1"/>
  <c r="Y115" i="1"/>
  <c r="BM115" i="1"/>
  <c r="X126" i="1"/>
  <c r="Y121" i="1"/>
  <c r="BM121" i="1"/>
  <c r="Y125" i="1"/>
  <c r="BM125" i="1"/>
  <c r="Y132" i="1"/>
  <c r="BM132" i="1"/>
  <c r="Y140" i="1"/>
  <c r="BM140" i="1"/>
  <c r="Y149" i="1"/>
  <c r="BM149" i="1"/>
  <c r="Y153" i="1"/>
  <c r="BM153" i="1"/>
  <c r="Y162" i="1"/>
  <c r="BM162" i="1"/>
  <c r="Y166" i="1"/>
  <c r="BM166" i="1"/>
  <c r="Y171" i="1"/>
  <c r="BM171" i="1"/>
  <c r="Y172" i="1"/>
  <c r="BM172" i="1"/>
  <c r="Y176" i="1"/>
  <c r="BM176" i="1"/>
  <c r="Y177" i="1"/>
  <c r="BM177" i="1"/>
  <c r="X197" i="1"/>
  <c r="Y189" i="1"/>
  <c r="BM189" i="1"/>
  <c r="Y200" i="1"/>
  <c r="BM200" i="1"/>
  <c r="BO200" i="1"/>
  <c r="X205" i="1"/>
  <c r="J563" i="1"/>
  <c r="Y211" i="1"/>
  <c r="BM211" i="1"/>
  <c r="X222" i="1"/>
  <c r="Y220" i="1"/>
  <c r="BM220" i="1"/>
  <c r="X231" i="1"/>
  <c r="Y227" i="1"/>
  <c r="BM227" i="1"/>
  <c r="Y236" i="1"/>
  <c r="BM236" i="1"/>
  <c r="Y240" i="1"/>
  <c r="BM240" i="1"/>
  <c r="Y244" i="1"/>
  <c r="BM244" i="1"/>
  <c r="Y250" i="1"/>
  <c r="BM250" i="1"/>
  <c r="BO250" i="1"/>
  <c r="X255" i="1"/>
  <c r="Y258" i="1"/>
  <c r="BM258" i="1"/>
  <c r="Y262" i="1"/>
  <c r="BM262" i="1"/>
  <c r="X273" i="1"/>
  <c r="Y271" i="1"/>
  <c r="BM271" i="1"/>
  <c r="Y276" i="1"/>
  <c r="BM276" i="1"/>
  <c r="Y277" i="1"/>
  <c r="BM277" i="1"/>
  <c r="X286" i="1"/>
  <c r="Y290" i="1"/>
  <c r="BM290" i="1"/>
  <c r="Y294" i="1"/>
  <c r="BM294" i="1"/>
  <c r="Y305" i="1"/>
  <c r="Y306" i="1" s="1"/>
  <c r="BM305" i="1"/>
  <c r="BO305" i="1"/>
  <c r="Y309" i="1"/>
  <c r="Y312" i="1" s="1"/>
  <c r="BM309" i="1"/>
  <c r="BO309" i="1"/>
  <c r="Y326" i="1"/>
  <c r="BM326" i="1"/>
  <c r="Y327" i="1"/>
  <c r="BM327" i="1"/>
  <c r="Y328" i="1"/>
  <c r="BM328" i="1"/>
  <c r="Y329" i="1"/>
  <c r="BM329" i="1"/>
  <c r="Y330" i="1"/>
  <c r="BM330" i="1"/>
  <c r="BO332" i="1"/>
  <c r="BM332" i="1"/>
  <c r="Y332" i="1"/>
  <c r="BO336" i="1"/>
  <c r="BM336" i="1"/>
  <c r="Y336" i="1"/>
  <c r="BO349" i="1"/>
  <c r="BM349" i="1"/>
  <c r="Y349" i="1"/>
  <c r="X376" i="1"/>
  <c r="BO372" i="1"/>
  <c r="BM372" i="1"/>
  <c r="Y372" i="1"/>
  <c r="BO392" i="1"/>
  <c r="BM392" i="1"/>
  <c r="Y392" i="1"/>
  <c r="BO400" i="1"/>
  <c r="BM400" i="1"/>
  <c r="Y400" i="1"/>
  <c r="X409" i="1"/>
  <c r="BO418" i="1"/>
  <c r="BM418" i="1"/>
  <c r="Y418" i="1"/>
  <c r="BO433" i="1"/>
  <c r="BM433" i="1"/>
  <c r="Y433" i="1"/>
  <c r="BO470" i="1"/>
  <c r="BM470" i="1"/>
  <c r="Y470" i="1"/>
  <c r="BO478" i="1"/>
  <c r="BM478" i="1"/>
  <c r="Y478" i="1"/>
  <c r="BO492" i="1"/>
  <c r="BM492" i="1"/>
  <c r="Y492" i="1"/>
  <c r="BO531" i="1"/>
  <c r="BM531" i="1"/>
  <c r="Y531" i="1"/>
  <c r="BO533" i="1"/>
  <c r="BM533" i="1"/>
  <c r="Y533" i="1"/>
  <c r="BO535" i="1"/>
  <c r="BM535" i="1"/>
  <c r="Y535" i="1"/>
  <c r="X404" i="1"/>
  <c r="F9" i="1"/>
  <c r="J9" i="1"/>
  <c r="F10" i="1"/>
  <c r="Y22" i="1"/>
  <c r="BM22" i="1"/>
  <c r="BO22" i="1"/>
  <c r="X25" i="1"/>
  <c r="Y28" i="1"/>
  <c r="BM28" i="1"/>
  <c r="BO28" i="1"/>
  <c r="Y30" i="1"/>
  <c r="BM30" i="1"/>
  <c r="Y32" i="1"/>
  <c r="BM32" i="1"/>
  <c r="C563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BM120" i="1"/>
  <c r="Y122" i="1"/>
  <c r="BM122" i="1"/>
  <c r="Y124" i="1"/>
  <c r="BM124" i="1"/>
  <c r="X127" i="1"/>
  <c r="F563" i="1"/>
  <c r="Y131" i="1"/>
  <c r="BM131" i="1"/>
  <c r="Y133" i="1"/>
  <c r="BM133" i="1"/>
  <c r="X136" i="1"/>
  <c r="G563" i="1"/>
  <c r="X144" i="1"/>
  <c r="BO141" i="1"/>
  <c r="BM141" i="1"/>
  <c r="BO143" i="1"/>
  <c r="BM143" i="1"/>
  <c r="Y143" i="1"/>
  <c r="Y144" i="1" s="1"/>
  <c r="X145" i="1"/>
  <c r="H563" i="1"/>
  <c r="X157" i="1"/>
  <c r="BO148" i="1"/>
  <c r="BM148" i="1"/>
  <c r="Y148" i="1"/>
  <c r="BO152" i="1"/>
  <c r="BM152" i="1"/>
  <c r="Y152" i="1"/>
  <c r="BO156" i="1"/>
  <c r="BM156" i="1"/>
  <c r="Y156" i="1"/>
  <c r="X158" i="1"/>
  <c r="I563" i="1"/>
  <c r="X164" i="1"/>
  <c r="BO161" i="1"/>
  <c r="BM161" i="1"/>
  <c r="Y161" i="1"/>
  <c r="Y163" i="1" s="1"/>
  <c r="X168" i="1"/>
  <c r="X179" i="1"/>
  <c r="BO175" i="1"/>
  <c r="BM175" i="1"/>
  <c r="Y175" i="1"/>
  <c r="H9" i="1"/>
  <c r="X24" i="1"/>
  <c r="X58" i="1"/>
  <c r="X81" i="1"/>
  <c r="X135" i="1"/>
  <c r="BO150" i="1"/>
  <c r="BM150" i="1"/>
  <c r="Y150" i="1"/>
  <c r="BO154" i="1"/>
  <c r="BM154" i="1"/>
  <c r="Y154" i="1"/>
  <c r="BO167" i="1"/>
  <c r="BM167" i="1"/>
  <c r="Y167" i="1"/>
  <c r="Y168" i="1" s="1"/>
  <c r="X169" i="1"/>
  <c r="X180" i="1"/>
  <c r="BO173" i="1"/>
  <c r="BM173" i="1"/>
  <c r="Y173" i="1"/>
  <c r="Y179" i="1" s="1"/>
  <c r="Y178" i="1"/>
  <c r="BM178" i="1"/>
  <c r="Y182" i="1"/>
  <c r="BM182" i="1"/>
  <c r="BO182" i="1"/>
  <c r="Y184" i="1"/>
  <c r="BM184" i="1"/>
  <c r="Y185" i="1"/>
  <c r="BM185" i="1"/>
  <c r="Y188" i="1"/>
  <c r="BM188" i="1"/>
  <c r="Y190" i="1"/>
  <c r="BM190" i="1"/>
  <c r="Y192" i="1"/>
  <c r="BM192" i="1"/>
  <c r="Y193" i="1"/>
  <c r="BM193" i="1"/>
  <c r="Y194" i="1"/>
  <c r="BM194" i="1"/>
  <c r="Y195" i="1"/>
  <c r="BM195" i="1"/>
  <c r="X198" i="1"/>
  <c r="Y201" i="1"/>
  <c r="BM201" i="1"/>
  <c r="BO201" i="1"/>
  <c r="Y202" i="1"/>
  <c r="BM202" i="1"/>
  <c r="Y203" i="1"/>
  <c r="BM203" i="1"/>
  <c r="Y208" i="1"/>
  <c r="BM208" i="1"/>
  <c r="BO208" i="1"/>
  <c r="Y210" i="1"/>
  <c r="BM210" i="1"/>
  <c r="Y212" i="1"/>
  <c r="BM212" i="1"/>
  <c r="Y214" i="1"/>
  <c r="BM214" i="1"/>
  <c r="X215" i="1"/>
  <c r="Y219" i="1"/>
  <c r="Y221" i="1" s="1"/>
  <c r="BM219" i="1"/>
  <c r="BO219" i="1"/>
  <c r="Y226" i="1"/>
  <c r="BM226" i="1"/>
  <c r="BO226" i="1"/>
  <c r="Y228" i="1"/>
  <c r="BM228" i="1"/>
  <c r="Y230" i="1"/>
  <c r="BM230" i="1"/>
  <c r="Y235" i="1"/>
  <c r="BM235" i="1"/>
  <c r="BO235" i="1"/>
  <c r="Y237" i="1"/>
  <c r="BM237" i="1"/>
  <c r="Y239" i="1"/>
  <c r="BM239" i="1"/>
  <c r="Y241" i="1"/>
  <c r="BM241" i="1"/>
  <c r="Y243" i="1"/>
  <c r="BM243" i="1"/>
  <c r="Y245" i="1"/>
  <c r="BM245" i="1"/>
  <c r="Y251" i="1"/>
  <c r="BM251" i="1"/>
  <c r="BO251" i="1"/>
  <c r="Y253" i="1"/>
  <c r="BM253" i="1"/>
  <c r="Y257" i="1"/>
  <c r="BM257" i="1"/>
  <c r="BO257" i="1"/>
  <c r="BO261" i="1"/>
  <c r="BM261" i="1"/>
  <c r="Y261" i="1"/>
  <c r="BO265" i="1"/>
  <c r="BM265" i="1"/>
  <c r="Y265" i="1"/>
  <c r="X267" i="1"/>
  <c r="BO270" i="1"/>
  <c r="BM270" i="1"/>
  <c r="Y270" i="1"/>
  <c r="X279" i="1"/>
  <c r="BO284" i="1"/>
  <c r="BM284" i="1"/>
  <c r="Y284" i="1"/>
  <c r="O563" i="1"/>
  <c r="X296" i="1"/>
  <c r="BO289" i="1"/>
  <c r="BM289" i="1"/>
  <c r="Y289" i="1"/>
  <c r="BO293" i="1"/>
  <c r="BM293" i="1"/>
  <c r="Y293" i="1"/>
  <c r="BO310" i="1"/>
  <c r="BM310" i="1"/>
  <c r="Y310" i="1"/>
  <c r="BO333" i="1"/>
  <c r="BM333" i="1"/>
  <c r="Y333" i="1"/>
  <c r="BO337" i="1"/>
  <c r="BM337" i="1"/>
  <c r="Y337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Y455" i="1" s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X536" i="1"/>
  <c r="X216" i="1"/>
  <c r="N563" i="1"/>
  <c r="L563" i="1"/>
  <c r="X247" i="1"/>
  <c r="BO259" i="1"/>
  <c r="BM259" i="1"/>
  <c r="Y259" i="1"/>
  <c r="BO263" i="1"/>
  <c r="BM263" i="1"/>
  <c r="Y263" i="1"/>
  <c r="BO272" i="1"/>
  <c r="BM272" i="1"/>
  <c r="Y272" i="1"/>
  <c r="X274" i="1"/>
  <c r="BO278" i="1"/>
  <c r="BM278" i="1"/>
  <c r="Y278" i="1"/>
  <c r="X280" i="1"/>
  <c r="X285" i="1"/>
  <c r="BO282" i="1"/>
  <c r="BM282" i="1"/>
  <c r="Y282" i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BO393" i="1"/>
  <c r="BM393" i="1"/>
  <c r="Y393" i="1"/>
  <c r="BO397" i="1"/>
  <c r="BM397" i="1"/>
  <c r="Y397" i="1"/>
  <c r="BO401" i="1"/>
  <c r="BM401" i="1"/>
  <c r="Y401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27" i="1" l="1"/>
  <c r="Y279" i="1"/>
  <c r="Y536" i="1"/>
  <c r="W556" i="1"/>
  <c r="Y403" i="1"/>
  <c r="Y116" i="1"/>
  <c r="Y285" i="1"/>
  <c r="Y254" i="1"/>
  <c r="Y231" i="1"/>
  <c r="Y204" i="1"/>
  <c r="Y197" i="1"/>
  <c r="Y135" i="1"/>
  <c r="Y126" i="1"/>
  <c r="Y88" i="1"/>
  <c r="Y34" i="1"/>
  <c r="Y24" i="1"/>
  <c r="Y544" i="1"/>
  <c r="Y495" i="1"/>
  <c r="Y481" i="1"/>
  <c r="Y364" i="1"/>
  <c r="Y338" i="1"/>
  <c r="Y519" i="1"/>
  <c r="Y435" i="1"/>
  <c r="Y345" i="1"/>
  <c r="Y273" i="1"/>
  <c r="Y266" i="1"/>
  <c r="Y247" i="1"/>
  <c r="Y215" i="1"/>
  <c r="Y81" i="1"/>
  <c r="Y57" i="1"/>
  <c r="X555" i="1"/>
  <c r="Y376" i="1"/>
  <c r="Y351" i="1"/>
  <c r="Y296" i="1"/>
  <c r="X557" i="1"/>
  <c r="Y157" i="1"/>
  <c r="Y98" i="1"/>
  <c r="X553" i="1"/>
  <c r="X554" i="1"/>
  <c r="Y558" i="1" l="1"/>
  <c r="X556" i="1"/>
</calcChain>
</file>

<file path=xl/sharedStrings.xml><?xml version="1.0" encoding="utf-8"?>
<sst xmlns="http://schemas.openxmlformats.org/spreadsheetml/2006/main" count="2427" uniqueCount="814">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</sst>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72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20" t="s">
        <v>8</v>
      </c>
      <c r="B5" s="521"/>
      <c r="C5" s="522"/>
      <c r="D5" s="429"/>
      <c r="E5" s="431"/>
      <c r="F5" s="742" t="s">
        <v>9</v>
      </c>
      <c r="G5" s="522"/>
      <c r="H5" s="429" t="s">
        <v>813</v>
      </c>
      <c r="I5" s="430"/>
      <c r="J5" s="430"/>
      <c r="K5" s="430"/>
      <c r="L5" s="431"/>
      <c r="M5" s="58"/>
      <c r="O5" s="24" t="s">
        <v>10</v>
      </c>
      <c r="P5" s="770">
        <v>45465</v>
      </c>
      <c r="Q5" s="539"/>
      <c r="S5" s="630" t="s">
        <v>11</v>
      </c>
      <c r="T5" s="454"/>
      <c r="U5" s="633" t="s">
        <v>12</v>
      </c>
      <c r="V5" s="539"/>
      <c r="AA5" s="51"/>
      <c r="AB5" s="51"/>
      <c r="AC5" s="51"/>
    </row>
    <row r="6" spans="1:30" s="381" customFormat="1" ht="24" customHeight="1" x14ac:dyDescent="0.2">
      <c r="A6" s="520" t="s">
        <v>13</v>
      </c>
      <c r="B6" s="521"/>
      <c r="C6" s="522"/>
      <c r="D6" s="693" t="s">
        <v>14</v>
      </c>
      <c r="E6" s="694"/>
      <c r="F6" s="694"/>
      <c r="G6" s="694"/>
      <c r="H6" s="694"/>
      <c r="I6" s="694"/>
      <c r="J6" s="694"/>
      <c r="K6" s="694"/>
      <c r="L6" s="539"/>
      <c r="M6" s="59"/>
      <c r="O6" s="24" t="s">
        <v>15</v>
      </c>
      <c r="P6" s="417" t="str">
        <f>IF(P5=0," ",CHOOSE(WEEKDAY(P5,2),"Понедельник","Вторник","Среда","Четверг","Пятница","Суббота","Воскресенье"))</f>
        <v>Суббота</v>
      </c>
      <c r="Q6" s="390"/>
      <c r="S6" s="453" t="s">
        <v>16</v>
      </c>
      <c r="T6" s="454"/>
      <c r="U6" s="686" t="s">
        <v>17</v>
      </c>
      <c r="V6" s="416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584"/>
      <c r="M7" s="60"/>
      <c r="O7" s="24"/>
      <c r="P7" s="42"/>
      <c r="Q7" s="42"/>
      <c r="S7" s="396"/>
      <c r="T7" s="454"/>
      <c r="U7" s="687"/>
      <c r="V7" s="688"/>
      <c r="AA7" s="51"/>
      <c r="AB7" s="51"/>
      <c r="AC7" s="51"/>
    </row>
    <row r="8" spans="1:30" s="381" customFormat="1" ht="25.5" customHeight="1" x14ac:dyDescent="0.2">
      <c r="A8" s="774" t="s">
        <v>18</v>
      </c>
      <c r="B8" s="413"/>
      <c r="C8" s="414"/>
      <c r="D8" s="494"/>
      <c r="E8" s="495"/>
      <c r="F8" s="495"/>
      <c r="G8" s="495"/>
      <c r="H8" s="495"/>
      <c r="I8" s="495"/>
      <c r="J8" s="495"/>
      <c r="K8" s="495"/>
      <c r="L8" s="496"/>
      <c r="M8" s="61"/>
      <c r="O8" s="24" t="s">
        <v>19</v>
      </c>
      <c r="P8" s="583">
        <v>0.5</v>
      </c>
      <c r="Q8" s="584"/>
      <c r="S8" s="396"/>
      <c r="T8" s="454"/>
      <c r="U8" s="687"/>
      <c r="V8" s="688"/>
      <c r="AA8" s="51"/>
      <c r="AB8" s="51"/>
      <c r="AC8" s="51"/>
    </row>
    <row r="9" spans="1:30" s="381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2"/>
      <c r="E9" s="404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66"/>
      <c r="Q9" s="567"/>
      <c r="S9" s="396"/>
      <c r="T9" s="454"/>
      <c r="U9" s="689"/>
      <c r="V9" s="69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2"/>
      <c r="E10" s="404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1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40"/>
      <c r="Q10" s="641"/>
      <c r="T10" s="24" t="s">
        <v>22</v>
      </c>
      <c r="U10" s="415" t="s">
        <v>23</v>
      </c>
      <c r="V10" s="416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17" t="s">
        <v>27</v>
      </c>
      <c r="V11" s="56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2"/>
      <c r="M12" s="62"/>
      <c r="O12" s="24" t="s">
        <v>29</v>
      </c>
      <c r="P12" s="583"/>
      <c r="Q12" s="584"/>
      <c r="R12" s="23"/>
      <c r="T12" s="24"/>
      <c r="U12" s="503"/>
      <c r="V12" s="396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2"/>
      <c r="M13" s="62"/>
      <c r="N13" s="26"/>
      <c r="O13" s="26" t="s">
        <v>31</v>
      </c>
      <c r="P13" s="617"/>
      <c r="Q13" s="56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59" t="s">
        <v>33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2"/>
      <c r="M15" s="63"/>
      <c r="O15" s="546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45" t="s">
        <v>37</v>
      </c>
      <c r="D17" s="439" t="s">
        <v>38</v>
      </c>
      <c r="E17" s="52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527"/>
      <c r="Q17" s="527"/>
      <c r="R17" s="527"/>
      <c r="S17" s="528"/>
      <c r="T17" s="756" t="s">
        <v>49</v>
      </c>
      <c r="U17" s="522"/>
      <c r="V17" s="439" t="s">
        <v>50</v>
      </c>
      <c r="W17" s="439" t="s">
        <v>51</v>
      </c>
      <c r="X17" s="787" t="s">
        <v>52</v>
      </c>
      <c r="Y17" s="439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2"/>
      <c r="BB17" s="754" t="s">
        <v>57</v>
      </c>
    </row>
    <row r="18" spans="1:67" ht="14.25" customHeight="1" x14ac:dyDescent="0.2">
      <c r="A18" s="440"/>
      <c r="B18" s="440"/>
      <c r="C18" s="440"/>
      <c r="D18" s="529"/>
      <c r="E18" s="531"/>
      <c r="F18" s="440"/>
      <c r="G18" s="440"/>
      <c r="H18" s="440"/>
      <c r="I18" s="440"/>
      <c r="J18" s="440"/>
      <c r="K18" s="440"/>
      <c r="L18" s="440"/>
      <c r="M18" s="440"/>
      <c r="N18" s="440"/>
      <c r="O18" s="529"/>
      <c r="P18" s="530"/>
      <c r="Q18" s="530"/>
      <c r="R18" s="530"/>
      <c r="S18" s="531"/>
      <c r="T18" s="382" t="s">
        <v>58</v>
      </c>
      <c r="U18" s="382" t="s">
        <v>59</v>
      </c>
      <c r="V18" s="440"/>
      <c r="W18" s="440"/>
      <c r="X18" s="788"/>
      <c r="Y18" s="440"/>
      <c r="Z18" s="647"/>
      <c r="AA18" s="647"/>
      <c r="AB18" s="482"/>
      <c r="AC18" s="483"/>
      <c r="AD18" s="484"/>
      <c r="AE18" s="493"/>
      <c r="BB18" s="396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hidden="1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hidden="1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hidden="1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hidden="1" customHeight="1" x14ac:dyDescent="0.2">
      <c r="A44" s="448" t="s">
        <v>95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48"/>
      <c r="AA44" s="48"/>
    </row>
    <row r="45" spans="1:67" ht="16.5" hidden="1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hidden="1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77</v>
      </c>
      <c r="X47" s="386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80.422222222222217</v>
      </c>
      <c r="BM47" s="64">
        <f>IFERROR(X47*I47/H47,"0")</f>
        <v>90.24</v>
      </c>
      <c r="BN47" s="64">
        <f>IFERROR(1/J47*(W47/H47),"0")</f>
        <v>0.1273148148148148</v>
      </c>
      <c r="BO47" s="64">
        <f>IFERROR(1/J47*(X47/H47),"0")</f>
        <v>0.14285714285714285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87">
        <f>IFERROR(W47/H47,"0")+IFERROR(W48/H48,"0")</f>
        <v>7.1296296296296289</v>
      </c>
      <c r="X49" s="387">
        <f>IFERROR(X47/H47,"0")+IFERROR(X48/H48,"0")</f>
        <v>8</v>
      </c>
      <c r="Y49" s="387">
        <f>IFERROR(IF(Y47="",0,Y47),"0")+IFERROR(IF(Y48="",0,Y48),"0")</f>
        <v>0.17399999999999999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87">
        <f>IFERROR(SUM(W47:W48),"0")</f>
        <v>77</v>
      </c>
      <c r="X50" s="387">
        <f>IFERROR(SUM(X47:X48),"0")</f>
        <v>86.4</v>
      </c>
      <c r="Y50" s="37"/>
      <c r="Z50" s="388"/>
      <c r="AA50" s="388"/>
    </row>
    <row r="51" spans="1:67" ht="16.5" hidden="1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hidden="1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5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hidden="1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hidden="1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hidden="1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55</v>
      </c>
      <c r="X62" s="386">
        <f t="shared" si="6"/>
        <v>56</v>
      </c>
      <c r="Y62" s="36">
        <f t="shared" si="7"/>
        <v>0.10874999999999999</v>
      </c>
      <c r="Z62" s="56"/>
      <c r="AA62" s="57"/>
      <c r="AE62" s="64"/>
      <c r="BB62" s="83" t="s">
        <v>1</v>
      </c>
      <c r="BL62" s="64">
        <f t="shared" si="8"/>
        <v>57.357142857142861</v>
      </c>
      <c r="BM62" s="64">
        <f t="shared" si="9"/>
        <v>58.4</v>
      </c>
      <c r="BN62" s="64">
        <f t="shared" si="10"/>
        <v>8.7691326530612235E-2</v>
      </c>
      <c r="BO62" s="64">
        <f t="shared" si="11"/>
        <v>8.9285714285714274E-2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5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198</v>
      </c>
      <c r="X66" s="386">
        <f t="shared" si="6"/>
        <v>201.6</v>
      </c>
      <c r="Y66" s="36">
        <f t="shared" si="7"/>
        <v>0.39149999999999996</v>
      </c>
      <c r="Z66" s="56"/>
      <c r="AA66" s="57"/>
      <c r="AE66" s="64"/>
      <c r="BB66" s="87" t="s">
        <v>1</v>
      </c>
      <c r="BL66" s="64">
        <f t="shared" si="8"/>
        <v>206.48571428571429</v>
      </c>
      <c r="BM66" s="64">
        <f t="shared" si="9"/>
        <v>210.24</v>
      </c>
      <c r="BN66" s="64">
        <f t="shared" si="10"/>
        <v>0.31568877551020408</v>
      </c>
      <c r="BO66" s="64">
        <f t="shared" si="11"/>
        <v>0.3214285714285714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5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2" t="s">
        <v>70</v>
      </c>
      <c r="P81" s="413"/>
      <c r="Q81" s="413"/>
      <c r="R81" s="413"/>
      <c r="S81" s="413"/>
      <c r="T81" s="413"/>
      <c r="U81" s="414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22.589285714285715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23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0.50024999999999997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2" t="s">
        <v>70</v>
      </c>
      <c r="P82" s="413"/>
      <c r="Q82" s="413"/>
      <c r="R82" s="413"/>
      <c r="S82" s="413"/>
      <c r="T82" s="413"/>
      <c r="U82" s="414"/>
      <c r="V82" s="37" t="s">
        <v>66</v>
      </c>
      <c r="W82" s="387">
        <f>IFERROR(SUM(W61:W80),"0")</f>
        <v>253</v>
      </c>
      <c r="X82" s="387">
        <f>IFERROR(SUM(X61:X80),"0")</f>
        <v>257.60000000000002</v>
      </c>
      <c r="Y82" s="37"/>
      <c r="Z82" s="388"/>
      <c r="AA82" s="388"/>
    </row>
    <row r="83" spans="1:67" ht="14.25" hidden="1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2" t="s">
        <v>70</v>
      </c>
      <c r="P88" s="413"/>
      <c r="Q88" s="413"/>
      <c r="R88" s="413"/>
      <c r="S88" s="413"/>
      <c r="T88" s="413"/>
      <c r="U88" s="414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2" t="s">
        <v>70</v>
      </c>
      <c r="P89" s="413"/>
      <c r="Q89" s="413"/>
      <c r="R89" s="413"/>
      <c r="S89" s="413"/>
      <c r="T89" s="413"/>
      <c r="U89" s="414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hidden="1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2" t="s">
        <v>70</v>
      </c>
      <c r="P98" s="413"/>
      <c r="Q98" s="413"/>
      <c r="R98" s="413"/>
      <c r="S98" s="413"/>
      <c r="T98" s="413"/>
      <c r="U98" s="414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2" t="s">
        <v>70</v>
      </c>
      <c r="P99" s="413"/>
      <c r="Q99" s="413"/>
      <c r="R99" s="413"/>
      <c r="S99" s="413"/>
      <c r="T99" s="413"/>
      <c r="U99" s="414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hidden="1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9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173</v>
      </c>
      <c r="X102" s="386">
        <f t="shared" si="18"/>
        <v>176.4</v>
      </c>
      <c r="Y102" s="36">
        <f>IFERROR(IF(X102=0,"",ROUNDUP(X102/H102,0)*0.02175),"")</f>
        <v>0.45674999999999999</v>
      </c>
      <c r="Z102" s="56"/>
      <c r="AA102" s="57"/>
      <c r="AE102" s="64"/>
      <c r="BB102" s="114" t="s">
        <v>1</v>
      </c>
      <c r="BL102" s="64">
        <f t="shared" si="19"/>
        <v>184.61571428571429</v>
      </c>
      <c r="BM102" s="64">
        <f t="shared" si="20"/>
        <v>188.244</v>
      </c>
      <c r="BN102" s="64">
        <f t="shared" si="21"/>
        <v>0.36777210884353739</v>
      </c>
      <c r="BO102" s="64">
        <f t="shared" si="22"/>
        <v>0.375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59</v>
      </c>
      <c r="X104" s="386">
        <f t="shared" si="18"/>
        <v>67.2</v>
      </c>
      <c r="Y104" s="36">
        <f>IFERROR(IF(X104=0,"",ROUNDUP(X104/H104,0)*0.02175),"")</f>
        <v>0.17399999999999999</v>
      </c>
      <c r="Z104" s="56"/>
      <c r="AA104" s="57"/>
      <c r="AE104" s="64"/>
      <c r="BB104" s="116" t="s">
        <v>1</v>
      </c>
      <c r="BL104" s="64">
        <f t="shared" si="19"/>
        <v>62.961428571428563</v>
      </c>
      <c r="BM104" s="64">
        <f t="shared" si="20"/>
        <v>71.712000000000003</v>
      </c>
      <c r="BN104" s="64">
        <f t="shared" si="21"/>
        <v>0.1254251700680272</v>
      </c>
      <c r="BO104" s="64">
        <f t="shared" si="22"/>
        <v>0.14285714285714285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6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69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5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2" t="s">
        <v>70</v>
      </c>
      <c r="P116" s="413"/>
      <c r="Q116" s="413"/>
      <c r="R116" s="413"/>
      <c r="S116" s="413"/>
      <c r="T116" s="413"/>
      <c r="U116" s="414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27.61904761904762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29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0.63074999999999992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2" t="s">
        <v>70</v>
      </c>
      <c r="P117" s="413"/>
      <c r="Q117" s="413"/>
      <c r="R117" s="413"/>
      <c r="S117" s="413"/>
      <c r="T117" s="413"/>
      <c r="U117" s="414"/>
      <c r="V117" s="37" t="s">
        <v>66</v>
      </c>
      <c r="W117" s="387">
        <f>IFERROR(SUM(W101:W115),"0")</f>
        <v>232</v>
      </c>
      <c r="X117" s="387">
        <f>IFERROR(SUM(X101:X115),"0")</f>
        <v>243.60000000000002</v>
      </c>
      <c r="Y117" s="37"/>
      <c r="Z117" s="388"/>
      <c r="AA117" s="388"/>
    </row>
    <row r="118" spans="1:67" ht="14.25" hidden="1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150</v>
      </c>
      <c r="X120" s="386">
        <f t="shared" si="24"/>
        <v>151.20000000000002</v>
      </c>
      <c r="Y120" s="36">
        <f>IFERROR(IF(X120=0,"",ROUNDUP(X120/H120,0)*0.02175),"")</f>
        <v>0.39149999999999996</v>
      </c>
      <c r="Z120" s="56"/>
      <c r="AA120" s="57"/>
      <c r="AE120" s="64"/>
      <c r="BB120" s="129" t="s">
        <v>1</v>
      </c>
      <c r="BL120" s="64">
        <f t="shared" si="25"/>
        <v>160.07142857142858</v>
      </c>
      <c r="BM120" s="64">
        <f t="shared" si="26"/>
        <v>161.35200000000003</v>
      </c>
      <c r="BN120" s="64">
        <f t="shared" si="27"/>
        <v>0.31887755102040816</v>
      </c>
      <c r="BO120" s="64">
        <f t="shared" si="28"/>
        <v>0.3214285714285714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87">
        <f>IFERROR(W119/H119,"0")+IFERROR(W120/H120,"0")+IFERROR(W121/H121,"0")+IFERROR(W122/H122,"0")+IFERROR(W123/H123,"0")+IFERROR(W124/H124,"0")+IFERROR(W125/H125,"0")</f>
        <v>17.857142857142858</v>
      </c>
      <c r="X126" s="387">
        <f>IFERROR(X119/H119,"0")+IFERROR(X120/H120,"0")+IFERROR(X121/H121,"0")+IFERROR(X122/H122,"0")+IFERROR(X123/H123,"0")+IFERROR(X124/H124,"0")+IFERROR(X125/H125,"0")</f>
        <v>18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0.39149999999999996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87">
        <f>IFERROR(SUM(W119:W125),"0")</f>
        <v>150</v>
      </c>
      <c r="X127" s="387">
        <f>IFERROR(SUM(X119:X125),"0")</f>
        <v>151.20000000000002</v>
      </c>
      <c r="Y127" s="37"/>
      <c r="Z127" s="388"/>
      <c r="AA127" s="388"/>
    </row>
    <row r="128" spans="1:67" ht="16.5" hidden="1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hidden="1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400</v>
      </c>
      <c r="X130" s="386">
        <f>IFERROR(IF(W130="",0,CEILING((W130/$H130),1)*$H130),"")</f>
        <v>403.20000000000005</v>
      </c>
      <c r="Y130" s="36">
        <f>IFERROR(IF(X130=0,"",ROUNDUP(X130/H130,0)*0.02175),"")</f>
        <v>1.044</v>
      </c>
      <c r="Z130" s="56"/>
      <c r="AA130" s="57"/>
      <c r="AE130" s="64"/>
      <c r="BB130" s="135" t="s">
        <v>1</v>
      </c>
      <c r="BL130" s="64">
        <f>IFERROR(W130*I130/H130,"0")</f>
        <v>426.57142857142861</v>
      </c>
      <c r="BM130" s="64">
        <f>IFERROR(X130*I130/H130,"0")</f>
        <v>429.98400000000004</v>
      </c>
      <c r="BN130" s="64">
        <f>IFERROR(1/J130*(W130/H130),"0")</f>
        <v>0.85034013605442171</v>
      </c>
      <c r="BO130" s="64">
        <f>IFERROR(1/J130*(X130/H130),"0")</f>
        <v>0.8571428571428571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87">
        <f>IFERROR(W130/H130,"0")+IFERROR(W131/H131,"0")+IFERROR(W132/H132,"0")+IFERROR(W133/H133,"0")+IFERROR(W134/H134,"0")</f>
        <v>47.61904761904762</v>
      </c>
      <c r="X135" s="387">
        <f>IFERROR(X130/H130,"0")+IFERROR(X131/H131,"0")+IFERROR(X132/H132,"0")+IFERROR(X133/H133,"0")+IFERROR(X134/H134,"0")</f>
        <v>48</v>
      </c>
      <c r="Y135" s="387">
        <f>IFERROR(IF(Y130="",0,Y130),"0")+IFERROR(IF(Y131="",0,Y131),"0")+IFERROR(IF(Y132="",0,Y132),"0")+IFERROR(IF(Y133="",0,Y133),"0")+IFERROR(IF(Y134="",0,Y134),"0")</f>
        <v>1.044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87">
        <f>IFERROR(SUM(W130:W134),"0")</f>
        <v>400</v>
      </c>
      <c r="X136" s="387">
        <f>IFERROR(SUM(X130:X134),"0")</f>
        <v>403.20000000000005</v>
      </c>
      <c r="Y136" s="37"/>
      <c r="Z136" s="388"/>
      <c r="AA136" s="388"/>
    </row>
    <row r="137" spans="1:67" ht="27.75" hidden="1" customHeight="1" x14ac:dyDescent="0.2">
      <c r="A137" s="448" t="s">
        <v>228</v>
      </c>
      <c r="B137" s="449"/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8"/>
      <c r="AA137" s="48"/>
    </row>
    <row r="138" spans="1:67" ht="16.5" hidden="1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hidden="1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54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2" t="s">
        <v>70</v>
      </c>
      <c r="P144" s="413"/>
      <c r="Q144" s="413"/>
      <c r="R144" s="413"/>
      <c r="S144" s="413"/>
      <c r="T144" s="413"/>
      <c r="U144" s="414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hidden="1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2" t="s">
        <v>70</v>
      </c>
      <c r="P145" s="413"/>
      <c r="Q145" s="413"/>
      <c r="R145" s="413"/>
      <c r="S145" s="413"/>
      <c r="T145" s="413"/>
      <c r="U145" s="414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hidden="1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hidden="1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94</v>
      </c>
      <c r="X148" s="386">
        <f t="shared" ref="X148:X156" si="29">IFERROR(IF(W148="",0,CEILING((W148/$H148),1)*$H148),"")</f>
        <v>96.600000000000009</v>
      </c>
      <c r="Y148" s="36">
        <f>IFERROR(IF(X148=0,"",ROUNDUP(X148/H148,0)*0.00753),"")</f>
        <v>0.17319000000000001</v>
      </c>
      <c r="Z148" s="56"/>
      <c r="AA148" s="57"/>
      <c r="AE148" s="64"/>
      <c r="BB148" s="144" t="s">
        <v>1</v>
      </c>
      <c r="BL148" s="64">
        <f t="shared" ref="BL148:BL156" si="30">IFERROR(W148*I148/H148,"0")</f>
        <v>99.819047619047623</v>
      </c>
      <c r="BM148" s="64">
        <f t="shared" ref="BM148:BM156" si="31">IFERROR(X148*I148/H148,"0")</f>
        <v>102.58</v>
      </c>
      <c r="BN148" s="64">
        <f t="shared" ref="BN148:BN156" si="32">IFERROR(1/J148*(W148/H148),"0")</f>
        <v>0.14346764346764346</v>
      </c>
      <c r="BO148" s="64">
        <f t="shared" ref="BO148:BO156" si="33">IFERROR(1/J148*(X148/H148),"0")</f>
        <v>0.14743589743589744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2" t="s">
        <v>70</v>
      </c>
      <c r="P157" s="413"/>
      <c r="Q157" s="413"/>
      <c r="R157" s="413"/>
      <c r="S157" s="413"/>
      <c r="T157" s="413"/>
      <c r="U157" s="414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22.38095238095238</v>
      </c>
      <c r="X157" s="387">
        <f>IFERROR(X148/H148,"0")+IFERROR(X149/H149,"0")+IFERROR(X150/H150,"0")+IFERROR(X151/H151,"0")+IFERROR(X152/H152,"0")+IFERROR(X153/H153,"0")+IFERROR(X154/H154,"0")+IFERROR(X155/H155,"0")+IFERROR(X156/H156,"0")</f>
        <v>23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0.17319000000000001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2" t="s">
        <v>70</v>
      </c>
      <c r="P158" s="413"/>
      <c r="Q158" s="413"/>
      <c r="R158" s="413"/>
      <c r="S158" s="413"/>
      <c r="T158" s="413"/>
      <c r="U158" s="414"/>
      <c r="V158" s="37" t="s">
        <v>66</v>
      </c>
      <c r="W158" s="387">
        <f>IFERROR(SUM(W148:W156),"0")</f>
        <v>94</v>
      </c>
      <c r="X158" s="387">
        <f>IFERROR(SUM(X148:X156),"0")</f>
        <v>96.600000000000009</v>
      </c>
      <c r="Y158" s="37"/>
      <c r="Z158" s="388"/>
      <c r="AA158" s="388"/>
    </row>
    <row r="159" spans="1:67" ht="16.5" hidden="1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hidden="1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2" t="s">
        <v>70</v>
      </c>
      <c r="P163" s="413"/>
      <c r="Q163" s="413"/>
      <c r="R163" s="413"/>
      <c r="S163" s="413"/>
      <c r="T163" s="413"/>
      <c r="U163" s="414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hidden="1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2" t="s">
        <v>70</v>
      </c>
      <c r="P164" s="413"/>
      <c r="Q164" s="413"/>
      <c r="R164" s="413"/>
      <c r="S164" s="413"/>
      <c r="T164" s="413"/>
      <c r="U164" s="414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hidden="1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2" t="s">
        <v>70</v>
      </c>
      <c r="P168" s="413"/>
      <c r="Q168" s="413"/>
      <c r="R168" s="413"/>
      <c r="S168" s="413"/>
      <c r="T168" s="413"/>
      <c r="U168" s="414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2" t="s">
        <v>70</v>
      </c>
      <c r="P169" s="413"/>
      <c r="Q169" s="413"/>
      <c r="R169" s="413"/>
      <c r="S169" s="413"/>
      <c r="T169" s="413"/>
      <c r="U169" s="414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hidden="1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85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534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61</v>
      </c>
      <c r="X173" s="386">
        <f t="shared" si="34"/>
        <v>64.800000000000011</v>
      </c>
      <c r="Y173" s="36">
        <f>IFERROR(IF(X173=0,"",ROUNDUP(X173/H173,0)*0.00937),"")</f>
        <v>0.11244</v>
      </c>
      <c r="Z173" s="56"/>
      <c r="AA173" s="57"/>
      <c r="AE173" s="64"/>
      <c r="BB173" s="159" t="s">
        <v>1</v>
      </c>
      <c r="BL173" s="64">
        <f t="shared" si="35"/>
        <v>63.372222222222227</v>
      </c>
      <c r="BM173" s="64">
        <f t="shared" si="36"/>
        <v>67.320000000000007</v>
      </c>
      <c r="BN173" s="64">
        <f t="shared" si="37"/>
        <v>9.4135802469135804E-2</v>
      </c>
      <c r="BO173" s="64">
        <f t="shared" si="38"/>
        <v>0.10000000000000002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97</v>
      </c>
      <c r="X174" s="386">
        <f t="shared" si="34"/>
        <v>97.2</v>
      </c>
      <c r="Y174" s="36">
        <f>IFERROR(IF(X174=0,"",ROUNDUP(X174/H174,0)*0.00937),"")</f>
        <v>0.16866</v>
      </c>
      <c r="Z174" s="56"/>
      <c r="AA174" s="57"/>
      <c r="AE174" s="64"/>
      <c r="BB174" s="160" t="s">
        <v>1</v>
      </c>
      <c r="BL174" s="64">
        <f t="shared" si="35"/>
        <v>100.77222222222223</v>
      </c>
      <c r="BM174" s="64">
        <f t="shared" si="36"/>
        <v>100.98</v>
      </c>
      <c r="BN174" s="64">
        <f t="shared" si="37"/>
        <v>0.14969135802469136</v>
      </c>
      <c r="BO174" s="64">
        <f t="shared" si="38"/>
        <v>0.15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5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2" t="s">
        <v>70</v>
      </c>
      <c r="P179" s="413"/>
      <c r="Q179" s="413"/>
      <c r="R179" s="413"/>
      <c r="S179" s="413"/>
      <c r="T179" s="413"/>
      <c r="U179" s="414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29.25925925925926</v>
      </c>
      <c r="X179" s="387">
        <f>IFERROR(X171/H171,"0")+IFERROR(X172/H172,"0")+IFERROR(X173/H173,"0")+IFERROR(X174/H174,"0")+IFERROR(X175/H175,"0")+IFERROR(X176/H176,"0")+IFERROR(X177/H177,"0")+IFERROR(X178/H178,"0")</f>
        <v>30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0.28110000000000002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2" t="s">
        <v>70</v>
      </c>
      <c r="P180" s="413"/>
      <c r="Q180" s="413"/>
      <c r="R180" s="413"/>
      <c r="S180" s="413"/>
      <c r="T180" s="413"/>
      <c r="U180" s="414"/>
      <c r="V180" s="37" t="s">
        <v>66</v>
      </c>
      <c r="W180" s="387">
        <f>IFERROR(SUM(W171:W178),"0")</f>
        <v>158</v>
      </c>
      <c r="X180" s="387">
        <f>IFERROR(SUM(X171:X178),"0")</f>
        <v>162</v>
      </c>
      <c r="Y180" s="37"/>
      <c r="Z180" s="388"/>
      <c r="AA180" s="388"/>
    </row>
    <row r="181" spans="1:67" ht="14.25" hidden="1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47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1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166</v>
      </c>
      <c r="X185" s="386">
        <f t="shared" si="39"/>
        <v>171.6</v>
      </c>
      <c r="Y185" s="36">
        <f>IFERROR(IF(X185=0,"",ROUNDUP(X185/H185,0)*0.02175),"")</f>
        <v>0.47849999999999998</v>
      </c>
      <c r="Z185" s="56"/>
      <c r="AA185" s="57"/>
      <c r="AE185" s="64"/>
      <c r="BB185" s="168" t="s">
        <v>1</v>
      </c>
      <c r="BL185" s="64">
        <f t="shared" si="40"/>
        <v>178.00307692307695</v>
      </c>
      <c r="BM185" s="64">
        <f t="shared" si="41"/>
        <v>184.00800000000001</v>
      </c>
      <c r="BN185" s="64">
        <f t="shared" si="42"/>
        <v>0.38003663003663002</v>
      </c>
      <c r="BO185" s="64">
        <f t="shared" si="43"/>
        <v>0.39285714285714285</v>
      </c>
    </row>
    <row r="186" spans="1:67" ht="27" hidden="1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79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41</v>
      </c>
      <c r="X188" s="386">
        <f t="shared" si="39"/>
        <v>43.199999999999996</v>
      </c>
      <c r="Y188" s="36">
        <f>IFERROR(IF(X188=0,"",ROUNDUP(X188/H188,0)*0.00753),"")</f>
        <v>0.13553999999999999</v>
      </c>
      <c r="Z188" s="56"/>
      <c r="AA188" s="57"/>
      <c r="AE188" s="64"/>
      <c r="BB188" s="171" t="s">
        <v>1</v>
      </c>
      <c r="BL188" s="64">
        <f t="shared" si="40"/>
        <v>45.646666666666668</v>
      </c>
      <c r="BM188" s="64">
        <f t="shared" si="41"/>
        <v>48.095999999999997</v>
      </c>
      <c r="BN188" s="64">
        <f t="shared" si="42"/>
        <v>0.10950854700854702</v>
      </c>
      <c r="BO188" s="64">
        <f t="shared" si="43"/>
        <v>0.11538461538461538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221</v>
      </c>
      <c r="X192" s="386">
        <f t="shared" si="39"/>
        <v>223.2</v>
      </c>
      <c r="Y192" s="36">
        <f>IFERROR(IF(X192=0,"",ROUNDUP(X192/H192,0)*0.00753),"")</f>
        <v>0.70028999999999997</v>
      </c>
      <c r="Z192" s="56"/>
      <c r="AA192" s="57"/>
      <c r="AE192" s="64"/>
      <c r="BB192" s="175" t="s">
        <v>1</v>
      </c>
      <c r="BL192" s="64">
        <f t="shared" si="40"/>
        <v>247.70416666666668</v>
      </c>
      <c r="BM192" s="64">
        <f t="shared" si="41"/>
        <v>250.16999999999996</v>
      </c>
      <c r="BN192" s="64">
        <f t="shared" si="42"/>
        <v>0.59027777777777779</v>
      </c>
      <c r="BO192" s="64">
        <f t="shared" si="43"/>
        <v>0.59615384615384615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3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68</v>
      </c>
      <c r="X193" s="386">
        <f t="shared" si="39"/>
        <v>69.599999999999994</v>
      </c>
      <c r="Y193" s="36">
        <f>IFERROR(IF(X193=0,"",ROUNDUP(X193/H193,0)*0.00753),"")</f>
        <v>0.21837000000000001</v>
      </c>
      <c r="Z193" s="56"/>
      <c r="AA193" s="57"/>
      <c r="AE193" s="64"/>
      <c r="BB193" s="176" t="s">
        <v>1</v>
      </c>
      <c r="BL193" s="64">
        <f t="shared" si="40"/>
        <v>75.706666666666663</v>
      </c>
      <c r="BM193" s="64">
        <f t="shared" si="41"/>
        <v>77.488</v>
      </c>
      <c r="BN193" s="64">
        <f t="shared" si="42"/>
        <v>0.18162393162393164</v>
      </c>
      <c r="BO193" s="64">
        <f t="shared" si="43"/>
        <v>0.1858974358974359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6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80</v>
      </c>
      <c r="X194" s="386">
        <f t="shared" si="39"/>
        <v>81.599999999999994</v>
      </c>
      <c r="Y194" s="36">
        <f>IFERROR(IF(X194=0,"",ROUNDUP(X194/H194,0)*0.00753),"")</f>
        <v>0.25602000000000003</v>
      </c>
      <c r="Z194" s="56"/>
      <c r="AA194" s="57"/>
      <c r="AE194" s="64"/>
      <c r="BB194" s="177" t="s">
        <v>1</v>
      </c>
      <c r="BL194" s="64">
        <f t="shared" si="40"/>
        <v>89.066666666666677</v>
      </c>
      <c r="BM194" s="64">
        <f t="shared" si="41"/>
        <v>90.847999999999999</v>
      </c>
      <c r="BN194" s="64">
        <f t="shared" si="42"/>
        <v>0.21367521367521369</v>
      </c>
      <c r="BO194" s="64">
        <f t="shared" si="43"/>
        <v>0.21794871794871795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8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129</v>
      </c>
      <c r="X195" s="386">
        <f t="shared" si="39"/>
        <v>129.6</v>
      </c>
      <c r="Y195" s="36">
        <f>IFERROR(IF(X195=0,"",ROUNDUP(X195/H195,0)*0.00753),"")</f>
        <v>0.40662000000000004</v>
      </c>
      <c r="Z195" s="56"/>
      <c r="AA195" s="57"/>
      <c r="AE195" s="64"/>
      <c r="BB195" s="178" t="s">
        <v>1</v>
      </c>
      <c r="BL195" s="64">
        <f t="shared" si="40"/>
        <v>143.62000000000003</v>
      </c>
      <c r="BM195" s="64">
        <f t="shared" si="41"/>
        <v>144.28800000000001</v>
      </c>
      <c r="BN195" s="64">
        <f t="shared" si="42"/>
        <v>0.34455128205128205</v>
      </c>
      <c r="BO195" s="64">
        <f t="shared" si="43"/>
        <v>0.34615384615384615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65</v>
      </c>
      <c r="X196" s="386">
        <f t="shared" si="39"/>
        <v>67.2</v>
      </c>
      <c r="Y196" s="36">
        <f>IFERROR(IF(X196=0,"",ROUNDUP(X196/H196,0)*0.00753),"")</f>
        <v>0.21084</v>
      </c>
      <c r="Z196" s="56"/>
      <c r="AA196" s="57"/>
      <c r="AE196" s="64"/>
      <c r="BB196" s="179" t="s">
        <v>1</v>
      </c>
      <c r="BL196" s="64">
        <f t="shared" si="40"/>
        <v>72.529166666666669</v>
      </c>
      <c r="BM196" s="64">
        <f t="shared" si="41"/>
        <v>74.984000000000009</v>
      </c>
      <c r="BN196" s="64">
        <f t="shared" si="42"/>
        <v>0.17361111111111113</v>
      </c>
      <c r="BO196" s="64">
        <f t="shared" si="43"/>
        <v>0.17948717948717952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2" t="s">
        <v>70</v>
      </c>
      <c r="P197" s="413"/>
      <c r="Q197" s="413"/>
      <c r="R197" s="413"/>
      <c r="S197" s="413"/>
      <c r="T197" s="413"/>
      <c r="U197" s="414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272.94871794871796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278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2.4061800000000004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2" t="s">
        <v>70</v>
      </c>
      <c r="P198" s="413"/>
      <c r="Q198" s="413"/>
      <c r="R198" s="413"/>
      <c r="S198" s="413"/>
      <c r="T198" s="413"/>
      <c r="U198" s="414"/>
      <c r="V198" s="37" t="s">
        <v>66</v>
      </c>
      <c r="W198" s="387">
        <f>IFERROR(SUM(W182:W196),"0")</f>
        <v>770</v>
      </c>
      <c r="X198" s="387">
        <f>IFERROR(SUM(X182:X196),"0")</f>
        <v>786.00000000000011</v>
      </c>
      <c r="Y198" s="37"/>
      <c r="Z198" s="388"/>
      <c r="AA198" s="388"/>
    </row>
    <row r="199" spans="1:67" ht="14.25" hidden="1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hidden="1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hidden="1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23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35</v>
      </c>
      <c r="X202" s="386">
        <f>IFERROR(IF(W202="",0,CEILING((W202/$H202),1)*$H202),"")</f>
        <v>36</v>
      </c>
      <c r="Y202" s="36">
        <f>IFERROR(IF(X202=0,"",ROUNDUP(X202/H202,0)*0.00753),"")</f>
        <v>0.11295000000000001</v>
      </c>
      <c r="Z202" s="56"/>
      <c r="AA202" s="57"/>
      <c r="AE202" s="64"/>
      <c r="BB202" s="182" t="s">
        <v>1</v>
      </c>
      <c r="BL202" s="64">
        <f>IFERROR(W202*I202/H202,"0")</f>
        <v>38.966666666666676</v>
      </c>
      <c r="BM202" s="64">
        <f>IFERROR(X202*I202/H202,"0")</f>
        <v>40.080000000000005</v>
      </c>
      <c r="BN202" s="64">
        <f>IFERROR(1/J202*(W202/H202),"0")</f>
        <v>9.3482905982905984E-2</v>
      </c>
      <c r="BO202" s="64">
        <f>IFERROR(1/J202*(X202/H202),"0")</f>
        <v>9.6153846153846145E-2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4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48</v>
      </c>
      <c r="X203" s="386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64"/>
      <c r="BB203" s="183" t="s">
        <v>1</v>
      </c>
      <c r="BL203" s="64">
        <f>IFERROR(W203*I203/H203,"0")</f>
        <v>53.440000000000005</v>
      </c>
      <c r="BM203" s="64">
        <f>IFERROR(X203*I203/H203,"0")</f>
        <v>53.440000000000005</v>
      </c>
      <c r="BN203" s="64">
        <f>IFERROR(1/J203*(W203/H203),"0")</f>
        <v>0.12820512820512819</v>
      </c>
      <c r="BO203" s="64">
        <f>IFERROR(1/J203*(X203/H203),"0")</f>
        <v>0.12820512820512819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2" t="s">
        <v>70</v>
      </c>
      <c r="P204" s="413"/>
      <c r="Q204" s="413"/>
      <c r="R204" s="413"/>
      <c r="S204" s="413"/>
      <c r="T204" s="413"/>
      <c r="U204" s="414"/>
      <c r="V204" s="37" t="s">
        <v>71</v>
      </c>
      <c r="W204" s="387">
        <f>IFERROR(W200/H200,"0")+IFERROR(W201/H201,"0")+IFERROR(W202/H202,"0")+IFERROR(W203/H203,"0")</f>
        <v>34.583333333333336</v>
      </c>
      <c r="X204" s="387">
        <f>IFERROR(X200/H200,"0")+IFERROR(X201/H201,"0")+IFERROR(X202/H202,"0")+IFERROR(X203/H203,"0")</f>
        <v>35</v>
      </c>
      <c r="Y204" s="387">
        <f>IFERROR(IF(Y200="",0,Y200),"0")+IFERROR(IF(Y201="",0,Y201),"0")+IFERROR(IF(Y202="",0,Y202),"0")+IFERROR(IF(Y203="",0,Y203),"0")</f>
        <v>0.26355000000000001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2" t="s">
        <v>70</v>
      </c>
      <c r="P205" s="413"/>
      <c r="Q205" s="413"/>
      <c r="R205" s="413"/>
      <c r="S205" s="413"/>
      <c r="T205" s="413"/>
      <c r="U205" s="414"/>
      <c r="V205" s="37" t="s">
        <v>66</v>
      </c>
      <c r="W205" s="387">
        <f>IFERROR(SUM(W200:W203),"0")</f>
        <v>83</v>
      </c>
      <c r="X205" s="387">
        <f>IFERROR(SUM(X200:X203),"0")</f>
        <v>84</v>
      </c>
      <c r="Y205" s="37"/>
      <c r="Z205" s="388"/>
      <c r="AA205" s="388"/>
    </row>
    <row r="206" spans="1:67" ht="16.5" hidden="1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hidden="1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hidden="1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hidden="1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66</v>
      </c>
      <c r="X210" s="386">
        <f t="shared" si="44"/>
        <v>69.599999999999994</v>
      </c>
      <c r="Y210" s="36">
        <f>IFERROR(IF(X210=0,"",ROUNDUP(X210/H210,0)*0.02175),"")</f>
        <v>0.1305</v>
      </c>
      <c r="Z210" s="56"/>
      <c r="AA210" s="57"/>
      <c r="AE210" s="64"/>
      <c r="BB210" s="186" t="s">
        <v>1</v>
      </c>
      <c r="BL210" s="64">
        <f t="shared" si="45"/>
        <v>68.731034482758616</v>
      </c>
      <c r="BM210" s="64">
        <f t="shared" si="46"/>
        <v>72.47999999999999</v>
      </c>
      <c r="BN210" s="64">
        <f t="shared" si="47"/>
        <v>0.10160098522167488</v>
      </c>
      <c r="BO210" s="64">
        <f t="shared" si="48"/>
        <v>0.10714285714285714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26</v>
      </c>
      <c r="X213" s="386">
        <f t="shared" si="44"/>
        <v>28</v>
      </c>
      <c r="Y213" s="36">
        <f>IFERROR(IF(X213=0,"",ROUNDUP(X213/H213,0)*0.00937),"")</f>
        <v>6.5589999999999996E-2</v>
      </c>
      <c r="Z213" s="56"/>
      <c r="AA213" s="57"/>
      <c r="AE213" s="64"/>
      <c r="BB213" s="189" t="s">
        <v>1</v>
      </c>
      <c r="BL213" s="64">
        <f t="shared" si="45"/>
        <v>27.560000000000002</v>
      </c>
      <c r="BM213" s="64">
        <f t="shared" si="46"/>
        <v>29.68</v>
      </c>
      <c r="BN213" s="64">
        <f t="shared" si="47"/>
        <v>5.4166666666666669E-2</v>
      </c>
      <c r="BO213" s="64">
        <f t="shared" si="48"/>
        <v>5.8333333333333334E-2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2" t="s">
        <v>70</v>
      </c>
      <c r="P215" s="413"/>
      <c r="Q215" s="413"/>
      <c r="R215" s="413"/>
      <c r="S215" s="413"/>
      <c r="T215" s="413"/>
      <c r="U215" s="414"/>
      <c r="V215" s="37" t="s">
        <v>71</v>
      </c>
      <c r="W215" s="387">
        <f>IFERROR(W208/H208,"0")+IFERROR(W209/H209,"0")+IFERROR(W210/H210,"0")+IFERROR(W211/H211,"0")+IFERROR(W212/H212,"0")+IFERROR(W213/H213,"0")+IFERROR(W214/H214,"0")</f>
        <v>12.189655172413794</v>
      </c>
      <c r="X215" s="387">
        <f>IFERROR(X208/H208,"0")+IFERROR(X209/H209,"0")+IFERROR(X210/H210,"0")+IFERROR(X211/H211,"0")+IFERROR(X212/H212,"0")+IFERROR(X213/H213,"0")+IFERROR(X214/H214,"0")</f>
        <v>13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0.19608999999999999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2" t="s">
        <v>70</v>
      </c>
      <c r="P216" s="413"/>
      <c r="Q216" s="413"/>
      <c r="R216" s="413"/>
      <c r="S216" s="413"/>
      <c r="T216" s="413"/>
      <c r="U216" s="414"/>
      <c r="V216" s="37" t="s">
        <v>66</v>
      </c>
      <c r="W216" s="387">
        <f>IFERROR(SUM(W208:W214),"0")</f>
        <v>92</v>
      </c>
      <c r="X216" s="387">
        <f>IFERROR(SUM(X208:X214),"0")</f>
        <v>97.6</v>
      </c>
      <c r="Y216" s="37"/>
      <c r="Z216" s="388"/>
      <c r="AA216" s="388"/>
    </row>
    <row r="217" spans="1:67" ht="14.25" hidden="1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hidden="1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18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idden="1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2" t="s">
        <v>70</v>
      </c>
      <c r="P221" s="413"/>
      <c r="Q221" s="413"/>
      <c r="R221" s="413"/>
      <c r="S221" s="413"/>
      <c r="T221" s="413"/>
      <c r="U221" s="414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2" t="s">
        <v>70</v>
      </c>
      <c r="P222" s="413"/>
      <c r="Q222" s="413"/>
      <c r="R222" s="413"/>
      <c r="S222" s="413"/>
      <c r="T222" s="413"/>
      <c r="U222" s="414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hidden="1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hidden="1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132</v>
      </c>
      <c r="X225" s="386">
        <f t="shared" ref="X225:X230" si="49">IFERROR(IF(W225="",0,CEILING((W225/$H225),1)*$H225),"")</f>
        <v>139.19999999999999</v>
      </c>
      <c r="Y225" s="36">
        <f>IFERROR(IF(X225=0,"",ROUNDUP(X225/H225,0)*0.02175),"")</f>
        <v>0.26100000000000001</v>
      </c>
      <c r="Z225" s="56"/>
      <c r="AA225" s="57"/>
      <c r="AE225" s="64"/>
      <c r="BB225" s="194" t="s">
        <v>1</v>
      </c>
      <c r="BL225" s="64">
        <f t="shared" ref="BL225:BL230" si="50">IFERROR(W225*I225/H225,"0")</f>
        <v>137.46206896551723</v>
      </c>
      <c r="BM225" s="64">
        <f t="shared" ref="BM225:BM230" si="51">IFERROR(X225*I225/H225,"0")</f>
        <v>144.95999999999998</v>
      </c>
      <c r="BN225" s="64">
        <f t="shared" ref="BN225:BN230" si="52">IFERROR(1/J225*(W225/H225),"0")</f>
        <v>0.20320197044334976</v>
      </c>
      <c r="BO225" s="64">
        <f t="shared" ref="BO225:BO230" si="53">IFERROR(1/J225*(X225/H225),"0")</f>
        <v>0.21428571428571427</v>
      </c>
    </row>
    <row r="226" spans="1:67" ht="27" hidden="1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27</v>
      </c>
      <c r="X228" s="386">
        <f t="shared" si="49"/>
        <v>28</v>
      </c>
      <c r="Y228" s="36">
        <f>IFERROR(IF(X228=0,"",ROUNDUP(X228/H228,0)*0.00937),"")</f>
        <v>6.5589999999999996E-2</v>
      </c>
      <c r="Z228" s="56"/>
      <c r="AA228" s="57"/>
      <c r="AE228" s="64"/>
      <c r="BB228" s="197" t="s">
        <v>1</v>
      </c>
      <c r="BL228" s="64">
        <f t="shared" si="50"/>
        <v>28.62</v>
      </c>
      <c r="BM228" s="64">
        <f t="shared" si="51"/>
        <v>29.68</v>
      </c>
      <c r="BN228" s="64">
        <f t="shared" si="52"/>
        <v>5.6250000000000001E-2</v>
      </c>
      <c r="BO228" s="64">
        <f t="shared" si="53"/>
        <v>5.8333333333333334E-2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2" t="s">
        <v>70</v>
      </c>
      <c r="P231" s="413"/>
      <c r="Q231" s="413"/>
      <c r="R231" s="413"/>
      <c r="S231" s="413"/>
      <c r="T231" s="413"/>
      <c r="U231" s="414"/>
      <c r="V231" s="37" t="s">
        <v>71</v>
      </c>
      <c r="W231" s="387">
        <f>IFERROR(W225/H225,"0")+IFERROR(W226/H226,"0")+IFERROR(W227/H227,"0")+IFERROR(W228/H228,"0")+IFERROR(W229/H229,"0")+IFERROR(W230/H230,"0")</f>
        <v>18.129310344827587</v>
      </c>
      <c r="X231" s="387">
        <f>IFERROR(X225/H225,"0")+IFERROR(X226/H226,"0")+IFERROR(X227/H227,"0")+IFERROR(X228/H228,"0")+IFERROR(X229/H229,"0")+IFERROR(X230/H230,"0")</f>
        <v>19</v>
      </c>
      <c r="Y231" s="387">
        <f>IFERROR(IF(Y225="",0,Y225),"0")+IFERROR(IF(Y226="",0,Y226),"0")+IFERROR(IF(Y227="",0,Y227),"0")+IFERROR(IF(Y228="",0,Y228),"0")+IFERROR(IF(Y229="",0,Y229),"0")+IFERROR(IF(Y230="",0,Y230),"0")</f>
        <v>0.32658999999999999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2" t="s">
        <v>70</v>
      </c>
      <c r="P232" s="413"/>
      <c r="Q232" s="413"/>
      <c r="R232" s="413"/>
      <c r="S232" s="413"/>
      <c r="T232" s="413"/>
      <c r="U232" s="414"/>
      <c r="V232" s="37" t="s">
        <v>66</v>
      </c>
      <c r="W232" s="387">
        <f>IFERROR(SUM(W225:W230),"0")</f>
        <v>159</v>
      </c>
      <c r="X232" s="387">
        <f>IFERROR(SUM(X225:X230),"0")</f>
        <v>167.2</v>
      </c>
      <c r="Y232" s="37"/>
      <c r="Z232" s="388"/>
      <c r="AA232" s="388"/>
    </row>
    <row r="233" spans="1:67" ht="16.5" hidden="1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hidden="1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hidden="1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hidden="1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hidden="1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idden="1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2" t="s">
        <v>70</v>
      </c>
      <c r="P247" s="413"/>
      <c r="Q247" s="413"/>
      <c r="R247" s="413"/>
      <c r="S247" s="413"/>
      <c r="T247" s="413"/>
      <c r="U247" s="414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hidden="1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2" t="s">
        <v>70</v>
      </c>
      <c r="P248" s="413"/>
      <c r="Q248" s="413"/>
      <c r="R248" s="413"/>
      <c r="S248" s="413"/>
      <c r="T248" s="413"/>
      <c r="U248" s="414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hidden="1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hidden="1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hidden="1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idden="1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2" t="s">
        <v>70</v>
      </c>
      <c r="P254" s="413"/>
      <c r="Q254" s="413"/>
      <c r="R254" s="413"/>
      <c r="S254" s="413"/>
      <c r="T254" s="413"/>
      <c r="U254" s="414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hidden="1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2" t="s">
        <v>70</v>
      </c>
      <c r="P255" s="413"/>
      <c r="Q255" s="413"/>
      <c r="R255" s="413"/>
      <c r="S255" s="413"/>
      <c r="T255" s="413"/>
      <c r="U255" s="414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hidden="1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hidden="1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7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hidden="1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hidden="1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4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hidden="1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4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idden="1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2" t="s">
        <v>70</v>
      </c>
      <c r="P266" s="413"/>
      <c r="Q266" s="413"/>
      <c r="R266" s="413"/>
      <c r="S266" s="413"/>
      <c r="T266" s="413"/>
      <c r="U266" s="414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2" t="s">
        <v>70</v>
      </c>
      <c r="P267" s="413"/>
      <c r="Q267" s="413"/>
      <c r="R267" s="413"/>
      <c r="S267" s="413"/>
      <c r="T267" s="413"/>
      <c r="U267" s="414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hidden="1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hidden="1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4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38</v>
      </c>
      <c r="X270" s="386">
        <f>IFERROR(IF(W270="",0,CEILING((W270/$H270),1)*$H270),"")</f>
        <v>42</v>
      </c>
      <c r="Y270" s="36">
        <f>IFERROR(IF(X270=0,"",ROUNDUP(X270/H270,0)*0.02175),"")</f>
        <v>0.10874999999999999</v>
      </c>
      <c r="Z270" s="56"/>
      <c r="AA270" s="57"/>
      <c r="AE270" s="64"/>
      <c r="BB270" s="226" t="s">
        <v>1</v>
      </c>
      <c r="BL270" s="64">
        <f>IFERROR(W270*I270/H270,"0")</f>
        <v>40.551428571428573</v>
      </c>
      <c r="BM270" s="64">
        <f>IFERROR(X270*I270/H270,"0")</f>
        <v>44.82</v>
      </c>
      <c r="BN270" s="64">
        <f>IFERROR(1/J270*(W270/H270),"0")</f>
        <v>8.0782312925170061E-2</v>
      </c>
      <c r="BO270" s="64">
        <f>IFERROR(1/J270*(X270/H270),"0")</f>
        <v>8.9285714285714274E-2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137</v>
      </c>
      <c r="X271" s="386">
        <f>IFERROR(IF(W271="",0,CEILING((W271/$H271),1)*$H271),"")</f>
        <v>140.4</v>
      </c>
      <c r="Y271" s="36">
        <f>IFERROR(IF(X271=0,"",ROUNDUP(X271/H271,0)*0.02175),"")</f>
        <v>0.39149999999999996</v>
      </c>
      <c r="Z271" s="56"/>
      <c r="AA271" s="57"/>
      <c r="AE271" s="64"/>
      <c r="BB271" s="227" t="s">
        <v>1</v>
      </c>
      <c r="BL271" s="64">
        <f>IFERROR(W271*I271/H271,"0")</f>
        <v>146.90615384615387</v>
      </c>
      <c r="BM271" s="64">
        <f>IFERROR(X271*I271/H271,"0")</f>
        <v>150.55200000000002</v>
      </c>
      <c r="BN271" s="64">
        <f>IFERROR(1/J271*(W271/H271),"0")</f>
        <v>0.31364468864468864</v>
      </c>
      <c r="BO271" s="64">
        <f>IFERROR(1/J271*(X271/H271),"0")</f>
        <v>0.3214285714285714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125</v>
      </c>
      <c r="X272" s="386">
        <f>IFERROR(IF(W272="",0,CEILING((W272/$H272),1)*$H272),"")</f>
        <v>126</v>
      </c>
      <c r="Y272" s="36">
        <f>IFERROR(IF(X272=0,"",ROUNDUP(X272/H272,0)*0.02175),"")</f>
        <v>0.32624999999999998</v>
      </c>
      <c r="Z272" s="56"/>
      <c r="AA272" s="57"/>
      <c r="AE272" s="64"/>
      <c r="BB272" s="228" t="s">
        <v>1</v>
      </c>
      <c r="BL272" s="64">
        <f>IFERROR(W272*I272/H272,"0")</f>
        <v>133.39285714285714</v>
      </c>
      <c r="BM272" s="64">
        <f>IFERROR(X272*I272/H272,"0")</f>
        <v>134.45999999999998</v>
      </c>
      <c r="BN272" s="64">
        <f>IFERROR(1/J272*(W272/H272),"0")</f>
        <v>0.26573129251700678</v>
      </c>
      <c r="BO272" s="64">
        <f>IFERROR(1/J272*(X272/H272),"0")</f>
        <v>0.26785714285714285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2" t="s">
        <v>70</v>
      </c>
      <c r="P273" s="413"/>
      <c r="Q273" s="413"/>
      <c r="R273" s="413"/>
      <c r="S273" s="413"/>
      <c r="T273" s="413"/>
      <c r="U273" s="414"/>
      <c r="V273" s="37" t="s">
        <v>71</v>
      </c>
      <c r="W273" s="387">
        <f>IFERROR(W269/H269,"0")+IFERROR(W270/H270,"0")+IFERROR(W271/H271,"0")+IFERROR(W272/H272,"0")</f>
        <v>36.968864468864467</v>
      </c>
      <c r="X273" s="387">
        <f>IFERROR(X269/H269,"0")+IFERROR(X270/H270,"0")+IFERROR(X271/H271,"0")+IFERROR(X272/H272,"0")</f>
        <v>38</v>
      </c>
      <c r="Y273" s="387">
        <f>IFERROR(IF(Y269="",0,Y269),"0")+IFERROR(IF(Y270="",0,Y270),"0")+IFERROR(IF(Y271="",0,Y271),"0")+IFERROR(IF(Y272="",0,Y272),"0")</f>
        <v>0.82650000000000001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2" t="s">
        <v>70</v>
      </c>
      <c r="P274" s="413"/>
      <c r="Q274" s="413"/>
      <c r="R274" s="413"/>
      <c r="S274" s="413"/>
      <c r="T274" s="413"/>
      <c r="U274" s="414"/>
      <c r="V274" s="37" t="s">
        <v>66</v>
      </c>
      <c r="W274" s="387">
        <f>IFERROR(SUM(W269:W272),"0")</f>
        <v>300</v>
      </c>
      <c r="X274" s="387">
        <f>IFERROR(SUM(X269:X272),"0")</f>
        <v>308.39999999999998</v>
      </c>
      <c r="Y274" s="37"/>
      <c r="Z274" s="388"/>
      <c r="AA274" s="388"/>
    </row>
    <row r="275" spans="1:67" ht="14.25" hidden="1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hidden="1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67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1</v>
      </c>
      <c r="X278" s="386">
        <f>IFERROR(IF(W278="",0,CEILING((W278/$H278),1)*$H278),"")</f>
        <v>2.5499999999999998</v>
      </c>
      <c r="Y278" s="36">
        <f>IFERROR(IF(X278=0,"",ROUNDUP(X278/H278,0)*0.00753),"")</f>
        <v>7.5300000000000002E-3</v>
      </c>
      <c r="Z278" s="56"/>
      <c r="AA278" s="57"/>
      <c r="AE278" s="64"/>
      <c r="BB278" s="231" t="s">
        <v>1</v>
      </c>
      <c r="BL278" s="64">
        <f>IFERROR(W278*I278/H278,"0")</f>
        <v>1.1372549019607843</v>
      </c>
      <c r="BM278" s="64">
        <f>IFERROR(X278*I278/H278,"0")</f>
        <v>2.9</v>
      </c>
      <c r="BN278" s="64">
        <f>IFERROR(1/J278*(W278/H278),"0")</f>
        <v>2.5138260432378081E-3</v>
      </c>
      <c r="BO278" s="64">
        <f>IFERROR(1/J278*(X278/H278),"0")</f>
        <v>6.41025641025641E-3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2" t="s">
        <v>70</v>
      </c>
      <c r="P279" s="413"/>
      <c r="Q279" s="413"/>
      <c r="R279" s="413"/>
      <c r="S279" s="413"/>
      <c r="T279" s="413"/>
      <c r="U279" s="414"/>
      <c r="V279" s="37" t="s">
        <v>71</v>
      </c>
      <c r="W279" s="387">
        <f>IFERROR(W276/H276,"0")+IFERROR(W277/H277,"0")+IFERROR(W278/H278,"0")</f>
        <v>0.39215686274509809</v>
      </c>
      <c r="X279" s="387">
        <f>IFERROR(X276/H276,"0")+IFERROR(X277/H277,"0")+IFERROR(X278/H278,"0")</f>
        <v>1</v>
      </c>
      <c r="Y279" s="387">
        <f>IFERROR(IF(Y276="",0,Y276),"0")+IFERROR(IF(Y277="",0,Y277),"0")+IFERROR(IF(Y278="",0,Y278),"0")</f>
        <v>7.5300000000000002E-3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2" t="s">
        <v>70</v>
      </c>
      <c r="P280" s="413"/>
      <c r="Q280" s="413"/>
      <c r="R280" s="413"/>
      <c r="S280" s="413"/>
      <c r="T280" s="413"/>
      <c r="U280" s="414"/>
      <c r="V280" s="37" t="s">
        <v>66</v>
      </c>
      <c r="W280" s="387">
        <f>IFERROR(SUM(W276:W278),"0")</f>
        <v>1</v>
      </c>
      <c r="X280" s="387">
        <f>IFERROR(SUM(X276:X278),"0")</f>
        <v>2.5499999999999998</v>
      </c>
      <c r="Y280" s="37"/>
      <c r="Z280" s="388"/>
      <c r="AA280" s="388"/>
    </row>
    <row r="281" spans="1:67" ht="14.25" hidden="1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hidden="1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2" t="s">
        <v>70</v>
      </c>
      <c r="P285" s="413"/>
      <c r="Q285" s="413"/>
      <c r="R285" s="413"/>
      <c r="S285" s="413"/>
      <c r="T285" s="413"/>
      <c r="U285" s="414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hidden="1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2" t="s">
        <v>70</v>
      </c>
      <c r="P286" s="413"/>
      <c r="Q286" s="413"/>
      <c r="R286" s="413"/>
      <c r="S286" s="413"/>
      <c r="T286" s="413"/>
      <c r="U286" s="414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hidden="1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hidden="1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hidden="1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hidden="1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hidden="1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idden="1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2" t="s">
        <v>70</v>
      </c>
      <c r="P296" s="413"/>
      <c r="Q296" s="413"/>
      <c r="R296" s="413"/>
      <c r="S296" s="413"/>
      <c r="T296" s="413"/>
      <c r="U296" s="414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2" t="s">
        <v>70</v>
      </c>
      <c r="P297" s="413"/>
      <c r="Q297" s="413"/>
      <c r="R297" s="413"/>
      <c r="S297" s="413"/>
      <c r="T297" s="413"/>
      <c r="U297" s="414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hidden="1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hidden="1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hidden="1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idden="1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2" t="s">
        <v>70</v>
      </c>
      <c r="P301" s="413"/>
      <c r="Q301" s="413"/>
      <c r="R301" s="413"/>
      <c r="S301" s="413"/>
      <c r="T301" s="413"/>
      <c r="U301" s="414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2" t="s">
        <v>70</v>
      </c>
      <c r="P302" s="413"/>
      <c r="Q302" s="413"/>
      <c r="R302" s="413"/>
      <c r="S302" s="413"/>
      <c r="T302" s="413"/>
      <c r="U302" s="414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hidden="1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hidden="1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hidden="1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2" t="s">
        <v>70</v>
      </c>
      <c r="P306" s="413"/>
      <c r="Q306" s="413"/>
      <c r="R306" s="413"/>
      <c r="S306" s="413"/>
      <c r="T306" s="413"/>
      <c r="U306" s="414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2" t="s">
        <v>70</v>
      </c>
      <c r="P307" s="413"/>
      <c r="Q307" s="413"/>
      <c r="R307" s="413"/>
      <c r="S307" s="413"/>
      <c r="T307" s="413"/>
      <c r="U307" s="414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hidden="1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hidden="1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hidden="1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6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2" t="s">
        <v>70</v>
      </c>
      <c r="P312" s="413"/>
      <c r="Q312" s="413"/>
      <c r="R312" s="413"/>
      <c r="S312" s="413"/>
      <c r="T312" s="413"/>
      <c r="U312" s="414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hidden="1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2" t="s">
        <v>70</v>
      </c>
      <c r="P313" s="413"/>
      <c r="Q313" s="413"/>
      <c r="R313" s="413"/>
      <c r="S313" s="413"/>
      <c r="T313" s="413"/>
      <c r="U313" s="414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hidden="1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hidden="1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hidden="1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hidden="1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hidden="1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hidden="1" customHeight="1" x14ac:dyDescent="0.2">
      <c r="A322" s="448" t="s">
        <v>470</v>
      </c>
      <c r="B322" s="449"/>
      <c r="C322" s="449"/>
      <c r="D322" s="449"/>
      <c r="E322" s="449"/>
      <c r="F322" s="449"/>
      <c r="G322" s="449"/>
      <c r="H322" s="449"/>
      <c r="I322" s="449"/>
      <c r="J322" s="449"/>
      <c r="K322" s="449"/>
      <c r="L322" s="449"/>
      <c r="M322" s="449"/>
      <c r="N322" s="449"/>
      <c r="O322" s="449"/>
      <c r="P322" s="449"/>
      <c r="Q322" s="449"/>
      <c r="R322" s="449"/>
      <c r="S322" s="449"/>
      <c r="T322" s="449"/>
      <c r="U322" s="449"/>
      <c r="V322" s="449"/>
      <c r="W322" s="449"/>
      <c r="X322" s="449"/>
      <c r="Y322" s="449"/>
      <c r="Z322" s="48"/>
      <c r="AA322" s="48"/>
    </row>
    <row r="323" spans="1:67" ht="16.5" hidden="1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hidden="1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hidden="1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35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806</v>
      </c>
      <c r="X326" s="386">
        <f t="shared" si="70"/>
        <v>810</v>
      </c>
      <c r="Y326" s="36">
        <f>IFERROR(IF(X326=0,"",ROUNDUP(X326/H326,0)*0.02175),"")</f>
        <v>1.1744999999999999</v>
      </c>
      <c r="Z326" s="56"/>
      <c r="AA326" s="57"/>
      <c r="AE326" s="64"/>
      <c r="BB326" s="251" t="s">
        <v>1</v>
      </c>
      <c r="BL326" s="64">
        <f t="shared" si="71"/>
        <v>831.79200000000003</v>
      </c>
      <c r="BM326" s="64">
        <f t="shared" si="72"/>
        <v>835.92000000000007</v>
      </c>
      <c r="BN326" s="64">
        <f t="shared" si="73"/>
        <v>1.1194444444444445</v>
      </c>
      <c r="BO326" s="64">
        <f t="shared" si="74"/>
        <v>1.125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27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9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73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1047</v>
      </c>
      <c r="X330" s="386">
        <f t="shared" si="70"/>
        <v>1050</v>
      </c>
      <c r="Y330" s="36">
        <f>IFERROR(IF(X330=0,"",ROUNDUP(X330/H330,0)*0.02175),"")</f>
        <v>1.5225</v>
      </c>
      <c r="Z330" s="56"/>
      <c r="AA330" s="57"/>
      <c r="AE330" s="64"/>
      <c r="BB330" s="255" t="s">
        <v>1</v>
      </c>
      <c r="BL330" s="64">
        <f t="shared" si="71"/>
        <v>1080.5040000000001</v>
      </c>
      <c r="BM330" s="64">
        <f t="shared" si="72"/>
        <v>1083.5999999999999</v>
      </c>
      <c r="BN330" s="64">
        <f t="shared" si="73"/>
        <v>1.4541666666666666</v>
      </c>
      <c r="BO330" s="64">
        <f t="shared" si="74"/>
        <v>1.4583333333333333</v>
      </c>
    </row>
    <row r="331" spans="1:67" ht="27" hidden="1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1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9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736</v>
      </c>
      <c r="X332" s="386">
        <f t="shared" si="70"/>
        <v>750</v>
      </c>
      <c r="Y332" s="36">
        <f>IFERROR(IF(X332=0,"",ROUNDUP(X332/H332,0)*0.02175),"")</f>
        <v>1.0874999999999999</v>
      </c>
      <c r="Z332" s="56"/>
      <c r="AA332" s="57"/>
      <c r="AE332" s="64"/>
      <c r="BB332" s="257" t="s">
        <v>1</v>
      </c>
      <c r="BL332" s="64">
        <f t="shared" si="71"/>
        <v>759.55200000000002</v>
      </c>
      <c r="BM332" s="64">
        <f t="shared" si="72"/>
        <v>774</v>
      </c>
      <c r="BN332" s="64">
        <f t="shared" si="73"/>
        <v>1.0222222222222221</v>
      </c>
      <c r="BO332" s="64">
        <f t="shared" si="74"/>
        <v>1.0416666666666665</v>
      </c>
    </row>
    <row r="333" spans="1:67" ht="27" hidden="1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hidden="1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2" t="s">
        <v>70</v>
      </c>
      <c r="P338" s="413"/>
      <c r="Q338" s="413"/>
      <c r="R338" s="413"/>
      <c r="S338" s="413"/>
      <c r="T338" s="413"/>
      <c r="U338" s="414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172.6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174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3.7845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2" t="s">
        <v>70</v>
      </c>
      <c r="P339" s="413"/>
      <c r="Q339" s="413"/>
      <c r="R339" s="413"/>
      <c r="S339" s="413"/>
      <c r="T339" s="413"/>
      <c r="U339" s="414"/>
      <c r="V339" s="37" t="s">
        <v>66</v>
      </c>
      <c r="W339" s="387">
        <f>IFERROR(SUM(W325:W337),"0")</f>
        <v>2589</v>
      </c>
      <c r="X339" s="387">
        <f>IFERROR(SUM(X325:X337),"0")</f>
        <v>2610</v>
      </c>
      <c r="Y339" s="37"/>
      <c r="Z339" s="388"/>
      <c r="AA339" s="388"/>
    </row>
    <row r="340" spans="1:67" ht="14.25" hidden="1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870</v>
      </c>
      <c r="X341" s="386">
        <f>IFERROR(IF(W341="",0,CEILING((W341/$H341),1)*$H341),"")</f>
        <v>870</v>
      </c>
      <c r="Y341" s="36">
        <f>IFERROR(IF(X341=0,"",ROUNDUP(X341/H341,0)*0.02175),"")</f>
        <v>1.2614999999999998</v>
      </c>
      <c r="Z341" s="56"/>
      <c r="AA341" s="57"/>
      <c r="AE341" s="64"/>
      <c r="BB341" s="263" t="s">
        <v>1</v>
      </c>
      <c r="BL341" s="64">
        <f>IFERROR(W341*I341/H341,"0")</f>
        <v>897.84</v>
      </c>
      <c r="BM341" s="64">
        <f>IFERROR(X341*I341/H341,"0")</f>
        <v>897.84</v>
      </c>
      <c r="BN341" s="64">
        <f>IFERROR(1/J341*(W341/H341),"0")</f>
        <v>1.2083333333333333</v>
      </c>
      <c r="BO341" s="64">
        <f>IFERROR(1/J341*(X341/H341),"0")</f>
        <v>1.2083333333333333</v>
      </c>
    </row>
    <row r="342" spans="1:67" ht="16.5" hidden="1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7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2" t="s">
        <v>70</v>
      </c>
      <c r="P345" s="413"/>
      <c r="Q345" s="413"/>
      <c r="R345" s="413"/>
      <c r="S345" s="413"/>
      <c r="T345" s="413"/>
      <c r="U345" s="414"/>
      <c r="V345" s="37" t="s">
        <v>71</v>
      </c>
      <c r="W345" s="387">
        <f>IFERROR(W341/H341,"0")+IFERROR(W342/H342,"0")+IFERROR(W343/H343,"0")+IFERROR(W344/H344,"0")</f>
        <v>58</v>
      </c>
      <c r="X345" s="387">
        <f>IFERROR(X341/H341,"0")+IFERROR(X342/H342,"0")+IFERROR(X343/H343,"0")+IFERROR(X344/H344,"0")</f>
        <v>58</v>
      </c>
      <c r="Y345" s="387">
        <f>IFERROR(IF(Y341="",0,Y341),"0")+IFERROR(IF(Y342="",0,Y342),"0")+IFERROR(IF(Y343="",0,Y343),"0")+IFERROR(IF(Y344="",0,Y344),"0")</f>
        <v>1.2614999999999998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2" t="s">
        <v>70</v>
      </c>
      <c r="P346" s="413"/>
      <c r="Q346" s="413"/>
      <c r="R346" s="413"/>
      <c r="S346" s="413"/>
      <c r="T346" s="413"/>
      <c r="U346" s="414"/>
      <c r="V346" s="37" t="s">
        <v>66</v>
      </c>
      <c r="W346" s="387">
        <f>IFERROR(SUM(W341:W344),"0")</f>
        <v>870</v>
      </c>
      <c r="X346" s="387">
        <f>IFERROR(SUM(X341:X344),"0")</f>
        <v>870</v>
      </c>
      <c r="Y346" s="37"/>
      <c r="Z346" s="388"/>
      <c r="AA346" s="388"/>
    </row>
    <row r="347" spans="1:67" ht="14.25" hidden="1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hidden="1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4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4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142</v>
      </c>
      <c r="X350" s="386">
        <f>IFERROR(IF(W350="",0,CEILING((W350/$H350),1)*$H350),"")</f>
        <v>148.19999999999999</v>
      </c>
      <c r="Y350" s="36">
        <f>IFERROR(IF(X350=0,"",ROUNDUP(X350/H350,0)*0.02175),"")</f>
        <v>0.41324999999999995</v>
      </c>
      <c r="Z350" s="56"/>
      <c r="AA350" s="57"/>
      <c r="AE350" s="64"/>
      <c r="BB350" s="269" t="s">
        <v>1</v>
      </c>
      <c r="BL350" s="64">
        <f>IFERROR(W350*I350/H350,"0")</f>
        <v>152.26769230769233</v>
      </c>
      <c r="BM350" s="64">
        <f>IFERROR(X350*I350/H350,"0")</f>
        <v>158.91600000000003</v>
      </c>
      <c r="BN350" s="64">
        <f>IFERROR(1/J350*(W350/H350),"0")</f>
        <v>0.32509157509157505</v>
      </c>
      <c r="BO350" s="64">
        <f>IFERROR(1/J350*(X350/H350),"0")</f>
        <v>0.33928571428571425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2" t="s">
        <v>70</v>
      </c>
      <c r="P351" s="413"/>
      <c r="Q351" s="413"/>
      <c r="R351" s="413"/>
      <c r="S351" s="413"/>
      <c r="T351" s="413"/>
      <c r="U351" s="414"/>
      <c r="V351" s="37" t="s">
        <v>71</v>
      </c>
      <c r="W351" s="387">
        <f>IFERROR(W348/H348,"0")+IFERROR(W349/H349,"0")+IFERROR(W350/H350,"0")</f>
        <v>18.205128205128204</v>
      </c>
      <c r="X351" s="387">
        <f>IFERROR(X348/H348,"0")+IFERROR(X349/H349,"0")+IFERROR(X350/H350,"0")</f>
        <v>19</v>
      </c>
      <c r="Y351" s="387">
        <f>IFERROR(IF(Y348="",0,Y348),"0")+IFERROR(IF(Y349="",0,Y349),"0")+IFERROR(IF(Y350="",0,Y350),"0")</f>
        <v>0.41324999999999995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2" t="s">
        <v>70</v>
      </c>
      <c r="P352" s="413"/>
      <c r="Q352" s="413"/>
      <c r="R352" s="413"/>
      <c r="S352" s="413"/>
      <c r="T352" s="413"/>
      <c r="U352" s="414"/>
      <c r="V352" s="37" t="s">
        <v>66</v>
      </c>
      <c r="W352" s="387">
        <f>IFERROR(SUM(W348:W350),"0")</f>
        <v>142</v>
      </c>
      <c r="X352" s="387">
        <f>IFERROR(SUM(X348:X350),"0")</f>
        <v>148.19999999999999</v>
      </c>
      <c r="Y352" s="37"/>
      <c r="Z352" s="388"/>
      <c r="AA352" s="388"/>
    </row>
    <row r="353" spans="1:67" ht="14.25" hidden="1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300</v>
      </c>
      <c r="X354" s="386">
        <f>IFERROR(IF(W354="",0,CEILING((W354/$H354),1)*$H354),"")</f>
        <v>304.2</v>
      </c>
      <c r="Y354" s="36">
        <f>IFERROR(IF(X354=0,"",ROUNDUP(X354/H354,0)*0.02175),"")</f>
        <v>0.84824999999999995</v>
      </c>
      <c r="Z354" s="56"/>
      <c r="AA354" s="57"/>
      <c r="AE354" s="64"/>
      <c r="BB354" s="270" t="s">
        <v>1</v>
      </c>
      <c r="BL354" s="64">
        <f>IFERROR(W354*I354/H354,"0")</f>
        <v>321.69230769230774</v>
      </c>
      <c r="BM354" s="64">
        <f>IFERROR(X354*I354/H354,"0")</f>
        <v>326.19600000000003</v>
      </c>
      <c r="BN354" s="64">
        <f>IFERROR(1/J354*(W354/H354),"0")</f>
        <v>0.6868131868131867</v>
      </c>
      <c r="BO354" s="64">
        <f>IFERROR(1/J354*(X354/H354),"0")</f>
        <v>0.6964285714285714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2" t="s">
        <v>70</v>
      </c>
      <c r="P355" s="413"/>
      <c r="Q355" s="413"/>
      <c r="R355" s="413"/>
      <c r="S355" s="413"/>
      <c r="T355" s="413"/>
      <c r="U355" s="414"/>
      <c r="V355" s="37" t="s">
        <v>71</v>
      </c>
      <c r="W355" s="387">
        <f>IFERROR(W354/H354,"0")</f>
        <v>38.46153846153846</v>
      </c>
      <c r="X355" s="387">
        <f>IFERROR(X354/H354,"0")</f>
        <v>39</v>
      </c>
      <c r="Y355" s="387">
        <f>IFERROR(IF(Y354="",0,Y354),"0")</f>
        <v>0.84824999999999995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2" t="s">
        <v>70</v>
      </c>
      <c r="P356" s="413"/>
      <c r="Q356" s="413"/>
      <c r="R356" s="413"/>
      <c r="S356" s="413"/>
      <c r="T356" s="413"/>
      <c r="U356" s="414"/>
      <c r="V356" s="37" t="s">
        <v>66</v>
      </c>
      <c r="W356" s="387">
        <f>IFERROR(SUM(W354:W354),"0")</f>
        <v>300</v>
      </c>
      <c r="X356" s="387">
        <f>IFERROR(SUM(X354:X354),"0")</f>
        <v>304.2</v>
      </c>
      <c r="Y356" s="37"/>
      <c r="Z356" s="388"/>
      <c r="AA356" s="388"/>
    </row>
    <row r="357" spans="1:67" ht="16.5" hidden="1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hidden="1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hidden="1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7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5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2" t="s">
        <v>70</v>
      </c>
      <c r="P364" s="413"/>
      <c r="Q364" s="413"/>
      <c r="R364" s="413"/>
      <c r="S364" s="413"/>
      <c r="T364" s="413"/>
      <c r="U364" s="414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hidden="1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2" t="s">
        <v>70</v>
      </c>
      <c r="P365" s="413"/>
      <c r="Q365" s="413"/>
      <c r="R365" s="413"/>
      <c r="S365" s="413"/>
      <c r="T365" s="413"/>
      <c r="U365" s="414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hidden="1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hidden="1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2" t="s">
        <v>70</v>
      </c>
      <c r="P369" s="413"/>
      <c r="Q369" s="413"/>
      <c r="R369" s="413"/>
      <c r="S369" s="413"/>
      <c r="T369" s="413"/>
      <c r="U369" s="414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2" t="s">
        <v>70</v>
      </c>
      <c r="P370" s="413"/>
      <c r="Q370" s="413"/>
      <c r="R370" s="413"/>
      <c r="S370" s="413"/>
      <c r="T370" s="413"/>
      <c r="U370" s="414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hidden="1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307</v>
      </c>
      <c r="X372" s="386">
        <f>IFERROR(IF(W372="",0,CEILING((W372/$H372),1)*$H372),"")</f>
        <v>312</v>
      </c>
      <c r="Y372" s="36">
        <f>IFERROR(IF(X372=0,"",ROUNDUP(X372/H372,0)*0.02175),"")</f>
        <v>0.86999999999999988</v>
      </c>
      <c r="Z372" s="56"/>
      <c r="AA372" s="57"/>
      <c r="AE372" s="64"/>
      <c r="BB372" s="278" t="s">
        <v>1</v>
      </c>
      <c r="BL372" s="64">
        <f>IFERROR(W372*I372/H372,"0")</f>
        <v>329.19846153846157</v>
      </c>
      <c r="BM372" s="64">
        <f>IFERROR(X372*I372/H372,"0")</f>
        <v>334.56000000000006</v>
      </c>
      <c r="BN372" s="64">
        <f>IFERROR(1/J372*(W372/H372),"0")</f>
        <v>0.70283882783882778</v>
      </c>
      <c r="BO372" s="64">
        <f>IFERROR(1/J372*(X372/H372),"0")</f>
        <v>0.71428571428571419</v>
      </c>
    </row>
    <row r="373" spans="1:67" ht="27" hidden="1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2" t="s">
        <v>70</v>
      </c>
      <c r="P376" s="413"/>
      <c r="Q376" s="413"/>
      <c r="R376" s="413"/>
      <c r="S376" s="413"/>
      <c r="T376" s="413"/>
      <c r="U376" s="414"/>
      <c r="V376" s="37" t="s">
        <v>71</v>
      </c>
      <c r="W376" s="387">
        <f>IFERROR(W372/H372,"0")+IFERROR(W373/H373,"0")+IFERROR(W374/H374,"0")+IFERROR(W375/H375,"0")</f>
        <v>39.358974358974358</v>
      </c>
      <c r="X376" s="387">
        <f>IFERROR(X372/H372,"0")+IFERROR(X373/H373,"0")+IFERROR(X374/H374,"0")+IFERROR(X375/H375,"0")</f>
        <v>40</v>
      </c>
      <c r="Y376" s="387">
        <f>IFERROR(IF(Y372="",0,Y372),"0")+IFERROR(IF(Y373="",0,Y373),"0")+IFERROR(IF(Y374="",0,Y374),"0")+IFERROR(IF(Y375="",0,Y375),"0")</f>
        <v>0.86999999999999988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2" t="s">
        <v>70</v>
      </c>
      <c r="P377" s="413"/>
      <c r="Q377" s="413"/>
      <c r="R377" s="413"/>
      <c r="S377" s="413"/>
      <c r="T377" s="413"/>
      <c r="U377" s="414"/>
      <c r="V377" s="37" t="s">
        <v>66</v>
      </c>
      <c r="W377" s="387">
        <f>IFERROR(SUM(W372:W375),"0")</f>
        <v>307</v>
      </c>
      <c r="X377" s="387">
        <f>IFERROR(SUM(X372:X375),"0")</f>
        <v>312</v>
      </c>
      <c r="Y377" s="37"/>
      <c r="Z377" s="388"/>
      <c r="AA377" s="388"/>
    </row>
    <row r="378" spans="1:67" ht="14.25" hidden="1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hidden="1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2" t="s">
        <v>70</v>
      </c>
      <c r="P380" s="413"/>
      <c r="Q380" s="413"/>
      <c r="R380" s="413"/>
      <c r="S380" s="413"/>
      <c r="T380" s="413"/>
      <c r="U380" s="414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hidden="1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2" t="s">
        <v>70</v>
      </c>
      <c r="P381" s="413"/>
      <c r="Q381" s="413"/>
      <c r="R381" s="413"/>
      <c r="S381" s="413"/>
      <c r="T381" s="413"/>
      <c r="U381" s="414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hidden="1" customHeight="1" x14ac:dyDescent="0.2">
      <c r="A382" s="448" t="s">
        <v>545</v>
      </c>
      <c r="B382" s="449"/>
      <c r="C382" s="449"/>
      <c r="D382" s="449"/>
      <c r="E382" s="449"/>
      <c r="F382" s="449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/>
      <c r="Q382" s="449"/>
      <c r="R382" s="449"/>
      <c r="S382" s="449"/>
      <c r="T382" s="449"/>
      <c r="U382" s="449"/>
      <c r="V382" s="449"/>
      <c r="W382" s="449"/>
      <c r="X382" s="449"/>
      <c r="Y382" s="449"/>
      <c r="Z382" s="48"/>
      <c r="AA382" s="48"/>
    </row>
    <row r="383" spans="1:67" ht="16.5" hidden="1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hidden="1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hidden="1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2" t="s">
        <v>70</v>
      </c>
      <c r="P387" s="413"/>
      <c r="Q387" s="413"/>
      <c r="R387" s="413"/>
      <c r="S387" s="413"/>
      <c r="T387" s="413"/>
      <c r="U387" s="414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2" t="s">
        <v>70</v>
      </c>
      <c r="P388" s="413"/>
      <c r="Q388" s="413"/>
      <c r="R388" s="413"/>
      <c r="S388" s="413"/>
      <c r="T388" s="413"/>
      <c r="U388" s="414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hidden="1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30</v>
      </c>
      <c r="X390" s="386">
        <f t="shared" ref="X390:X402" si="75">IFERROR(IF(W390="",0,CEILING((W390/$H390),1)*$H390),"")</f>
        <v>33.6</v>
      </c>
      <c r="Y390" s="36">
        <f>IFERROR(IF(X390=0,"",ROUNDUP(X390/H390,0)*0.00753),"")</f>
        <v>6.0240000000000002E-2</v>
      </c>
      <c r="Z390" s="56"/>
      <c r="AA390" s="57"/>
      <c r="AE390" s="64"/>
      <c r="BB390" s="285" t="s">
        <v>1</v>
      </c>
      <c r="BL390" s="64">
        <f t="shared" ref="BL390:BL402" si="76">IFERROR(W390*I390/H390,"0")</f>
        <v>31.642857142857135</v>
      </c>
      <c r="BM390" s="64">
        <f t="shared" ref="BM390:BM402" si="77">IFERROR(X390*I390/H390,"0")</f>
        <v>35.44</v>
      </c>
      <c r="BN390" s="64">
        <f t="shared" ref="BN390:BN402" si="78">IFERROR(1/J390*(W390/H390),"0")</f>
        <v>4.5787545787545784E-2</v>
      </c>
      <c r="BO390" s="64">
        <f t="shared" ref="BO390:BO402" si="79">IFERROR(1/J390*(X390/H390),"0")</f>
        <v>5.128205128205128E-2</v>
      </c>
    </row>
    <row r="391" spans="1:67" ht="27" hidden="1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82</v>
      </c>
      <c r="X392" s="386">
        <f t="shared" si="75"/>
        <v>84</v>
      </c>
      <c r="Y392" s="36">
        <f>IFERROR(IF(X392=0,"",ROUNDUP(X392/H392,0)*0.00753),"")</f>
        <v>0.15060000000000001</v>
      </c>
      <c r="Z392" s="56"/>
      <c r="AA392" s="57"/>
      <c r="AE392" s="64"/>
      <c r="BB392" s="287" t="s">
        <v>1</v>
      </c>
      <c r="BL392" s="64">
        <f t="shared" si="76"/>
        <v>86.490476190476187</v>
      </c>
      <c r="BM392" s="64">
        <f t="shared" si="77"/>
        <v>88.6</v>
      </c>
      <c r="BN392" s="64">
        <f t="shared" si="78"/>
        <v>0.12515262515262512</v>
      </c>
      <c r="BO392" s="64">
        <f t="shared" si="79"/>
        <v>0.12820512820512819</v>
      </c>
    </row>
    <row r="393" spans="1:67" ht="37.5" hidden="1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hidden="1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hidden="1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hidden="1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2" t="s">
        <v>70</v>
      </c>
      <c r="P403" s="413"/>
      <c r="Q403" s="413"/>
      <c r="R403" s="413"/>
      <c r="S403" s="413"/>
      <c r="T403" s="413"/>
      <c r="U403" s="414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26.666666666666664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0.21084000000000003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2" t="s">
        <v>70</v>
      </c>
      <c r="P404" s="413"/>
      <c r="Q404" s="413"/>
      <c r="R404" s="413"/>
      <c r="S404" s="413"/>
      <c r="T404" s="413"/>
      <c r="U404" s="414"/>
      <c r="V404" s="37" t="s">
        <v>66</v>
      </c>
      <c r="W404" s="387">
        <f>IFERROR(SUM(W390:W402),"0")</f>
        <v>112</v>
      </c>
      <c r="X404" s="387">
        <f>IFERROR(SUM(X390:X402),"0")</f>
        <v>117.6</v>
      </c>
      <c r="Y404" s="37"/>
      <c r="Z404" s="388"/>
      <c r="AA404" s="388"/>
    </row>
    <row r="405" spans="1:67" ht="14.25" hidden="1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hidden="1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6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hidden="1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hidden="1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2" t="s">
        <v>70</v>
      </c>
      <c r="P413" s="413"/>
      <c r="Q413" s="413"/>
      <c r="R413" s="413"/>
      <c r="S413" s="413"/>
      <c r="T413" s="413"/>
      <c r="U413" s="414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2" t="s">
        <v>70</v>
      </c>
      <c r="P414" s="413"/>
      <c r="Q414" s="413"/>
      <c r="R414" s="413"/>
      <c r="S414" s="413"/>
      <c r="T414" s="413"/>
      <c r="U414" s="414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hidden="1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hidden="1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hidden="1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hidden="1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250</v>
      </c>
      <c r="X428" s="386">
        <f t="shared" ref="X428:X434" si="81">IFERROR(IF(W428="",0,CEILING((W428/$H428),1)*$H428),"")</f>
        <v>252</v>
      </c>
      <c r="Y428" s="36">
        <f>IFERROR(IF(X428=0,"",ROUNDUP(X428/H428,0)*0.00753),"")</f>
        <v>0.45180000000000003</v>
      </c>
      <c r="Z428" s="56"/>
      <c r="AA428" s="57"/>
      <c r="AE428" s="64"/>
      <c r="BB428" s="307" t="s">
        <v>1</v>
      </c>
      <c r="BL428" s="64">
        <f t="shared" ref="BL428:BL434" si="82">IFERROR(W428*I428/H428,"0")</f>
        <v>263.6904761904762</v>
      </c>
      <c r="BM428" s="64">
        <f t="shared" ref="BM428:BM434" si="83">IFERROR(X428*I428/H428,"0")</f>
        <v>265.79999999999995</v>
      </c>
      <c r="BN428" s="64">
        <f t="shared" ref="BN428:BN434" si="84">IFERROR(1/J428*(W428/H428),"0")</f>
        <v>0.38156288156288154</v>
      </c>
      <c r="BO428" s="64">
        <f t="shared" ref="BO428:BO434" si="85">IFERROR(1/J428*(X428/H428),"0")</f>
        <v>0.38461538461538458</v>
      </c>
    </row>
    <row r="429" spans="1:67" ht="27" hidden="1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2" t="s">
        <v>70</v>
      </c>
      <c r="P435" s="413"/>
      <c r="Q435" s="413"/>
      <c r="R435" s="413"/>
      <c r="S435" s="413"/>
      <c r="T435" s="413"/>
      <c r="U435" s="414"/>
      <c r="V435" s="37" t="s">
        <v>71</v>
      </c>
      <c r="W435" s="387">
        <f>IFERROR(W428/H428,"0")+IFERROR(W429/H429,"0")+IFERROR(W430/H430,"0")+IFERROR(W431/H431,"0")+IFERROR(W432/H432,"0")+IFERROR(W433/H433,"0")+IFERROR(W434/H434,"0")</f>
        <v>59.523809523809518</v>
      </c>
      <c r="X435" s="387">
        <f>IFERROR(X428/H428,"0")+IFERROR(X429/H429,"0")+IFERROR(X430/H430,"0")+IFERROR(X431/H431,"0")+IFERROR(X432/H432,"0")+IFERROR(X433/H433,"0")+IFERROR(X434/H434,"0")</f>
        <v>60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0.45180000000000003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2" t="s">
        <v>70</v>
      </c>
      <c r="P436" s="413"/>
      <c r="Q436" s="413"/>
      <c r="R436" s="413"/>
      <c r="S436" s="413"/>
      <c r="T436" s="413"/>
      <c r="U436" s="414"/>
      <c r="V436" s="37" t="s">
        <v>66</v>
      </c>
      <c r="W436" s="387">
        <f>IFERROR(SUM(W428:W434),"0")</f>
        <v>250</v>
      </c>
      <c r="X436" s="387">
        <f>IFERROR(SUM(X428:X434),"0")</f>
        <v>252</v>
      </c>
      <c r="Y436" s="37"/>
      <c r="Z436" s="388"/>
      <c r="AA436" s="388"/>
    </row>
    <row r="437" spans="1:67" ht="14.25" hidden="1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hidden="1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3</v>
      </c>
      <c r="X439" s="386">
        <f>IFERROR(IF(W439="",0,CEILING((W439/$H439),1)*$H439),"")</f>
        <v>4</v>
      </c>
      <c r="Y439" s="36">
        <f>IFERROR(IF(X439=0,"",ROUNDUP(X439/H439,0)*0.00627),"")</f>
        <v>1.2540000000000001E-2</v>
      </c>
      <c r="Z439" s="56"/>
      <c r="AA439" s="57"/>
      <c r="AE439" s="64"/>
      <c r="BB439" s="315" t="s">
        <v>1</v>
      </c>
      <c r="BL439" s="64">
        <f>IFERROR(W439*I439/H439,"0")</f>
        <v>3.9000000000000004</v>
      </c>
      <c r="BM439" s="64">
        <f>IFERROR(X439*I439/H439,"0")</f>
        <v>5.2</v>
      </c>
      <c r="BN439" s="64">
        <f>IFERROR(1/J439*(W439/H439),"0")</f>
        <v>7.4999999999999997E-3</v>
      </c>
      <c r="BO439" s="64">
        <f>IFERROR(1/J439*(X439/H439),"0")</f>
        <v>0.01</v>
      </c>
    </row>
    <row r="440" spans="1:67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87">
        <f>IFERROR(W438/H438,"0")+IFERROR(W439/H439,"0")</f>
        <v>1.5</v>
      </c>
      <c r="X440" s="387">
        <f>IFERROR(X438/H438,"0")+IFERROR(X439/H439,"0")</f>
        <v>2</v>
      </c>
      <c r="Y440" s="387">
        <f>IFERROR(IF(Y438="",0,Y438),"0")+IFERROR(IF(Y439="",0,Y439),"0")</f>
        <v>1.2540000000000001E-2</v>
      </c>
      <c r="Z440" s="388"/>
      <c r="AA440" s="388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87">
        <f>IFERROR(SUM(W438:W439),"0")</f>
        <v>3</v>
      </c>
      <c r="X441" s="387">
        <f>IFERROR(SUM(X438:X439),"0")</f>
        <v>4</v>
      </c>
      <c r="Y441" s="37"/>
      <c r="Z441" s="388"/>
      <c r="AA441" s="388"/>
    </row>
    <row r="442" spans="1:67" ht="14.25" hidden="1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hidden="1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2" t="s">
        <v>70</v>
      </c>
      <c r="P444" s="413"/>
      <c r="Q444" s="413"/>
      <c r="R444" s="413"/>
      <c r="S444" s="413"/>
      <c r="T444" s="413"/>
      <c r="U444" s="414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2" t="s">
        <v>70</v>
      </c>
      <c r="P445" s="413"/>
      <c r="Q445" s="413"/>
      <c r="R445" s="413"/>
      <c r="S445" s="413"/>
      <c r="T445" s="413"/>
      <c r="U445" s="414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hidden="1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hidden="1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2" t="s">
        <v>70</v>
      </c>
      <c r="P448" s="413"/>
      <c r="Q448" s="413"/>
      <c r="R448" s="413"/>
      <c r="S448" s="413"/>
      <c r="T448" s="413"/>
      <c r="U448" s="414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2" t="s">
        <v>70</v>
      </c>
      <c r="P449" s="413"/>
      <c r="Q449" s="413"/>
      <c r="R449" s="413"/>
      <c r="S449" s="413"/>
      <c r="T449" s="413"/>
      <c r="U449" s="414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hidden="1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hidden="1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hidden="1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2" t="s">
        <v>70</v>
      </c>
      <c r="P455" s="413"/>
      <c r="Q455" s="413"/>
      <c r="R455" s="413"/>
      <c r="S455" s="413"/>
      <c r="T455" s="413"/>
      <c r="U455" s="414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2" t="s">
        <v>70</v>
      </c>
      <c r="P456" s="413"/>
      <c r="Q456" s="413"/>
      <c r="R456" s="413"/>
      <c r="S456" s="413"/>
      <c r="T456" s="413"/>
      <c r="U456" s="414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hidden="1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hidden="1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hidden="1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hidden="1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hidden="1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9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2" t="s">
        <v>70</v>
      </c>
      <c r="P464" s="413"/>
      <c r="Q464" s="413"/>
      <c r="R464" s="413"/>
      <c r="S464" s="413"/>
      <c r="T464" s="413"/>
      <c r="U464" s="414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2" t="s">
        <v>70</v>
      </c>
      <c r="P465" s="413"/>
      <c r="Q465" s="413"/>
      <c r="R465" s="413"/>
      <c r="S465" s="413"/>
      <c r="T465" s="413"/>
      <c r="U465" s="414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hidden="1" customHeight="1" x14ac:dyDescent="0.2">
      <c r="A466" s="448" t="s">
        <v>635</v>
      </c>
      <c r="B466" s="449"/>
      <c r="C466" s="449"/>
      <c r="D466" s="449"/>
      <c r="E466" s="449"/>
      <c r="F466" s="449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/>
      <c r="Q466" s="449"/>
      <c r="R466" s="449"/>
      <c r="S466" s="449"/>
      <c r="T466" s="449"/>
      <c r="U466" s="449"/>
      <c r="V466" s="449"/>
      <c r="W466" s="449"/>
      <c r="X466" s="449"/>
      <c r="Y466" s="449"/>
      <c r="Z466" s="48"/>
      <c r="AA466" s="48"/>
    </row>
    <row r="467" spans="1:67" ht="16.5" hidden="1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hidden="1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hidden="1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294</v>
      </c>
      <c r="X470" s="386">
        <f t="shared" si="86"/>
        <v>295.68</v>
      </c>
      <c r="Y470" s="36">
        <f t="shared" si="87"/>
        <v>0.66976000000000002</v>
      </c>
      <c r="Z470" s="56"/>
      <c r="AA470" s="57"/>
      <c r="AE470" s="64"/>
      <c r="BB470" s="324" t="s">
        <v>1</v>
      </c>
      <c r="BL470" s="64">
        <f t="shared" si="88"/>
        <v>314.0454545454545</v>
      </c>
      <c r="BM470" s="64">
        <f t="shared" si="89"/>
        <v>315.83999999999997</v>
      </c>
      <c r="BN470" s="64">
        <f t="shared" si="90"/>
        <v>0.53540209790209792</v>
      </c>
      <c r="BO470" s="64">
        <f t="shared" si="91"/>
        <v>0.53846153846153855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16.5" hidden="1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238</v>
      </c>
      <c r="X474" s="386">
        <f t="shared" si="86"/>
        <v>242.88000000000002</v>
      </c>
      <c r="Y474" s="36">
        <f t="shared" si="87"/>
        <v>0.55015999999999998</v>
      </c>
      <c r="Z474" s="56"/>
      <c r="AA474" s="57"/>
      <c r="AE474" s="64"/>
      <c r="BB474" s="328" t="s">
        <v>1</v>
      </c>
      <c r="BL474" s="64">
        <f t="shared" si="88"/>
        <v>254.22727272727269</v>
      </c>
      <c r="BM474" s="64">
        <f t="shared" si="89"/>
        <v>259.44</v>
      </c>
      <c r="BN474" s="64">
        <f t="shared" si="90"/>
        <v>0.43342074592074592</v>
      </c>
      <c r="BO474" s="64">
        <f t="shared" si="91"/>
        <v>0.44230769230769235</v>
      </c>
    </row>
    <row r="475" spans="1:67" ht="16.5" hidden="1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hidden="1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4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2" t="s">
        <v>70</v>
      </c>
      <c r="P481" s="413"/>
      <c r="Q481" s="413"/>
      <c r="R481" s="413"/>
      <c r="S481" s="413"/>
      <c r="T481" s="413"/>
      <c r="U481" s="414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100.75757575757575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102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1.2199200000000001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2" t="s">
        <v>70</v>
      </c>
      <c r="P482" s="413"/>
      <c r="Q482" s="413"/>
      <c r="R482" s="413"/>
      <c r="S482" s="413"/>
      <c r="T482" s="413"/>
      <c r="U482" s="414"/>
      <c r="V482" s="37" t="s">
        <v>66</v>
      </c>
      <c r="W482" s="387">
        <f>IFERROR(SUM(W469:W480),"0")</f>
        <v>532</v>
      </c>
      <c r="X482" s="387">
        <f>IFERROR(SUM(X469:X480),"0")</f>
        <v>538.56000000000006</v>
      </c>
      <c r="Y482" s="37"/>
      <c r="Z482" s="388"/>
      <c r="AA482" s="388"/>
    </row>
    <row r="483" spans="1:67" ht="14.25" hidden="1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240</v>
      </c>
      <c r="X484" s="386">
        <f>IFERROR(IF(W484="",0,CEILING((W484/$H484),1)*$H484),"")</f>
        <v>242.88000000000002</v>
      </c>
      <c r="Y484" s="36">
        <f>IFERROR(IF(X484=0,"",ROUNDUP(X484/H484,0)*0.01196),"")</f>
        <v>0.55015999999999998</v>
      </c>
      <c r="Z484" s="56"/>
      <c r="AA484" s="57"/>
      <c r="AE484" s="64"/>
      <c r="BB484" s="335" t="s">
        <v>1</v>
      </c>
      <c r="BL484" s="64">
        <f>IFERROR(W484*I484/H484,"0")</f>
        <v>256.36363636363632</v>
      </c>
      <c r="BM484" s="64">
        <f>IFERROR(X484*I484/H484,"0")</f>
        <v>259.44</v>
      </c>
      <c r="BN484" s="64">
        <f>IFERROR(1/J484*(W484/H484),"0")</f>
        <v>0.43706293706293708</v>
      </c>
      <c r="BO484" s="64">
        <f>IFERROR(1/J484*(X484/H484),"0")</f>
        <v>0.44230769230769235</v>
      </c>
    </row>
    <row r="485" spans="1:67" ht="16.5" hidden="1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87">
        <f>IFERROR(W484/H484,"0")+IFERROR(W485/H485,"0")</f>
        <v>45.454545454545453</v>
      </c>
      <c r="X486" s="387">
        <f>IFERROR(X484/H484,"0")+IFERROR(X485/H485,"0")</f>
        <v>46</v>
      </c>
      <c r="Y486" s="387">
        <f>IFERROR(IF(Y484="",0,Y484),"0")+IFERROR(IF(Y485="",0,Y485),"0")</f>
        <v>0.55015999999999998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87">
        <f>IFERROR(SUM(W484:W485),"0")</f>
        <v>240</v>
      </c>
      <c r="X487" s="387">
        <f>IFERROR(SUM(X484:X485),"0")</f>
        <v>242.88000000000002</v>
      </c>
      <c r="Y487" s="37"/>
      <c r="Z487" s="388"/>
      <c r="AA487" s="388"/>
    </row>
    <row r="488" spans="1:67" ht="14.25" hidden="1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330</v>
      </c>
      <c r="X489" s="386">
        <f t="shared" ref="X489:X494" si="92">IFERROR(IF(W489="",0,CEILING((W489/$H489),1)*$H489),"")</f>
        <v>332.64000000000004</v>
      </c>
      <c r="Y489" s="36">
        <f>IFERROR(IF(X489=0,"",ROUNDUP(X489/H489,0)*0.01196),"")</f>
        <v>0.75348000000000004</v>
      </c>
      <c r="Z489" s="56"/>
      <c r="AA489" s="57"/>
      <c r="AE489" s="64"/>
      <c r="BB489" s="337" t="s">
        <v>1</v>
      </c>
      <c r="BL489" s="64">
        <f t="shared" ref="BL489:BL494" si="93">IFERROR(W489*I489/H489,"0")</f>
        <v>352.49999999999994</v>
      </c>
      <c r="BM489" s="64">
        <f t="shared" ref="BM489:BM494" si="94">IFERROR(X489*I489/H489,"0")</f>
        <v>355.32000000000005</v>
      </c>
      <c r="BN489" s="64">
        <f t="shared" ref="BN489:BN494" si="95">IFERROR(1/J489*(W489/H489),"0")</f>
        <v>0.60096153846153855</v>
      </c>
      <c r="BO489" s="64">
        <f t="shared" ref="BO489:BO494" si="96">IFERROR(1/J489*(X489/H489),"0")</f>
        <v>0.60576923076923084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149</v>
      </c>
      <c r="X490" s="386">
        <f t="shared" si="92"/>
        <v>153.12</v>
      </c>
      <c r="Y490" s="36">
        <f>IFERROR(IF(X490=0,"",ROUNDUP(X490/H490,0)*0.01196),"")</f>
        <v>0.34683999999999998</v>
      </c>
      <c r="Z490" s="56"/>
      <c r="AA490" s="57"/>
      <c r="AE490" s="64"/>
      <c r="BB490" s="338" t="s">
        <v>1</v>
      </c>
      <c r="BL490" s="64">
        <f t="shared" si="93"/>
        <v>159.15909090909088</v>
      </c>
      <c r="BM490" s="64">
        <f t="shared" si="94"/>
        <v>163.56</v>
      </c>
      <c r="BN490" s="64">
        <f t="shared" si="95"/>
        <v>0.27134324009324012</v>
      </c>
      <c r="BO490" s="64">
        <f t="shared" si="96"/>
        <v>0.27884615384615385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90</v>
      </c>
      <c r="X491" s="386">
        <f t="shared" si="92"/>
        <v>95.04</v>
      </c>
      <c r="Y491" s="36">
        <f>IFERROR(IF(X491=0,"",ROUNDUP(X491/H491,0)*0.01196),"")</f>
        <v>0.21528</v>
      </c>
      <c r="Z491" s="56"/>
      <c r="AA491" s="57"/>
      <c r="AE491" s="64"/>
      <c r="BB491" s="339" t="s">
        <v>1</v>
      </c>
      <c r="BL491" s="64">
        <f t="shared" si="93"/>
        <v>96.136363636363626</v>
      </c>
      <c r="BM491" s="64">
        <f t="shared" si="94"/>
        <v>101.52000000000001</v>
      </c>
      <c r="BN491" s="64">
        <f t="shared" si="95"/>
        <v>0.16389860139860138</v>
      </c>
      <c r="BO491" s="64">
        <f t="shared" si="96"/>
        <v>0.17307692307692307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2" t="s">
        <v>70</v>
      </c>
      <c r="P495" s="413"/>
      <c r="Q495" s="413"/>
      <c r="R495" s="413"/>
      <c r="S495" s="413"/>
      <c r="T495" s="413"/>
      <c r="U495" s="414"/>
      <c r="V495" s="37" t="s">
        <v>71</v>
      </c>
      <c r="W495" s="387">
        <f>IFERROR(W489/H489,"0")+IFERROR(W490/H490,"0")+IFERROR(W491/H491,"0")+IFERROR(W492/H492,"0")+IFERROR(W493/H493,"0")+IFERROR(W494/H494,"0")</f>
        <v>107.76515151515152</v>
      </c>
      <c r="X495" s="387">
        <f>IFERROR(X489/H489,"0")+IFERROR(X490/H490,"0")+IFERROR(X491/H491,"0")+IFERROR(X492/H492,"0")+IFERROR(X493/H493,"0")+IFERROR(X494/H494,"0")</f>
        <v>110</v>
      </c>
      <c r="Y495" s="387">
        <f>IFERROR(IF(Y489="",0,Y489),"0")+IFERROR(IF(Y490="",0,Y490),"0")+IFERROR(IF(Y491="",0,Y491),"0")+IFERROR(IF(Y492="",0,Y492),"0")+IFERROR(IF(Y493="",0,Y493),"0")+IFERROR(IF(Y494="",0,Y494),"0")</f>
        <v>1.3155999999999999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2" t="s">
        <v>70</v>
      </c>
      <c r="P496" s="413"/>
      <c r="Q496" s="413"/>
      <c r="R496" s="413"/>
      <c r="S496" s="413"/>
      <c r="T496" s="413"/>
      <c r="U496" s="414"/>
      <c r="V496" s="37" t="s">
        <v>66</v>
      </c>
      <c r="W496" s="387">
        <f>IFERROR(SUM(W489:W494),"0")</f>
        <v>569</v>
      </c>
      <c r="X496" s="387">
        <f>IFERROR(SUM(X489:X494),"0")</f>
        <v>580.80000000000007</v>
      </c>
      <c r="Y496" s="37"/>
      <c r="Z496" s="388"/>
      <c r="AA496" s="388"/>
    </row>
    <row r="497" spans="1:67" ht="14.25" hidden="1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hidden="1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2" t="s">
        <v>70</v>
      </c>
      <c r="P501" s="413"/>
      <c r="Q501" s="413"/>
      <c r="R501" s="413"/>
      <c r="S501" s="413"/>
      <c r="T501" s="413"/>
      <c r="U501" s="414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hidden="1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2" t="s">
        <v>70</v>
      </c>
      <c r="P502" s="413"/>
      <c r="Q502" s="413"/>
      <c r="R502" s="413"/>
      <c r="S502" s="413"/>
      <c r="T502" s="413"/>
      <c r="U502" s="414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hidden="1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hidden="1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2" t="s">
        <v>70</v>
      </c>
      <c r="P505" s="413"/>
      <c r="Q505" s="413"/>
      <c r="R505" s="413"/>
      <c r="S505" s="413"/>
      <c r="T505" s="413"/>
      <c r="U505" s="414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hidden="1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2" t="s">
        <v>70</v>
      </c>
      <c r="P506" s="413"/>
      <c r="Q506" s="413"/>
      <c r="R506" s="413"/>
      <c r="S506" s="413"/>
      <c r="T506" s="413"/>
      <c r="U506" s="414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hidden="1" customHeight="1" x14ac:dyDescent="0.2">
      <c r="A507" s="448" t="s">
        <v>684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8"/>
      <c r="AA507" s="48"/>
    </row>
    <row r="508" spans="1:67" ht="16.5" hidden="1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hidden="1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hidden="1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56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hidden="1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5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hidden="1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49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6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698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20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19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7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idden="1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2" t="s">
        <v>70</v>
      </c>
      <c r="P519" s="413"/>
      <c r="Q519" s="413"/>
      <c r="R519" s="413"/>
      <c r="S519" s="413"/>
      <c r="T519" s="413"/>
      <c r="U519" s="414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2" t="s">
        <v>70</v>
      </c>
      <c r="P520" s="413"/>
      <c r="Q520" s="413"/>
      <c r="R520" s="413"/>
      <c r="S520" s="413"/>
      <c r="T520" s="413"/>
      <c r="U520" s="414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hidden="1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hidden="1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19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7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63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4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532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2" t="s">
        <v>70</v>
      </c>
      <c r="P527" s="413"/>
      <c r="Q527" s="413"/>
      <c r="R527" s="413"/>
      <c r="S527" s="413"/>
      <c r="T527" s="413"/>
      <c r="U527" s="414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2" t="s">
        <v>70</v>
      </c>
      <c r="P528" s="413"/>
      <c r="Q528" s="413"/>
      <c r="R528" s="413"/>
      <c r="S528" s="413"/>
      <c r="T528" s="413"/>
      <c r="U528" s="414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hidden="1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52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130</v>
      </c>
      <c r="X530" s="386">
        <f t="shared" ref="X530:X535" si="103">IFERROR(IF(W530="",0,CEILING((W530/$H530),1)*$H530),"")</f>
        <v>130.20000000000002</v>
      </c>
      <c r="Y530" s="36">
        <f>IFERROR(IF(X530=0,"",ROUNDUP(X530/H530,0)*0.00753),"")</f>
        <v>0.23343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138.04761904761904</v>
      </c>
      <c r="BM530" s="64">
        <f t="shared" ref="BM530:BM535" si="105">IFERROR(X530*I530/H530,"0")</f>
        <v>138.26000000000002</v>
      </c>
      <c r="BN530" s="64">
        <f t="shared" ref="BN530:BN535" si="106">IFERROR(1/J530*(W530/H530),"0")</f>
        <v>0.1984126984126984</v>
      </c>
      <c r="BO530" s="64">
        <f t="shared" ref="BO530:BO535" si="107">IFERROR(1/J530*(X530/H530),"0")</f>
        <v>0.19871794871794873</v>
      </c>
    </row>
    <row r="531" spans="1:67" ht="27" hidden="1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58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79</v>
      </c>
      <c r="X532" s="386">
        <f t="shared" si="103"/>
        <v>79.8</v>
      </c>
      <c r="Y532" s="36">
        <f>IFERROR(IF(X532=0,"",ROUNDUP(X532/H532,0)*0.00753),"")</f>
        <v>0.14307</v>
      </c>
      <c r="Z532" s="56"/>
      <c r="AA532" s="57"/>
      <c r="AE532" s="64"/>
      <c r="BB532" s="363" t="s">
        <v>1</v>
      </c>
      <c r="BL532" s="64">
        <f t="shared" si="104"/>
        <v>83.890476190476178</v>
      </c>
      <c r="BM532" s="64">
        <f t="shared" si="105"/>
        <v>84.739999999999981</v>
      </c>
      <c r="BN532" s="64">
        <f t="shared" si="106"/>
        <v>0.12057387057387058</v>
      </c>
      <c r="BO532" s="64">
        <f t="shared" si="107"/>
        <v>0.12179487179487179</v>
      </c>
    </row>
    <row r="533" spans="1:67" ht="27" hidden="1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5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26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53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2" t="s">
        <v>70</v>
      </c>
      <c r="P536" s="413"/>
      <c r="Q536" s="413"/>
      <c r="R536" s="413"/>
      <c r="S536" s="413"/>
      <c r="T536" s="413"/>
      <c r="U536" s="414"/>
      <c r="V536" s="37" t="s">
        <v>71</v>
      </c>
      <c r="W536" s="387">
        <f>IFERROR(W530/H530,"0")+IFERROR(W531/H531,"0")+IFERROR(W532/H532,"0")+IFERROR(W533/H533,"0")+IFERROR(W534/H534,"0")+IFERROR(W535/H535,"0")</f>
        <v>49.761904761904759</v>
      </c>
      <c r="X536" s="387">
        <f>IFERROR(X530/H530,"0")+IFERROR(X531/H531,"0")+IFERROR(X532/H532,"0")+IFERROR(X533/H533,"0")+IFERROR(X534/H534,"0")+IFERROR(X535/H535,"0")</f>
        <v>50</v>
      </c>
      <c r="Y536" s="387">
        <f>IFERROR(IF(Y530="",0,Y530),"0")+IFERROR(IF(Y531="",0,Y531),"0")+IFERROR(IF(Y532="",0,Y532),"0")+IFERROR(IF(Y533="",0,Y533),"0")+IFERROR(IF(Y534="",0,Y534),"0")+IFERROR(IF(Y535="",0,Y535),"0")</f>
        <v>0.3765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2" t="s">
        <v>70</v>
      </c>
      <c r="P537" s="413"/>
      <c r="Q537" s="413"/>
      <c r="R537" s="413"/>
      <c r="S537" s="413"/>
      <c r="T537" s="413"/>
      <c r="U537" s="414"/>
      <c r="V537" s="37" t="s">
        <v>66</v>
      </c>
      <c r="W537" s="387">
        <f>IFERROR(SUM(W530:W535),"0")</f>
        <v>209</v>
      </c>
      <c r="X537" s="387">
        <f>IFERROR(SUM(X530:X535),"0")</f>
        <v>210</v>
      </c>
      <c r="Y537" s="37"/>
      <c r="Z537" s="388"/>
      <c r="AA537" s="388"/>
    </row>
    <row r="538" spans="1:67" ht="14.25" hidden="1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71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244</v>
      </c>
      <c r="X539" s="386">
        <f>IFERROR(IF(W539="",0,CEILING((W539/$H539),1)*$H539),"")</f>
        <v>249.6</v>
      </c>
      <c r="Y539" s="36">
        <f>IFERROR(IF(X539=0,"",ROUNDUP(X539/H539,0)*0.02175),"")</f>
        <v>0.69599999999999995</v>
      </c>
      <c r="Z539" s="56"/>
      <c r="AA539" s="57"/>
      <c r="AE539" s="64"/>
      <c r="BB539" s="367" t="s">
        <v>1</v>
      </c>
      <c r="BL539" s="64">
        <f>IFERROR(W539*I539/H539,"0")</f>
        <v>261.64307692307699</v>
      </c>
      <c r="BM539" s="64">
        <f>IFERROR(X539*I539/H539,"0")</f>
        <v>267.64800000000002</v>
      </c>
      <c r="BN539" s="64">
        <f>IFERROR(1/J539*(W539/H539),"0")</f>
        <v>0.55860805860805851</v>
      </c>
      <c r="BO539" s="64">
        <f>IFERROR(1/J539*(X539/H539),"0")</f>
        <v>0.5714285714285714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95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21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50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5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2" t="s">
        <v>70</v>
      </c>
      <c r="P544" s="413"/>
      <c r="Q544" s="413"/>
      <c r="R544" s="413"/>
      <c r="S544" s="413"/>
      <c r="T544" s="413"/>
      <c r="U544" s="414"/>
      <c r="V544" s="37" t="s">
        <v>71</v>
      </c>
      <c r="W544" s="387">
        <f>IFERROR(W539/H539,"0")+IFERROR(W540/H540,"0")+IFERROR(W541/H541,"0")+IFERROR(W542/H542,"0")+IFERROR(W543/H543,"0")</f>
        <v>31.282051282051281</v>
      </c>
      <c r="X544" s="387">
        <f>IFERROR(X539/H539,"0")+IFERROR(X540/H540,"0")+IFERROR(X541/H541,"0")+IFERROR(X542/H542,"0")+IFERROR(X543/H543,"0")</f>
        <v>32</v>
      </c>
      <c r="Y544" s="387">
        <f>IFERROR(IF(Y539="",0,Y539),"0")+IFERROR(IF(Y540="",0,Y540),"0")+IFERROR(IF(Y541="",0,Y541),"0")+IFERROR(IF(Y542="",0,Y542),"0")+IFERROR(IF(Y543="",0,Y543),"0")</f>
        <v>0.69599999999999995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2" t="s">
        <v>70</v>
      </c>
      <c r="P545" s="413"/>
      <c r="Q545" s="413"/>
      <c r="R545" s="413"/>
      <c r="S545" s="413"/>
      <c r="T545" s="413"/>
      <c r="U545" s="414"/>
      <c r="V545" s="37" t="s">
        <v>66</v>
      </c>
      <c r="W545" s="387">
        <f>IFERROR(SUM(W539:W543),"0")</f>
        <v>244</v>
      </c>
      <c r="X545" s="387">
        <f>IFERROR(SUM(X539:X543),"0")</f>
        <v>249.6</v>
      </c>
      <c r="Y545" s="37"/>
      <c r="Z545" s="388"/>
      <c r="AA545" s="388"/>
    </row>
    <row r="546" spans="1:67" ht="14.25" hidden="1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hidden="1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25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84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2" t="s">
        <v>70</v>
      </c>
      <c r="P551" s="413"/>
      <c r="Q551" s="413"/>
      <c r="R551" s="413"/>
      <c r="S551" s="413"/>
      <c r="T551" s="413"/>
      <c r="U551" s="414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2" t="s">
        <v>70</v>
      </c>
      <c r="P552" s="413"/>
      <c r="Q552" s="413"/>
      <c r="R552" s="413"/>
      <c r="S552" s="413"/>
      <c r="T552" s="413"/>
      <c r="U552" s="414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601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54"/>
      <c r="O553" s="554" t="s">
        <v>770</v>
      </c>
      <c r="P553" s="521"/>
      <c r="Q553" s="521"/>
      <c r="R553" s="521"/>
      <c r="S553" s="521"/>
      <c r="T553" s="521"/>
      <c r="U553" s="522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9136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9286.19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54"/>
      <c r="O554" s="554" t="s">
        <v>771</v>
      </c>
      <c r="P554" s="521"/>
      <c r="Q554" s="521"/>
      <c r="R554" s="521"/>
      <c r="S554" s="521"/>
      <c r="T554" s="521"/>
      <c r="U554" s="522"/>
      <c r="V554" s="37" t="s">
        <v>66</v>
      </c>
      <c r="W554" s="387">
        <f>IFERROR(SUM(BL22:BL550),"0")</f>
        <v>9646.0757076675836</v>
      </c>
      <c r="X554" s="387">
        <f>IFERROR(SUM(BM22:BM550),"0")</f>
        <v>9805.8260000000009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54"/>
      <c r="O555" s="554" t="s">
        <v>772</v>
      </c>
      <c r="P555" s="521"/>
      <c r="Q555" s="521"/>
      <c r="R555" s="521"/>
      <c r="S555" s="521"/>
      <c r="T555" s="521"/>
      <c r="U555" s="522"/>
      <c r="V555" s="37" t="s">
        <v>773</v>
      </c>
      <c r="W555" s="38">
        <f>ROUNDUP(SUM(BN22:BN550),0)</f>
        <v>17</v>
      </c>
      <c r="X555" s="38">
        <f>ROUNDUP(SUM(BO22:BO550),0)</f>
        <v>17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54"/>
      <c r="O556" s="554" t="s">
        <v>774</v>
      </c>
      <c r="P556" s="521"/>
      <c r="Q556" s="521"/>
      <c r="R556" s="521"/>
      <c r="S556" s="521"/>
      <c r="T556" s="521"/>
      <c r="U556" s="522"/>
      <c r="V556" s="37" t="s">
        <v>66</v>
      </c>
      <c r="W556" s="387">
        <f>GrossWeightTotal+PalletQtyTotal*25</f>
        <v>10071.075707667584</v>
      </c>
      <c r="X556" s="387">
        <f>GrossWeightTotalR+PalletQtyTotalR*25</f>
        <v>10230.826000000001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54"/>
      <c r="O557" s="554" t="s">
        <v>775</v>
      </c>
      <c r="P557" s="521"/>
      <c r="Q557" s="521"/>
      <c r="R557" s="521"/>
      <c r="S557" s="521"/>
      <c r="T557" s="521"/>
      <c r="U557" s="522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1299.0037491976134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1323</v>
      </c>
      <c r="Y557" s="37"/>
      <c r="Z557" s="388"/>
      <c r="AA557" s="388"/>
    </row>
    <row r="558" spans="1:67" ht="14.25" hidden="1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54"/>
      <c r="O558" s="554" t="s">
        <v>776</v>
      </c>
      <c r="P558" s="521"/>
      <c r="Q558" s="521"/>
      <c r="R558" s="521"/>
      <c r="S558" s="521"/>
      <c r="T558" s="521"/>
      <c r="U558" s="522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19.232089999999999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56" t="s">
        <v>95</v>
      </c>
      <c r="D560" s="468"/>
      <c r="E560" s="468"/>
      <c r="F560" s="469"/>
      <c r="G560" s="456" t="s">
        <v>228</v>
      </c>
      <c r="H560" s="468"/>
      <c r="I560" s="468"/>
      <c r="J560" s="468"/>
      <c r="K560" s="468"/>
      <c r="L560" s="468"/>
      <c r="M560" s="468"/>
      <c r="N560" s="468"/>
      <c r="O560" s="468"/>
      <c r="P560" s="469"/>
      <c r="Q560" s="456" t="s">
        <v>470</v>
      </c>
      <c r="R560" s="469"/>
      <c r="S560" s="456" t="s">
        <v>545</v>
      </c>
      <c r="T560" s="468"/>
      <c r="U560" s="468"/>
      <c r="V560" s="469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96" t="s">
        <v>779</v>
      </c>
      <c r="B561" s="456" t="s">
        <v>60</v>
      </c>
      <c r="C561" s="456" t="s">
        <v>96</v>
      </c>
      <c r="D561" s="456" t="s">
        <v>104</v>
      </c>
      <c r="E561" s="456" t="s">
        <v>95</v>
      </c>
      <c r="F561" s="456" t="s">
        <v>218</v>
      </c>
      <c r="G561" s="456" t="s">
        <v>229</v>
      </c>
      <c r="H561" s="456" t="s">
        <v>239</v>
      </c>
      <c r="I561" s="456" t="s">
        <v>258</v>
      </c>
      <c r="J561" s="456" t="s">
        <v>331</v>
      </c>
      <c r="K561" s="377"/>
      <c r="L561" s="456" t="s">
        <v>365</v>
      </c>
      <c r="M561" s="377"/>
      <c r="N561" s="456" t="s">
        <v>365</v>
      </c>
      <c r="O561" s="456" t="s">
        <v>440</v>
      </c>
      <c r="P561" s="456" t="s">
        <v>457</v>
      </c>
      <c r="Q561" s="456" t="s">
        <v>471</v>
      </c>
      <c r="R561" s="456" t="s">
        <v>518</v>
      </c>
      <c r="S561" s="456" t="s">
        <v>546</v>
      </c>
      <c r="T561" s="456" t="s">
        <v>593</v>
      </c>
      <c r="U561" s="456" t="s">
        <v>622</v>
      </c>
      <c r="V561" s="456" t="s">
        <v>629</v>
      </c>
      <c r="W561" s="456" t="s">
        <v>635</v>
      </c>
      <c r="X561" s="456" t="s">
        <v>685</v>
      </c>
      <c r="AA561" s="52"/>
      <c r="AD561" s="377"/>
    </row>
    <row r="562" spans="1:30" ht="13.5" customHeight="1" thickBot="1" x14ac:dyDescent="0.25">
      <c r="A562" s="597"/>
      <c r="B562" s="457"/>
      <c r="C562" s="457"/>
      <c r="D562" s="457"/>
      <c r="E562" s="457"/>
      <c r="F562" s="457"/>
      <c r="G562" s="457"/>
      <c r="H562" s="457"/>
      <c r="I562" s="457"/>
      <c r="J562" s="457"/>
      <c r="K562" s="377"/>
      <c r="L562" s="457"/>
      <c r="M562" s="377"/>
      <c r="N562" s="457"/>
      <c r="O562" s="457"/>
      <c r="P562" s="457"/>
      <c r="Q562" s="457"/>
      <c r="R562" s="457"/>
      <c r="S562" s="457"/>
      <c r="T562" s="457"/>
      <c r="U562" s="457"/>
      <c r="V562" s="457"/>
      <c r="W562" s="457"/>
      <c r="X562" s="457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86.4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652.4</v>
      </c>
      <c r="F563" s="46">
        <f>IFERROR(X130*1,"0")+IFERROR(X131*1,"0")+IFERROR(X132*1,"0")+IFERROR(X133*1,"0")+IFERROR(X134*1,"0")</f>
        <v>403.20000000000005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96.600000000000009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1032</v>
      </c>
      <c r="J563" s="46">
        <f>IFERROR(X208*1,"0")+IFERROR(X209*1,"0")+IFERROR(X210*1,"0")+IFERROR(X211*1,"0")+IFERROR(X212*1,"0")+IFERROR(X213*1,"0")+IFERROR(X214*1,"0")+IFERROR(X218*1,"0")+IFERROR(X219*1,"0")+IFERROR(X220*1,"0")</f>
        <v>97.6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310.95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310.95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3932.3999999999996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312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117.6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256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1362.2400000000002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459.6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39"/>
        <filter val="1 047,00"/>
        <filter val="1 299,00"/>
        <filter val="1,00"/>
        <filter val="1,50"/>
        <filter val="10 071,08"/>
        <filter val="100,76"/>
        <filter val="107,77"/>
        <filter val="112,00"/>
        <filter val="12,19"/>
        <filter val="125,00"/>
        <filter val="129,00"/>
        <filter val="130,00"/>
        <filter val="132,00"/>
        <filter val="137,00"/>
        <filter val="142,00"/>
        <filter val="149,00"/>
        <filter val="150,00"/>
        <filter val="158,00"/>
        <filter val="159,00"/>
        <filter val="166,00"/>
        <filter val="17"/>
        <filter val="17,86"/>
        <filter val="172,60"/>
        <filter val="173,00"/>
        <filter val="18,13"/>
        <filter val="18,21"/>
        <filter val="198,00"/>
        <filter val="2 589,00"/>
        <filter val="209,00"/>
        <filter val="22,38"/>
        <filter val="22,59"/>
        <filter val="221,00"/>
        <filter val="232,00"/>
        <filter val="238,00"/>
        <filter val="240,00"/>
        <filter val="244,00"/>
        <filter val="250,00"/>
        <filter val="253,00"/>
        <filter val="26,00"/>
        <filter val="26,67"/>
        <filter val="27,00"/>
        <filter val="27,62"/>
        <filter val="272,95"/>
        <filter val="29,26"/>
        <filter val="294,00"/>
        <filter val="3,00"/>
        <filter val="30,00"/>
        <filter val="300,00"/>
        <filter val="307,00"/>
        <filter val="31,28"/>
        <filter val="330,00"/>
        <filter val="34,58"/>
        <filter val="35,00"/>
        <filter val="36,97"/>
        <filter val="38,00"/>
        <filter val="38,46"/>
        <filter val="39,36"/>
        <filter val="400,00"/>
        <filter val="41,00"/>
        <filter val="45,45"/>
        <filter val="47,62"/>
        <filter val="48,00"/>
        <filter val="49,76"/>
        <filter val="532,00"/>
        <filter val="55,00"/>
        <filter val="569,00"/>
        <filter val="58,00"/>
        <filter val="59,00"/>
        <filter val="59,52"/>
        <filter val="61,00"/>
        <filter val="65,00"/>
        <filter val="66,00"/>
        <filter val="68,00"/>
        <filter val="7,13"/>
        <filter val="736,00"/>
        <filter val="77,00"/>
        <filter val="770,00"/>
        <filter val="79,00"/>
        <filter val="80,00"/>
        <filter val="806,00"/>
        <filter val="82,00"/>
        <filter val="83,00"/>
        <filter val="870,00"/>
        <filter val="9 136,00"/>
        <filter val="9 646,08"/>
        <filter val="90,00"/>
        <filter val="92,00"/>
        <filter val="94,00"/>
        <filter val="97,00"/>
      </filters>
    </filterColumn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A466:Y466"/>
    <mergeCell ref="O175:S175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408:S408"/>
    <mergeCell ref="A316:N317"/>
    <mergeCell ref="O380:U380"/>
    <mergeCell ref="O48:S48"/>
    <mergeCell ref="O153:S153"/>
    <mergeCell ref="D150:E150"/>
    <mergeCell ref="O246:S246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O63:S63"/>
    <mergeCell ref="O172:S1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201:E201"/>
    <mergeCell ref="O368:S368"/>
    <mergeCell ref="O162:S162"/>
    <mergeCell ref="D386:E386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2024-06-20T11:00:41Z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