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2112F5-5B8B-4320-A4BC-9438EE5626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W271" i="1"/>
  <c r="W270" i="1"/>
  <c r="BN269" i="1"/>
  <c r="BL269" i="1"/>
  <c r="Y269" i="1"/>
  <c r="X269" i="1"/>
  <c r="BO269" i="1" s="1"/>
  <c r="O269" i="1"/>
  <c r="BN268" i="1"/>
  <c r="BL268" i="1"/>
  <c r="Y268" i="1"/>
  <c r="X268" i="1"/>
  <c r="BN267" i="1"/>
  <c r="BL267" i="1"/>
  <c r="Y267" i="1"/>
  <c r="X267" i="1"/>
  <c r="O267" i="1"/>
  <c r="BN266" i="1"/>
  <c r="BL266" i="1"/>
  <c r="Y266" i="1"/>
  <c r="X266" i="1"/>
  <c r="X271" i="1" s="1"/>
  <c r="W264" i="1"/>
  <c r="W263" i="1"/>
  <c r="BN262" i="1"/>
  <c r="BL262" i="1"/>
  <c r="Y262" i="1"/>
  <c r="X262" i="1"/>
  <c r="BN261" i="1"/>
  <c r="BL261" i="1"/>
  <c r="Y261" i="1"/>
  <c r="Y263" i="1" s="1"/>
  <c r="X261" i="1"/>
  <c r="X264" i="1" s="1"/>
  <c r="W259" i="1"/>
  <c r="W258" i="1"/>
  <c r="BN257" i="1"/>
  <c r="BL257" i="1"/>
  <c r="Y257" i="1"/>
  <c r="Y258" i="1" s="1"/>
  <c r="X257" i="1"/>
  <c r="X259" i="1" s="1"/>
  <c r="W254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Y253" i="1" s="1"/>
  <c r="X250" i="1"/>
  <c r="X254" i="1" s="1"/>
  <c r="W246" i="1"/>
  <c r="X245" i="1"/>
  <c r="W245" i="1"/>
  <c r="BO244" i="1"/>
  <c r="BN244" i="1"/>
  <c r="BM244" i="1"/>
  <c r="BL244" i="1"/>
  <c r="Y244" i="1"/>
  <c r="Y245" i="1" s="1"/>
  <c r="X244" i="1"/>
  <c r="X246" i="1" s="1"/>
  <c r="O244" i="1"/>
  <c r="W241" i="1"/>
  <c r="X240" i="1"/>
  <c r="W240" i="1"/>
  <c r="BO239" i="1"/>
  <c r="BN239" i="1"/>
  <c r="BM239" i="1"/>
  <c r="BL239" i="1"/>
  <c r="Y239" i="1"/>
  <c r="Y240" i="1" s="1"/>
  <c r="X239" i="1"/>
  <c r="X241" i="1" s="1"/>
  <c r="O239" i="1"/>
  <c r="W235" i="1"/>
  <c r="X234" i="1"/>
  <c r="W234" i="1"/>
  <c r="BO233" i="1"/>
  <c r="BN233" i="1"/>
  <c r="BM233" i="1"/>
  <c r="BL233" i="1"/>
  <c r="Y233" i="1"/>
  <c r="Y234" i="1" s="1"/>
  <c r="X233" i="1"/>
  <c r="X235" i="1" s="1"/>
  <c r="O233" i="1"/>
  <c r="W229" i="1"/>
  <c r="W228" i="1"/>
  <c r="BN227" i="1"/>
  <c r="BL227" i="1"/>
  <c r="Y227" i="1"/>
  <c r="X227" i="1"/>
  <c r="BO227" i="1" s="1"/>
  <c r="O227" i="1"/>
  <c r="BN226" i="1"/>
  <c r="BL226" i="1"/>
  <c r="Y226" i="1"/>
  <c r="Y228" i="1" s="1"/>
  <c r="X226" i="1"/>
  <c r="O226" i="1"/>
  <c r="W223" i="1"/>
  <c r="W222" i="1"/>
  <c r="BN221" i="1"/>
  <c r="BL221" i="1"/>
  <c r="Y221" i="1"/>
  <c r="Y222" i="1" s="1"/>
  <c r="X221" i="1"/>
  <c r="X223" i="1" s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BO197" i="1" s="1"/>
  <c r="O197" i="1"/>
  <c r="BN196" i="1"/>
  <c r="BL196" i="1"/>
  <c r="Y196" i="1"/>
  <c r="X196" i="1"/>
  <c r="O196" i="1"/>
  <c r="W193" i="1"/>
  <c r="W192" i="1"/>
  <c r="BN191" i="1"/>
  <c r="BL191" i="1"/>
  <c r="Y191" i="1"/>
  <c r="X191" i="1"/>
  <c r="O191" i="1"/>
  <c r="BN190" i="1"/>
  <c r="BL190" i="1"/>
  <c r="Y190" i="1"/>
  <c r="X190" i="1"/>
  <c r="O190" i="1"/>
  <c r="W186" i="1"/>
  <c r="W185" i="1"/>
  <c r="BN184" i="1"/>
  <c r="BL184" i="1"/>
  <c r="Y184" i="1"/>
  <c r="Y185" i="1" s="1"/>
  <c r="X184" i="1"/>
  <c r="X186" i="1" s="1"/>
  <c r="O184" i="1"/>
  <c r="W181" i="1"/>
  <c r="W180" i="1"/>
  <c r="BN179" i="1"/>
  <c r="BL179" i="1"/>
  <c r="Y179" i="1"/>
  <c r="Y180" i="1" s="1"/>
  <c r="X179" i="1"/>
  <c r="X181" i="1" s="1"/>
  <c r="O179" i="1"/>
  <c r="W176" i="1"/>
  <c r="W175" i="1"/>
  <c r="BN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BO161" i="1" s="1"/>
  <c r="O161" i="1"/>
  <c r="W159" i="1"/>
  <c r="W158" i="1"/>
  <c r="BO157" i="1"/>
  <c r="BN157" i="1"/>
  <c r="BM157" i="1"/>
  <c r="BL157" i="1"/>
  <c r="Y157" i="1"/>
  <c r="X157" i="1"/>
  <c r="BO156" i="1"/>
  <c r="BN156" i="1"/>
  <c r="BM156" i="1"/>
  <c r="BL156" i="1"/>
  <c r="Y156" i="1"/>
  <c r="X156" i="1"/>
  <c r="O156" i="1"/>
  <c r="BN155" i="1"/>
  <c r="BL155" i="1"/>
  <c r="Y155" i="1"/>
  <c r="X155" i="1"/>
  <c r="BO155" i="1" s="1"/>
  <c r="BN154" i="1"/>
  <c r="BL154" i="1"/>
  <c r="Y154" i="1"/>
  <c r="X154" i="1"/>
  <c r="X158" i="1" s="1"/>
  <c r="W151" i="1"/>
  <c r="X150" i="1"/>
  <c r="W150" i="1"/>
  <c r="BO149" i="1"/>
  <c r="BN149" i="1"/>
  <c r="BM149" i="1"/>
  <c r="BL149" i="1"/>
  <c r="Y149" i="1"/>
  <c r="Y150" i="1" s="1"/>
  <c r="X149" i="1"/>
  <c r="X151" i="1" s="1"/>
  <c r="O149" i="1"/>
  <c r="W146" i="1"/>
  <c r="X145" i="1"/>
  <c r="W145" i="1"/>
  <c r="BO144" i="1"/>
  <c r="BN144" i="1"/>
  <c r="BM144" i="1"/>
  <c r="BL144" i="1"/>
  <c r="Y144" i="1"/>
  <c r="X144" i="1"/>
  <c r="BO143" i="1"/>
  <c r="BN143" i="1"/>
  <c r="BM143" i="1"/>
  <c r="BL143" i="1"/>
  <c r="Y143" i="1"/>
  <c r="Y145" i="1" s="1"/>
  <c r="X143" i="1"/>
  <c r="X146" i="1" s="1"/>
  <c r="O143" i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Y133" i="1" s="1"/>
  <c r="X131" i="1"/>
  <c r="O131" i="1"/>
  <c r="W128" i="1"/>
  <c r="W127" i="1"/>
  <c r="BN126" i="1"/>
  <c r="BL126" i="1"/>
  <c r="Y126" i="1"/>
  <c r="Y127" i="1" s="1"/>
  <c r="X126" i="1"/>
  <c r="X128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O119" i="1"/>
  <c r="BN118" i="1"/>
  <c r="BL118" i="1"/>
  <c r="Y118" i="1"/>
  <c r="X118" i="1"/>
  <c r="BO118" i="1" s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O82" i="1"/>
  <c r="BN81" i="1"/>
  <c r="BL81" i="1"/>
  <c r="Y81" i="1"/>
  <c r="X81" i="1"/>
  <c r="BO81" i="1" s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Y60" i="1" s="1"/>
  <c r="X54" i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X28" i="1"/>
  <c r="X32" i="1" s="1"/>
  <c r="O28" i="1"/>
  <c r="W24" i="1"/>
  <c r="W298" i="1" s="1"/>
  <c r="W23" i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W299" i="1" l="1"/>
  <c r="W302" i="1"/>
  <c r="Y77" i="1"/>
  <c r="Y87" i="1"/>
  <c r="BM81" i="1"/>
  <c r="X88" i="1"/>
  <c r="BM83" i="1"/>
  <c r="BM85" i="1"/>
  <c r="X104" i="1"/>
  <c r="Y103" i="1"/>
  <c r="BM99" i="1"/>
  <c r="BM101" i="1"/>
  <c r="Y109" i="1"/>
  <c r="BM113" i="1"/>
  <c r="BO113" i="1"/>
  <c r="X114" i="1"/>
  <c r="Y122" i="1"/>
  <c r="BM118" i="1"/>
  <c r="X123" i="1"/>
  <c r="BM120" i="1"/>
  <c r="X192" i="1"/>
  <c r="Y192" i="1"/>
  <c r="X200" i="1"/>
  <c r="Y199" i="1"/>
  <c r="BM197" i="1"/>
  <c r="Y209" i="1"/>
  <c r="Y217" i="1"/>
  <c r="BM213" i="1"/>
  <c r="BM215" i="1"/>
  <c r="X193" i="1"/>
  <c r="W300" i="1"/>
  <c r="Y32" i="1"/>
  <c r="Y40" i="1"/>
  <c r="BM36" i="1"/>
  <c r="BO36" i="1"/>
  <c r="BM37" i="1"/>
  <c r="X40" i="1"/>
  <c r="BM39" i="1"/>
  <c r="X50" i="1"/>
  <c r="X60" i="1"/>
  <c r="BM55" i="1"/>
  <c r="BM57" i="1"/>
  <c r="BM59" i="1"/>
  <c r="X66" i="1"/>
  <c r="X77" i="1"/>
  <c r="BM76" i="1"/>
  <c r="X87" i="1"/>
  <c r="X95" i="1"/>
  <c r="Y94" i="1"/>
  <c r="BM92" i="1"/>
  <c r="X109" i="1"/>
  <c r="BM108" i="1"/>
  <c r="X122" i="1"/>
  <c r="X133" i="1"/>
  <c r="BM132" i="1"/>
  <c r="Y158" i="1"/>
  <c r="Y163" i="1"/>
  <c r="BM161" i="1"/>
  <c r="Y170" i="1"/>
  <c r="BM174" i="1"/>
  <c r="BO174" i="1"/>
  <c r="X175" i="1"/>
  <c r="BM179" i="1"/>
  <c r="BO179" i="1"/>
  <c r="X180" i="1"/>
  <c r="BM184" i="1"/>
  <c r="BO184" i="1"/>
  <c r="X185" i="1"/>
  <c r="BM190" i="1"/>
  <c r="BO190" i="1"/>
  <c r="BM204" i="1"/>
  <c r="BM206" i="1"/>
  <c r="BM208" i="1"/>
  <c r="X217" i="1"/>
  <c r="X218" i="1"/>
  <c r="BM227" i="1"/>
  <c r="BM257" i="1"/>
  <c r="BO257" i="1"/>
  <c r="X258" i="1"/>
  <c r="Y270" i="1"/>
  <c r="BM266" i="1"/>
  <c r="BO266" i="1"/>
  <c r="BM269" i="1"/>
  <c r="Y296" i="1"/>
  <c r="W301" i="1"/>
  <c r="F9" i="1"/>
  <c r="J9" i="1"/>
  <c r="F10" i="1"/>
  <c r="BM22" i="1"/>
  <c r="BO22" i="1"/>
  <c r="X23" i="1"/>
  <c r="BM28" i="1"/>
  <c r="BO28" i="1"/>
  <c r="BM30" i="1"/>
  <c r="X33" i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1" i="1"/>
  <c r="BO91" i="1"/>
  <c r="BM93" i="1"/>
  <c r="X94" i="1"/>
  <c r="BM98" i="1"/>
  <c r="BO98" i="1"/>
  <c r="BM100" i="1"/>
  <c r="BM102" i="1"/>
  <c r="X103" i="1"/>
  <c r="BM107" i="1"/>
  <c r="BO107" i="1"/>
  <c r="X110" i="1"/>
  <c r="BM119" i="1"/>
  <c r="BO119" i="1"/>
  <c r="BM121" i="1"/>
  <c r="BM126" i="1"/>
  <c r="BO126" i="1"/>
  <c r="X127" i="1"/>
  <c r="BM131" i="1"/>
  <c r="BO131" i="1"/>
  <c r="X134" i="1"/>
  <c r="BM154" i="1"/>
  <c r="BO154" i="1"/>
  <c r="BM155" i="1"/>
  <c r="X159" i="1"/>
  <c r="X163" i="1"/>
  <c r="BM162" i="1"/>
  <c r="X164" i="1"/>
  <c r="X171" i="1"/>
  <c r="BO168" i="1"/>
  <c r="BM168" i="1"/>
  <c r="X170" i="1"/>
  <c r="BO191" i="1"/>
  <c r="BM19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9" i="1"/>
  <c r="BO226" i="1"/>
  <c r="BM226" i="1"/>
  <c r="X228" i="1"/>
  <c r="X253" i="1"/>
  <c r="BO250" i="1"/>
  <c r="BM250" i="1"/>
  <c r="BO251" i="1"/>
  <c r="BM251" i="1"/>
  <c r="BO252" i="1"/>
  <c r="BM252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H9" i="1"/>
  <c r="X199" i="1"/>
  <c r="BO196" i="1"/>
  <c r="BM196" i="1"/>
  <c r="BO198" i="1"/>
  <c r="BM198" i="1"/>
  <c r="X222" i="1"/>
  <c r="BO221" i="1"/>
  <c r="BM221" i="1"/>
  <c r="X263" i="1"/>
  <c r="BO261" i="1"/>
  <c r="BM261" i="1"/>
  <c r="BO262" i="1"/>
  <c r="BM262" i="1"/>
  <c r="Y303" i="1" l="1"/>
  <c r="X298" i="1"/>
  <c r="X300" i="1"/>
  <c r="A311" i="1"/>
  <c r="X302" i="1"/>
  <c r="X299" i="1"/>
  <c r="X301" i="1" s="1"/>
  <c r="C311" i="1" l="1"/>
  <c r="B311" i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<sst xmlns="http://schemas.openxmlformats.org/spreadsheetml/2006/main" count="1143" uniqueCount="434">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</sst>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92" t="s">
        <v>0</v>
      </c>
      <c r="E1" s="293"/>
      <c r="F1" s="293"/>
      <c r="G1" s="12" t="s">
        <v>1</v>
      </c>
      <c r="H1" s="292" t="s">
        <v>2</v>
      </c>
      <c r="I1" s="293"/>
      <c r="J1" s="293"/>
      <c r="K1" s="293"/>
      <c r="L1" s="293"/>
      <c r="M1" s="293"/>
      <c r="N1" s="293"/>
      <c r="O1" s="293"/>
      <c r="P1" s="293"/>
      <c r="Q1" s="406" t="s">
        <v>3</v>
      </c>
      <c r="R1" s="293"/>
      <c r="S1" s="2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1"/>
      <c r="Q2" s="201"/>
      <c r="R2" s="201"/>
      <c r="S2" s="201"/>
      <c r="T2" s="201"/>
      <c r="U2" s="201"/>
      <c r="V2" s="201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1"/>
      <c r="P3" s="201"/>
      <c r="Q3" s="201"/>
      <c r="R3" s="201"/>
      <c r="S3" s="201"/>
      <c r="T3" s="201"/>
      <c r="U3" s="201"/>
      <c r="V3" s="201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9" t="s">
        <v>7</v>
      </c>
      <c r="B5" s="225"/>
      <c r="C5" s="226"/>
      <c r="D5" s="267"/>
      <c r="E5" s="268"/>
      <c r="F5" s="388" t="s">
        <v>8</v>
      </c>
      <c r="G5" s="226"/>
      <c r="H5" s="267"/>
      <c r="I5" s="274"/>
      <c r="J5" s="274"/>
      <c r="K5" s="274"/>
      <c r="L5" s="268"/>
      <c r="M5" s="61"/>
      <c r="O5" s="24" t="s">
        <v>9</v>
      </c>
      <c r="P5" s="405">
        <v>45466</v>
      </c>
      <c r="Q5" s="308"/>
      <c r="S5" s="345" t="s">
        <v>10</v>
      </c>
      <c r="T5" s="232"/>
      <c r="U5" s="347" t="s">
        <v>11</v>
      </c>
      <c r="V5" s="308"/>
      <c r="AA5" s="51"/>
      <c r="AB5" s="51"/>
      <c r="AC5" s="51"/>
    </row>
    <row r="6" spans="1:30" s="193" customFormat="1" ht="24" customHeight="1" x14ac:dyDescent="0.2">
      <c r="A6" s="299" t="s">
        <v>12</v>
      </c>
      <c r="B6" s="225"/>
      <c r="C6" s="226"/>
      <c r="D6" s="373" t="s">
        <v>408</v>
      </c>
      <c r="E6" s="374"/>
      <c r="F6" s="374"/>
      <c r="G6" s="374"/>
      <c r="H6" s="374"/>
      <c r="I6" s="374"/>
      <c r="J6" s="374"/>
      <c r="K6" s="374"/>
      <c r="L6" s="308"/>
      <c r="M6" s="62"/>
      <c r="O6" s="24" t="s">
        <v>14</v>
      </c>
      <c r="P6" s="215" t="str">
        <f>IF(P5=0," ",CHOOSE(WEEKDAY(P5,2),"Понедельник","Вторник","Среда","Четверг","Пятница","Суббота","Воскресенье"))</f>
        <v>Воскресенье</v>
      </c>
      <c r="Q6" s="205"/>
      <c r="S6" s="239" t="s">
        <v>15</v>
      </c>
      <c r="T6" s="232"/>
      <c r="U6" s="332" t="s">
        <v>16</v>
      </c>
      <c r="V6" s="258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290"/>
      <c r="M7" s="63"/>
      <c r="O7" s="24"/>
      <c r="P7" s="42"/>
      <c r="Q7" s="42"/>
      <c r="S7" s="201"/>
      <c r="T7" s="232"/>
      <c r="U7" s="333"/>
      <c r="V7" s="334"/>
      <c r="AA7" s="51"/>
      <c r="AB7" s="51"/>
      <c r="AC7" s="51"/>
    </row>
    <row r="8" spans="1:30" s="193" customFormat="1" ht="25.5" customHeight="1" x14ac:dyDescent="0.2">
      <c r="A8" s="407" t="s">
        <v>17</v>
      </c>
      <c r="B8" s="213"/>
      <c r="C8" s="214"/>
      <c r="D8" s="278"/>
      <c r="E8" s="279"/>
      <c r="F8" s="279"/>
      <c r="G8" s="279"/>
      <c r="H8" s="279"/>
      <c r="I8" s="279"/>
      <c r="J8" s="279"/>
      <c r="K8" s="279"/>
      <c r="L8" s="280"/>
      <c r="M8" s="64"/>
      <c r="O8" s="24" t="s">
        <v>18</v>
      </c>
      <c r="P8" s="289">
        <v>0.375</v>
      </c>
      <c r="Q8" s="290"/>
      <c r="S8" s="201"/>
      <c r="T8" s="232"/>
      <c r="U8" s="333"/>
      <c r="V8" s="334"/>
      <c r="AA8" s="51"/>
      <c r="AB8" s="51"/>
      <c r="AC8" s="51"/>
    </row>
    <row r="9" spans="1:30" s="193" customFormat="1" ht="39.950000000000003" customHeight="1" x14ac:dyDescent="0.2">
      <c r="A9" s="2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317"/>
      <c r="E9" s="210"/>
      <c r="F9" s="2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9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L9" s="210"/>
      <c r="M9" s="194"/>
      <c r="O9" s="26" t="s">
        <v>19</v>
      </c>
      <c r="P9" s="284"/>
      <c r="Q9" s="285"/>
      <c r="S9" s="201"/>
      <c r="T9" s="232"/>
      <c r="U9" s="335"/>
      <c r="V9" s="336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2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317"/>
      <c r="E10" s="210"/>
      <c r="F10" s="2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78" t="str">
        <f>IFERROR(VLOOKUP($D$10,Proxy,2,FALSE),"")</f>
        <v/>
      </c>
      <c r="I10" s="201"/>
      <c r="J10" s="201"/>
      <c r="K10" s="201"/>
      <c r="L10" s="201"/>
      <c r="M10" s="192"/>
      <c r="O10" s="26" t="s">
        <v>20</v>
      </c>
      <c r="P10" s="350"/>
      <c r="Q10" s="351"/>
      <c r="T10" s="24" t="s">
        <v>21</v>
      </c>
      <c r="U10" s="257" t="s">
        <v>22</v>
      </c>
      <c r="V10" s="258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7"/>
      <c r="Q11" s="308"/>
      <c r="T11" s="24" t="s">
        <v>25</v>
      </c>
      <c r="U11" s="331" t="s">
        <v>26</v>
      </c>
      <c r="V11" s="285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24" t="s">
        <v>27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6"/>
      <c r="M12" s="65"/>
      <c r="O12" s="24" t="s">
        <v>28</v>
      </c>
      <c r="P12" s="289"/>
      <c r="Q12" s="290"/>
      <c r="R12" s="23"/>
      <c r="T12" s="24"/>
      <c r="U12" s="293"/>
      <c r="V12" s="201"/>
      <c r="AA12" s="51"/>
      <c r="AB12" s="51"/>
      <c r="AC12" s="51"/>
    </row>
    <row r="13" spans="1:30" s="193" customFormat="1" ht="23.25" customHeight="1" x14ac:dyDescent="0.2">
      <c r="A13" s="224" t="s">
        <v>29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6"/>
      <c r="M13" s="65"/>
      <c r="N13" s="26"/>
      <c r="O13" s="26" t="s">
        <v>30</v>
      </c>
      <c r="P13" s="331"/>
      <c r="Q13" s="285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24" t="s">
        <v>31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1" t="s">
        <v>32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6"/>
      <c r="M15" s="66"/>
      <c r="O15" s="297" t="s">
        <v>33</v>
      </c>
      <c r="P15" s="293"/>
      <c r="Q15" s="293"/>
      <c r="R15" s="293"/>
      <c r="S15" s="2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8"/>
      <c r="P16" s="298"/>
      <c r="Q16" s="298"/>
      <c r="R16" s="298"/>
      <c r="S16" s="29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2" t="s">
        <v>34</v>
      </c>
      <c r="B17" s="222" t="s">
        <v>35</v>
      </c>
      <c r="C17" s="312" t="s">
        <v>36</v>
      </c>
      <c r="D17" s="222" t="s">
        <v>37</v>
      </c>
      <c r="E17" s="244"/>
      <c r="F17" s="222" t="s">
        <v>38</v>
      </c>
      <c r="G17" s="222" t="s">
        <v>39</v>
      </c>
      <c r="H17" s="222" t="s">
        <v>40</v>
      </c>
      <c r="I17" s="222" t="s">
        <v>41</v>
      </c>
      <c r="J17" s="222" t="s">
        <v>42</v>
      </c>
      <c r="K17" s="222" t="s">
        <v>43</v>
      </c>
      <c r="L17" s="222" t="s">
        <v>44</v>
      </c>
      <c r="M17" s="222" t="s">
        <v>45</v>
      </c>
      <c r="N17" s="222" t="s">
        <v>46</v>
      </c>
      <c r="O17" s="222" t="s">
        <v>47</v>
      </c>
      <c r="P17" s="243"/>
      <c r="Q17" s="243"/>
      <c r="R17" s="243"/>
      <c r="S17" s="244"/>
      <c r="T17" s="400" t="s">
        <v>48</v>
      </c>
      <c r="U17" s="226"/>
      <c r="V17" s="222" t="s">
        <v>49</v>
      </c>
      <c r="W17" s="222" t="s">
        <v>50</v>
      </c>
      <c r="X17" s="403" t="s">
        <v>51</v>
      </c>
      <c r="Y17" s="222" t="s">
        <v>52</v>
      </c>
      <c r="Z17" s="261" t="s">
        <v>53</v>
      </c>
      <c r="AA17" s="261" t="s">
        <v>54</v>
      </c>
      <c r="AB17" s="261" t="s">
        <v>55</v>
      </c>
      <c r="AC17" s="262"/>
      <c r="AD17" s="263"/>
      <c r="AE17" s="275"/>
      <c r="BB17" s="398" t="s">
        <v>56</v>
      </c>
    </row>
    <row r="18" spans="1:67" ht="14.25" customHeight="1" x14ac:dyDescent="0.2">
      <c r="A18" s="223"/>
      <c r="B18" s="223"/>
      <c r="C18" s="223"/>
      <c r="D18" s="245"/>
      <c r="E18" s="247"/>
      <c r="F18" s="223"/>
      <c r="G18" s="223"/>
      <c r="H18" s="223"/>
      <c r="I18" s="223"/>
      <c r="J18" s="223"/>
      <c r="K18" s="223"/>
      <c r="L18" s="223"/>
      <c r="M18" s="223"/>
      <c r="N18" s="223"/>
      <c r="O18" s="245"/>
      <c r="P18" s="246"/>
      <c r="Q18" s="246"/>
      <c r="R18" s="246"/>
      <c r="S18" s="247"/>
      <c r="T18" s="191" t="s">
        <v>57</v>
      </c>
      <c r="U18" s="191" t="s">
        <v>58</v>
      </c>
      <c r="V18" s="223"/>
      <c r="W18" s="223"/>
      <c r="X18" s="404"/>
      <c r="Y18" s="223"/>
      <c r="Z18" s="367"/>
      <c r="AA18" s="367"/>
      <c r="AB18" s="264"/>
      <c r="AC18" s="265"/>
      <c r="AD18" s="266"/>
      <c r="AE18" s="276"/>
      <c r="BB18" s="201"/>
    </row>
    <row r="19" spans="1:67" ht="27.75" hidden="1" customHeight="1" x14ac:dyDescent="0.2">
      <c r="A19" s="286" t="s">
        <v>59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hidden="1" customHeight="1" x14ac:dyDescent="0.25">
      <c r="A20" s="202" t="s">
        <v>59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190"/>
      <c r="AA20" s="190"/>
    </row>
    <row r="21" spans="1:67" ht="14.25" hidden="1" customHeight="1" x14ac:dyDescent="0.25">
      <c r="A21" s="200" t="s">
        <v>60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189"/>
      <c r="AA21" s="189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6">
        <v>4607111035752</v>
      </c>
      <c r="E22" s="205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4"/>
      <c r="Q22" s="204"/>
      <c r="R22" s="204"/>
      <c r="S22" s="205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7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18"/>
      <c r="O23" s="212" t="s">
        <v>66</v>
      </c>
      <c r="P23" s="213"/>
      <c r="Q23" s="213"/>
      <c r="R23" s="213"/>
      <c r="S23" s="213"/>
      <c r="T23" s="213"/>
      <c r="U23" s="214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18"/>
      <c r="O24" s="212" t="s">
        <v>66</v>
      </c>
      <c r="P24" s="213"/>
      <c r="Q24" s="213"/>
      <c r="R24" s="213"/>
      <c r="S24" s="213"/>
      <c r="T24" s="213"/>
      <c r="U24" s="214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hidden="1" customHeight="1" x14ac:dyDescent="0.2">
      <c r="A25" s="286" t="s">
        <v>68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hidden="1" customHeight="1" x14ac:dyDescent="0.25">
      <c r="A26" s="202" t="s">
        <v>69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190"/>
      <c r="AA26" s="190"/>
    </row>
    <row r="27" spans="1:67" ht="14.25" hidden="1" customHeight="1" x14ac:dyDescent="0.25">
      <c r="A27" s="200" t="s">
        <v>70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189"/>
      <c r="AA27" s="189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6">
        <v>4607111036520</v>
      </c>
      <c r="E28" s="205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2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4"/>
      <c r="Q28" s="204"/>
      <c r="R28" s="204"/>
      <c r="S28" s="205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6">
        <v>4607111036605</v>
      </c>
      <c r="E29" s="205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4"/>
      <c r="Q29" s="204"/>
      <c r="R29" s="204"/>
      <c r="S29" s="205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6">
        <v>4607111036537</v>
      </c>
      <c r="E30" s="205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4"/>
      <c r="Q30" s="204"/>
      <c r="R30" s="204"/>
      <c r="S30" s="205"/>
      <c r="T30" s="34"/>
      <c r="U30" s="34"/>
      <c r="V30" s="35" t="s">
        <v>65</v>
      </c>
      <c r="W30" s="196">
        <v>182</v>
      </c>
      <c r="X30" s="197">
        <f>IFERROR(IF(W30="","",W30),"")</f>
        <v>182</v>
      </c>
      <c r="Y30" s="36">
        <f>IFERROR(IF(W30="","",W30*0.00936),"")</f>
        <v>1.7035200000000001</v>
      </c>
      <c r="Z30" s="56"/>
      <c r="AA30" s="57"/>
      <c r="AE30" s="67"/>
      <c r="BB30" s="71" t="s">
        <v>74</v>
      </c>
      <c r="BL30" s="67">
        <f>IFERROR(W30*I30,"0")</f>
        <v>349.76760000000002</v>
      </c>
      <c r="BM30" s="67">
        <f>IFERROR(X30*I30,"0")</f>
        <v>349.76760000000002</v>
      </c>
      <c r="BN30" s="67">
        <f>IFERROR(W30/J30,"0")</f>
        <v>1.4444444444444444</v>
      </c>
      <c r="BO30" s="67">
        <f>IFERROR(X30/J30,"0")</f>
        <v>1.4444444444444444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6">
        <v>4607111036599</v>
      </c>
      <c r="E31" s="205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4"/>
      <c r="Q31" s="204"/>
      <c r="R31" s="204"/>
      <c r="S31" s="205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7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18"/>
      <c r="O32" s="212" t="s">
        <v>66</v>
      </c>
      <c r="P32" s="213"/>
      <c r="Q32" s="213"/>
      <c r="R32" s="213"/>
      <c r="S32" s="213"/>
      <c r="T32" s="213"/>
      <c r="U32" s="214"/>
      <c r="V32" s="37" t="s">
        <v>65</v>
      </c>
      <c r="W32" s="198">
        <f>IFERROR(SUM(W28:W31),"0")</f>
        <v>182</v>
      </c>
      <c r="X32" s="198">
        <f>IFERROR(SUM(X28:X31),"0")</f>
        <v>182</v>
      </c>
      <c r="Y32" s="198">
        <f>IFERROR(IF(Y28="",0,Y28),"0")+IFERROR(IF(Y29="",0,Y29),"0")+IFERROR(IF(Y30="",0,Y30),"0")+IFERROR(IF(Y31="",0,Y31),"0")</f>
        <v>1.7035200000000001</v>
      </c>
      <c r="Z32" s="199"/>
      <c r="AA32" s="199"/>
    </row>
    <row r="33" spans="1:67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18"/>
      <c r="O33" s="212" t="s">
        <v>66</v>
      </c>
      <c r="P33" s="213"/>
      <c r="Q33" s="213"/>
      <c r="R33" s="213"/>
      <c r="S33" s="213"/>
      <c r="T33" s="213"/>
      <c r="U33" s="214"/>
      <c r="V33" s="37" t="s">
        <v>67</v>
      </c>
      <c r="W33" s="198">
        <f>IFERROR(SUMPRODUCT(W28:W31*H28:H31),"0")</f>
        <v>273</v>
      </c>
      <c r="X33" s="198">
        <f>IFERROR(SUMPRODUCT(X28:X31*H28:H31),"0")</f>
        <v>273</v>
      </c>
      <c r="Y33" s="37"/>
      <c r="Z33" s="199"/>
      <c r="AA33" s="199"/>
    </row>
    <row r="34" spans="1:67" ht="16.5" hidden="1" customHeight="1" x14ac:dyDescent="0.25">
      <c r="A34" s="202" t="s">
        <v>81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90"/>
      <c r="AA34" s="190"/>
    </row>
    <row r="35" spans="1:67" ht="14.25" hidden="1" customHeight="1" x14ac:dyDescent="0.25">
      <c r="A35" s="200" t="s">
        <v>60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189"/>
      <c r="AA35" s="189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6">
        <v>4607111036285</v>
      </c>
      <c r="E36" s="205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4"/>
      <c r="Q36" s="204"/>
      <c r="R36" s="204"/>
      <c r="S36" s="205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6">
        <v>4607111036308</v>
      </c>
      <c r="E37" s="205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38" t="s">
        <v>86</v>
      </c>
      <c r="P37" s="204"/>
      <c r="Q37" s="204"/>
      <c r="R37" s="204"/>
      <c r="S37" s="205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6">
        <v>4607111036315</v>
      </c>
      <c r="E38" s="205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4"/>
      <c r="Q38" s="204"/>
      <c r="R38" s="204"/>
      <c r="S38" s="205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6">
        <v>4607111036292</v>
      </c>
      <c r="E39" s="205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8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4"/>
      <c r="Q39" s="204"/>
      <c r="R39" s="204"/>
      <c r="S39" s="205"/>
      <c r="T39" s="34"/>
      <c r="U39" s="34"/>
      <c r="V39" s="35" t="s">
        <v>65</v>
      </c>
      <c r="W39" s="196">
        <v>24</v>
      </c>
      <c r="X39" s="197">
        <f>IFERROR(IF(W39="","",W39),"")</f>
        <v>24</v>
      </c>
      <c r="Y39" s="36">
        <f>IFERROR(IF(W39="","",W39*0.0155),"")</f>
        <v>0.372</v>
      </c>
      <c r="Z39" s="56"/>
      <c r="AA39" s="57"/>
      <c r="AE39" s="67"/>
      <c r="BB39" s="76" t="s">
        <v>1</v>
      </c>
      <c r="BL39" s="67">
        <f>IFERROR(W39*I39,"0")</f>
        <v>150.47999999999999</v>
      </c>
      <c r="BM39" s="67">
        <f>IFERROR(X39*I39,"0")</f>
        <v>150.47999999999999</v>
      </c>
      <c r="BN39" s="67">
        <f>IFERROR(W39/J39,"0")</f>
        <v>0.2857142857142857</v>
      </c>
      <c r="BO39" s="67">
        <f>IFERROR(X39/J39,"0")</f>
        <v>0.2857142857142857</v>
      </c>
    </row>
    <row r="40" spans="1:67" x14ac:dyDescent="0.2">
      <c r="A40" s="217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18"/>
      <c r="O40" s="212" t="s">
        <v>66</v>
      </c>
      <c r="P40" s="213"/>
      <c r="Q40" s="213"/>
      <c r="R40" s="213"/>
      <c r="S40" s="213"/>
      <c r="T40" s="213"/>
      <c r="U40" s="214"/>
      <c r="V40" s="37" t="s">
        <v>65</v>
      </c>
      <c r="W40" s="198">
        <f>IFERROR(SUM(W36:W39),"0")</f>
        <v>24</v>
      </c>
      <c r="X40" s="198">
        <f>IFERROR(SUM(X36:X39),"0")</f>
        <v>24</v>
      </c>
      <c r="Y40" s="198">
        <f>IFERROR(IF(Y36="",0,Y36),"0")+IFERROR(IF(Y37="",0,Y37),"0")+IFERROR(IF(Y38="",0,Y38),"0")+IFERROR(IF(Y39="",0,Y39),"0")</f>
        <v>0.372</v>
      </c>
      <c r="Z40" s="199"/>
      <c r="AA40" s="199"/>
    </row>
    <row r="41" spans="1:67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18"/>
      <c r="O41" s="212" t="s">
        <v>66</v>
      </c>
      <c r="P41" s="213"/>
      <c r="Q41" s="213"/>
      <c r="R41" s="213"/>
      <c r="S41" s="213"/>
      <c r="T41" s="213"/>
      <c r="U41" s="214"/>
      <c r="V41" s="37" t="s">
        <v>67</v>
      </c>
      <c r="W41" s="198">
        <f>IFERROR(SUMPRODUCT(W36:W39*H36:H39),"0")</f>
        <v>144</v>
      </c>
      <c r="X41" s="198">
        <f>IFERROR(SUMPRODUCT(X36:X39*H36:H39),"0")</f>
        <v>144</v>
      </c>
      <c r="Y41" s="37"/>
      <c r="Z41" s="199"/>
      <c r="AA41" s="199"/>
    </row>
    <row r="42" spans="1:67" ht="16.5" hidden="1" customHeight="1" x14ac:dyDescent="0.25">
      <c r="A42" s="202" t="s">
        <v>91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190"/>
      <c r="AA42" s="190"/>
    </row>
    <row r="43" spans="1:67" ht="14.25" hidden="1" customHeight="1" x14ac:dyDescent="0.25">
      <c r="A43" s="200" t="s">
        <v>92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189"/>
      <c r="AA43" s="189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6">
        <v>4607111038951</v>
      </c>
      <c r="E44" s="205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4"/>
      <c r="Q44" s="204"/>
      <c r="R44" s="204"/>
      <c r="S44" s="205"/>
      <c r="T44" s="34"/>
      <c r="U44" s="34"/>
      <c r="V44" s="35" t="s">
        <v>65</v>
      </c>
      <c r="W44" s="196">
        <v>10</v>
      </c>
      <c r="X44" s="197">
        <f t="shared" ref="X44:X49" si="0">IFERROR(IF(W44="","",W44),"")</f>
        <v>10</v>
      </c>
      <c r="Y44" s="36">
        <f t="shared" ref="Y44:Y49" si="1">IFERROR(IF(W44="","",W44*0.0095),"")</f>
        <v>9.5000000000000001E-2</v>
      </c>
      <c r="Z44" s="56"/>
      <c r="AA44" s="57"/>
      <c r="AE44" s="67"/>
      <c r="BB44" s="77" t="s">
        <v>74</v>
      </c>
      <c r="BL44" s="67">
        <f t="shared" ref="BL44:BL49" si="2">IFERROR(W44*I44,"0")</f>
        <v>15.918000000000001</v>
      </c>
      <c r="BM44" s="67">
        <f t="shared" ref="BM44:BM49" si="3">IFERROR(X44*I44,"0")</f>
        <v>15.918000000000001</v>
      </c>
      <c r="BN44" s="67">
        <f t="shared" ref="BN44:BN49" si="4">IFERROR(W44/J44,"0")</f>
        <v>7.6923076923076927E-2</v>
      </c>
      <c r="BO44" s="67">
        <f t="shared" ref="BO44:BO49" si="5">IFERROR(X44/J44,"0")</f>
        <v>7.6923076923076927E-2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6">
        <v>4607111037596</v>
      </c>
      <c r="E45" s="205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4"/>
      <c r="Q45" s="204"/>
      <c r="R45" s="204"/>
      <c r="S45" s="205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6">
        <v>4607111038579</v>
      </c>
      <c r="E46" s="205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4"/>
      <c r="Q46" s="204"/>
      <c r="R46" s="204"/>
      <c r="S46" s="205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6">
        <v>4607111037053</v>
      </c>
      <c r="E47" s="205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4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4"/>
      <c r="Q47" s="204"/>
      <c r="R47" s="204"/>
      <c r="S47" s="205"/>
      <c r="T47" s="34"/>
      <c r="U47" s="34"/>
      <c r="V47" s="35" t="s">
        <v>65</v>
      </c>
      <c r="W47" s="196">
        <v>0</v>
      </c>
      <c r="X47" s="197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6">
        <v>4607111037060</v>
      </c>
      <c r="E48" s="205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4"/>
      <c r="Q48" s="204"/>
      <c r="R48" s="204"/>
      <c r="S48" s="205"/>
      <c r="T48" s="34"/>
      <c r="U48" s="34"/>
      <c r="V48" s="35" t="s">
        <v>65</v>
      </c>
      <c r="W48" s="196">
        <v>30</v>
      </c>
      <c r="X48" s="197">
        <f t="shared" si="0"/>
        <v>30</v>
      </c>
      <c r="Y48" s="36">
        <f t="shared" si="1"/>
        <v>0.28499999999999998</v>
      </c>
      <c r="Z48" s="56"/>
      <c r="AA48" s="57"/>
      <c r="AE48" s="67"/>
      <c r="BB48" s="81" t="s">
        <v>74</v>
      </c>
      <c r="BL48" s="67">
        <f t="shared" si="2"/>
        <v>47.754000000000005</v>
      </c>
      <c r="BM48" s="67">
        <f t="shared" si="3"/>
        <v>47.754000000000005</v>
      </c>
      <c r="BN48" s="67">
        <f t="shared" si="4"/>
        <v>0.23076923076923078</v>
      </c>
      <c r="BO48" s="67">
        <f t="shared" si="5"/>
        <v>0.23076923076923078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6">
        <v>4607111038968</v>
      </c>
      <c r="E49" s="205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2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4"/>
      <c r="Q49" s="204"/>
      <c r="R49" s="204"/>
      <c r="S49" s="205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7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18"/>
      <c r="O50" s="212" t="s">
        <v>66</v>
      </c>
      <c r="P50" s="213"/>
      <c r="Q50" s="213"/>
      <c r="R50" s="213"/>
      <c r="S50" s="213"/>
      <c r="T50" s="213"/>
      <c r="U50" s="214"/>
      <c r="V50" s="37" t="s">
        <v>65</v>
      </c>
      <c r="W50" s="198">
        <f>IFERROR(SUM(W44:W49),"0")</f>
        <v>40</v>
      </c>
      <c r="X50" s="198">
        <f>IFERROR(SUM(X44:X49),"0")</f>
        <v>40</v>
      </c>
      <c r="Y50" s="198">
        <f>IFERROR(IF(Y44="",0,Y44),"0")+IFERROR(IF(Y45="",0,Y45),"0")+IFERROR(IF(Y46="",0,Y46),"0")+IFERROR(IF(Y47="",0,Y47),"0")+IFERROR(IF(Y48="",0,Y48),"0")+IFERROR(IF(Y49="",0,Y49),"0")</f>
        <v>0.38</v>
      </c>
      <c r="Z50" s="199"/>
      <c r="AA50" s="199"/>
    </row>
    <row r="51" spans="1:67" x14ac:dyDescent="0.2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18"/>
      <c r="O51" s="212" t="s">
        <v>66</v>
      </c>
      <c r="P51" s="213"/>
      <c r="Q51" s="213"/>
      <c r="R51" s="213"/>
      <c r="S51" s="213"/>
      <c r="T51" s="213"/>
      <c r="U51" s="214"/>
      <c r="V51" s="37" t="s">
        <v>67</v>
      </c>
      <c r="W51" s="198">
        <f>IFERROR(SUMPRODUCT(W44:W49*H44:H49),"0")</f>
        <v>48</v>
      </c>
      <c r="X51" s="198">
        <f>IFERROR(SUMPRODUCT(X44:X49*H44:H49),"0")</f>
        <v>48</v>
      </c>
      <c r="Y51" s="37"/>
      <c r="Z51" s="199"/>
      <c r="AA51" s="199"/>
    </row>
    <row r="52" spans="1:67" ht="16.5" hidden="1" customHeight="1" x14ac:dyDescent="0.25">
      <c r="A52" s="202" t="s">
        <v>106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190"/>
      <c r="AA52" s="190"/>
    </row>
    <row r="53" spans="1:67" ht="14.25" hidden="1" customHeight="1" x14ac:dyDescent="0.25">
      <c r="A53" s="200" t="s">
        <v>60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189"/>
      <c r="AA53" s="189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6">
        <v>4607111037190</v>
      </c>
      <c r="E54" s="205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4"/>
      <c r="Q54" s="204"/>
      <c r="R54" s="204"/>
      <c r="S54" s="205"/>
      <c r="T54" s="34"/>
      <c r="U54" s="34"/>
      <c r="V54" s="35" t="s">
        <v>65</v>
      </c>
      <c r="W54" s="196">
        <v>4</v>
      </c>
      <c r="X54" s="197">
        <f t="shared" ref="X54:X59" si="6">IFERROR(IF(W54="","",W54),"")</f>
        <v>4</v>
      </c>
      <c r="Y54" s="36">
        <f t="shared" ref="Y54:Y59" si="7">IFERROR(IF(W54="","",W54*0.0155),"")</f>
        <v>6.2E-2</v>
      </c>
      <c r="Z54" s="56"/>
      <c r="AA54" s="57"/>
      <c r="AE54" s="67"/>
      <c r="BB54" s="83" t="s">
        <v>1</v>
      </c>
      <c r="BL54" s="67">
        <f t="shared" ref="BL54:BL59" si="8">IFERROR(W54*I54,"0")</f>
        <v>28.798400000000001</v>
      </c>
      <c r="BM54" s="67">
        <f t="shared" ref="BM54:BM59" si="9">IFERROR(X54*I54,"0")</f>
        <v>28.798400000000001</v>
      </c>
      <c r="BN54" s="67">
        <f t="shared" ref="BN54:BN59" si="10">IFERROR(W54/J54,"0")</f>
        <v>4.7619047619047616E-2</v>
      </c>
      <c r="BO54" s="67">
        <f t="shared" ref="BO54:BO59" si="11">IFERROR(X54/J54,"0")</f>
        <v>4.7619047619047616E-2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6">
        <v>4607111037183</v>
      </c>
      <c r="E55" s="205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27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4"/>
      <c r="Q55" s="204"/>
      <c r="R55" s="204"/>
      <c r="S55" s="205"/>
      <c r="T55" s="34"/>
      <c r="U55" s="34"/>
      <c r="V55" s="35" t="s">
        <v>65</v>
      </c>
      <c r="W55" s="196">
        <v>84</v>
      </c>
      <c r="X55" s="197">
        <f t="shared" si="6"/>
        <v>84</v>
      </c>
      <c r="Y55" s="36">
        <f t="shared" si="7"/>
        <v>1.302</v>
      </c>
      <c r="Z55" s="56"/>
      <c r="AA55" s="57"/>
      <c r="AE55" s="67"/>
      <c r="BB55" s="84" t="s">
        <v>1</v>
      </c>
      <c r="BL55" s="67">
        <f t="shared" si="8"/>
        <v>628.82399999999996</v>
      </c>
      <c r="BM55" s="67">
        <f t="shared" si="9"/>
        <v>628.82399999999996</v>
      </c>
      <c r="BN55" s="67">
        <f t="shared" si="10"/>
        <v>1</v>
      </c>
      <c r="BO55" s="67">
        <f t="shared" si="11"/>
        <v>1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6">
        <v>4607111037091</v>
      </c>
      <c r="E56" s="205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4"/>
      <c r="Q56" s="204"/>
      <c r="R56" s="204"/>
      <c r="S56" s="205"/>
      <c r="T56" s="34"/>
      <c r="U56" s="34"/>
      <c r="V56" s="35" t="s">
        <v>65</v>
      </c>
      <c r="W56" s="196">
        <v>24</v>
      </c>
      <c r="X56" s="197">
        <f t="shared" si="6"/>
        <v>24</v>
      </c>
      <c r="Y56" s="36">
        <f t="shared" si="7"/>
        <v>0.372</v>
      </c>
      <c r="Z56" s="56"/>
      <c r="AA56" s="57"/>
      <c r="AE56" s="67"/>
      <c r="BB56" s="85" t="s">
        <v>1</v>
      </c>
      <c r="BL56" s="67">
        <f t="shared" si="8"/>
        <v>170.64000000000001</v>
      </c>
      <c r="BM56" s="67">
        <f t="shared" si="9"/>
        <v>170.64000000000001</v>
      </c>
      <c r="BN56" s="67">
        <f t="shared" si="10"/>
        <v>0.2857142857142857</v>
      </c>
      <c r="BO56" s="67">
        <f t="shared" si="11"/>
        <v>0.2857142857142857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6">
        <v>4607111036902</v>
      </c>
      <c r="E57" s="205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2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4"/>
      <c r="Q57" s="204"/>
      <c r="R57" s="204"/>
      <c r="S57" s="205"/>
      <c r="T57" s="34"/>
      <c r="U57" s="34"/>
      <c r="V57" s="35" t="s">
        <v>65</v>
      </c>
      <c r="W57" s="196">
        <v>36</v>
      </c>
      <c r="X57" s="197">
        <f t="shared" si="6"/>
        <v>36</v>
      </c>
      <c r="Y57" s="36">
        <f t="shared" si="7"/>
        <v>0.55800000000000005</v>
      </c>
      <c r="Z57" s="56"/>
      <c r="AA57" s="57"/>
      <c r="AE57" s="67"/>
      <c r="BB57" s="86" t="s">
        <v>1</v>
      </c>
      <c r="BL57" s="67">
        <f t="shared" si="8"/>
        <v>267.48</v>
      </c>
      <c r="BM57" s="67">
        <f t="shared" si="9"/>
        <v>267.48</v>
      </c>
      <c r="BN57" s="67">
        <f t="shared" si="10"/>
        <v>0.42857142857142855</v>
      </c>
      <c r="BO57" s="67">
        <f t="shared" si="11"/>
        <v>0.42857142857142855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6">
        <v>4607111036858</v>
      </c>
      <c r="E58" s="205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4"/>
      <c r="Q58" s="204"/>
      <c r="R58" s="204"/>
      <c r="S58" s="205"/>
      <c r="T58" s="34"/>
      <c r="U58" s="34"/>
      <c r="V58" s="35" t="s">
        <v>65</v>
      </c>
      <c r="W58" s="196">
        <v>12</v>
      </c>
      <c r="X58" s="197">
        <f t="shared" si="6"/>
        <v>12</v>
      </c>
      <c r="Y58" s="36">
        <f t="shared" si="7"/>
        <v>0.186</v>
      </c>
      <c r="Z58" s="56"/>
      <c r="AA58" s="57"/>
      <c r="AE58" s="67"/>
      <c r="BB58" s="87" t="s">
        <v>1</v>
      </c>
      <c r="BL58" s="67">
        <f t="shared" si="8"/>
        <v>86.395200000000003</v>
      </c>
      <c r="BM58" s="67">
        <f t="shared" si="9"/>
        <v>86.395200000000003</v>
      </c>
      <c r="BN58" s="67">
        <f t="shared" si="10"/>
        <v>0.14285714285714285</v>
      </c>
      <c r="BO58" s="67">
        <f t="shared" si="11"/>
        <v>0.14285714285714285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6">
        <v>4607111036889</v>
      </c>
      <c r="E59" s="205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4"/>
      <c r="Q59" s="204"/>
      <c r="R59" s="204"/>
      <c r="S59" s="205"/>
      <c r="T59" s="34"/>
      <c r="U59" s="34"/>
      <c r="V59" s="35" t="s">
        <v>65</v>
      </c>
      <c r="W59" s="196">
        <v>36</v>
      </c>
      <c r="X59" s="197">
        <f t="shared" si="6"/>
        <v>36</v>
      </c>
      <c r="Y59" s="36">
        <f t="shared" si="7"/>
        <v>0.55800000000000005</v>
      </c>
      <c r="Z59" s="56"/>
      <c r="AA59" s="57"/>
      <c r="AE59" s="67"/>
      <c r="BB59" s="88" t="s">
        <v>1</v>
      </c>
      <c r="BL59" s="67">
        <f t="shared" si="8"/>
        <v>269.49599999999998</v>
      </c>
      <c r="BM59" s="67">
        <f t="shared" si="9"/>
        <v>269.49599999999998</v>
      </c>
      <c r="BN59" s="67">
        <f t="shared" si="10"/>
        <v>0.42857142857142855</v>
      </c>
      <c r="BO59" s="67">
        <f t="shared" si="11"/>
        <v>0.42857142857142855</v>
      </c>
    </row>
    <row r="60" spans="1:67" x14ac:dyDescent="0.2">
      <c r="A60" s="217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18"/>
      <c r="O60" s="212" t="s">
        <v>66</v>
      </c>
      <c r="P60" s="213"/>
      <c r="Q60" s="213"/>
      <c r="R60" s="213"/>
      <c r="S60" s="213"/>
      <c r="T60" s="213"/>
      <c r="U60" s="214"/>
      <c r="V60" s="37" t="s">
        <v>65</v>
      </c>
      <c r="W60" s="198">
        <f>IFERROR(SUM(W54:W59),"0")</f>
        <v>196</v>
      </c>
      <c r="X60" s="198">
        <f>IFERROR(SUM(X54:X59),"0")</f>
        <v>196</v>
      </c>
      <c r="Y60" s="198">
        <f>IFERROR(IF(Y54="",0,Y54),"0")+IFERROR(IF(Y55="",0,Y55),"0")+IFERROR(IF(Y56="",0,Y56),"0")+IFERROR(IF(Y57="",0,Y57),"0")+IFERROR(IF(Y58="",0,Y58),"0")+IFERROR(IF(Y59="",0,Y59),"0")</f>
        <v>3.0380000000000003</v>
      </c>
      <c r="Z60" s="199"/>
      <c r="AA60" s="199"/>
    </row>
    <row r="61" spans="1:67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18"/>
      <c r="O61" s="212" t="s">
        <v>66</v>
      </c>
      <c r="P61" s="213"/>
      <c r="Q61" s="213"/>
      <c r="R61" s="213"/>
      <c r="S61" s="213"/>
      <c r="T61" s="213"/>
      <c r="U61" s="214"/>
      <c r="V61" s="37" t="s">
        <v>67</v>
      </c>
      <c r="W61" s="198">
        <f>IFERROR(SUMPRODUCT(W54:W59*H54:H59),"0")</f>
        <v>1398.4</v>
      </c>
      <c r="X61" s="198">
        <f>IFERROR(SUMPRODUCT(X54:X59*H54:H59),"0")</f>
        <v>1398.4</v>
      </c>
      <c r="Y61" s="37"/>
      <c r="Z61" s="199"/>
      <c r="AA61" s="199"/>
    </row>
    <row r="62" spans="1:67" ht="16.5" hidden="1" customHeight="1" x14ac:dyDescent="0.25">
      <c r="A62" s="202" t="s">
        <v>119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190"/>
      <c r="AA62" s="190"/>
    </row>
    <row r="63" spans="1:67" ht="14.25" hidden="1" customHeight="1" x14ac:dyDescent="0.25">
      <c r="A63" s="200" t="s">
        <v>60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189"/>
      <c r="AA63" s="189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6">
        <v>4607111037411</v>
      </c>
      <c r="E64" s="205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4"/>
      <c r="Q64" s="204"/>
      <c r="R64" s="204"/>
      <c r="S64" s="205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6">
        <v>4607111036728</v>
      </c>
      <c r="E65" s="205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4"/>
      <c r="Q65" s="204"/>
      <c r="R65" s="204"/>
      <c r="S65" s="205"/>
      <c r="T65" s="34"/>
      <c r="U65" s="34"/>
      <c r="V65" s="35" t="s">
        <v>65</v>
      </c>
      <c r="W65" s="196">
        <v>228</v>
      </c>
      <c r="X65" s="197">
        <f>IFERROR(IF(W65="","",W65),"")</f>
        <v>228</v>
      </c>
      <c r="Y65" s="36">
        <f>IFERROR(IF(W65="","",W65*0.00866),"")</f>
        <v>1.9744799999999998</v>
      </c>
      <c r="Z65" s="56"/>
      <c r="AA65" s="57"/>
      <c r="AE65" s="67"/>
      <c r="BB65" s="90" t="s">
        <v>1</v>
      </c>
      <c r="BL65" s="67">
        <f>IFERROR(W65*I65,"0")</f>
        <v>1188.6096</v>
      </c>
      <c r="BM65" s="67">
        <f>IFERROR(X65*I65,"0")</f>
        <v>1188.6096</v>
      </c>
      <c r="BN65" s="67">
        <f>IFERROR(W65/J65,"0")</f>
        <v>1.5833333333333333</v>
      </c>
      <c r="BO65" s="67">
        <f>IFERROR(X65/J65,"0")</f>
        <v>1.5833333333333333</v>
      </c>
    </row>
    <row r="66" spans="1:67" x14ac:dyDescent="0.2">
      <c r="A66" s="217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18"/>
      <c r="O66" s="212" t="s">
        <v>66</v>
      </c>
      <c r="P66" s="213"/>
      <c r="Q66" s="213"/>
      <c r="R66" s="213"/>
      <c r="S66" s="213"/>
      <c r="T66" s="213"/>
      <c r="U66" s="214"/>
      <c r="V66" s="37" t="s">
        <v>65</v>
      </c>
      <c r="W66" s="198">
        <f>IFERROR(SUM(W64:W65),"0")</f>
        <v>228</v>
      </c>
      <c r="X66" s="198">
        <f>IFERROR(SUM(X64:X65),"0")</f>
        <v>228</v>
      </c>
      <c r="Y66" s="198">
        <f>IFERROR(IF(Y64="",0,Y64),"0")+IFERROR(IF(Y65="",0,Y65),"0")</f>
        <v>1.9744799999999998</v>
      </c>
      <c r="Z66" s="199"/>
      <c r="AA66" s="199"/>
    </row>
    <row r="67" spans="1:67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18"/>
      <c r="O67" s="212" t="s">
        <v>66</v>
      </c>
      <c r="P67" s="213"/>
      <c r="Q67" s="213"/>
      <c r="R67" s="213"/>
      <c r="S67" s="213"/>
      <c r="T67" s="213"/>
      <c r="U67" s="214"/>
      <c r="V67" s="37" t="s">
        <v>67</v>
      </c>
      <c r="W67" s="198">
        <f>IFERROR(SUMPRODUCT(W64:W65*H64:H65),"0")</f>
        <v>1140</v>
      </c>
      <c r="X67" s="198">
        <f>IFERROR(SUMPRODUCT(X64:X65*H64:H65),"0")</f>
        <v>1140</v>
      </c>
      <c r="Y67" s="37"/>
      <c r="Z67" s="199"/>
      <c r="AA67" s="199"/>
    </row>
    <row r="68" spans="1:67" ht="16.5" hidden="1" customHeight="1" x14ac:dyDescent="0.25">
      <c r="A68" s="202" t="s">
        <v>125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190"/>
      <c r="AA68" s="190"/>
    </row>
    <row r="69" spans="1:67" ht="14.25" hidden="1" customHeight="1" x14ac:dyDescent="0.25">
      <c r="A69" s="200" t="s">
        <v>126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189"/>
      <c r="AA69" s="189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6">
        <v>4607111033659</v>
      </c>
      <c r="E70" s="205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4"/>
      <c r="Q70" s="204"/>
      <c r="R70" s="204"/>
      <c r="S70" s="205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7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18"/>
      <c r="O71" s="212" t="s">
        <v>66</v>
      </c>
      <c r="P71" s="213"/>
      <c r="Q71" s="213"/>
      <c r="R71" s="213"/>
      <c r="S71" s="213"/>
      <c r="T71" s="213"/>
      <c r="U71" s="214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hidden="1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18"/>
      <c r="O72" s="212" t="s">
        <v>66</v>
      </c>
      <c r="P72" s="213"/>
      <c r="Q72" s="213"/>
      <c r="R72" s="213"/>
      <c r="S72" s="213"/>
      <c r="T72" s="213"/>
      <c r="U72" s="214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hidden="1" customHeight="1" x14ac:dyDescent="0.25">
      <c r="A73" s="202" t="s">
        <v>129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190"/>
      <c r="AA73" s="190"/>
    </row>
    <row r="74" spans="1:67" ht="14.25" hidden="1" customHeight="1" x14ac:dyDescent="0.25">
      <c r="A74" s="200" t="s">
        <v>130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6">
        <v>4607111034137</v>
      </c>
      <c r="E75" s="205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4"/>
      <c r="Q75" s="204"/>
      <c r="R75" s="204"/>
      <c r="S75" s="205"/>
      <c r="T75" s="34"/>
      <c r="U75" s="34"/>
      <c r="V75" s="35" t="s">
        <v>65</v>
      </c>
      <c r="W75" s="196">
        <v>18</v>
      </c>
      <c r="X75" s="197">
        <f>IFERROR(IF(W75="","",W75),"")</f>
        <v>18</v>
      </c>
      <c r="Y75" s="36">
        <f>IFERROR(IF(W75="","",W75*0.01788),"")</f>
        <v>0.32184000000000001</v>
      </c>
      <c r="Z75" s="56"/>
      <c r="AA75" s="57"/>
      <c r="AE75" s="67"/>
      <c r="BB75" s="92" t="s">
        <v>74</v>
      </c>
      <c r="BL75" s="67">
        <f>IFERROR(W75*I75,"0")</f>
        <v>77.464800000000011</v>
      </c>
      <c r="BM75" s="67">
        <f>IFERROR(X75*I75,"0")</f>
        <v>77.464800000000011</v>
      </c>
      <c r="BN75" s="67">
        <f>IFERROR(W75/J75,"0")</f>
        <v>0.25714285714285712</v>
      </c>
      <c r="BO75" s="67">
        <f>IFERROR(X75/J75,"0")</f>
        <v>0.25714285714285712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6">
        <v>4607111034120</v>
      </c>
      <c r="E76" s="205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4"/>
      <c r="Q76" s="204"/>
      <c r="R76" s="204"/>
      <c r="S76" s="205"/>
      <c r="T76" s="34"/>
      <c r="U76" s="34"/>
      <c r="V76" s="35" t="s">
        <v>65</v>
      </c>
      <c r="W76" s="196">
        <v>18</v>
      </c>
      <c r="X76" s="197">
        <f>IFERROR(IF(W76="","",W76),"")</f>
        <v>18</v>
      </c>
      <c r="Y76" s="36">
        <f>IFERROR(IF(W76="","",W76*0.01788),"")</f>
        <v>0.32184000000000001</v>
      </c>
      <c r="Z76" s="56"/>
      <c r="AA76" s="57"/>
      <c r="AE76" s="67"/>
      <c r="BB76" s="93" t="s">
        <v>74</v>
      </c>
      <c r="BL76" s="67">
        <f>IFERROR(W76*I76,"0")</f>
        <v>77.464800000000011</v>
      </c>
      <c r="BM76" s="67">
        <f>IFERROR(X76*I76,"0")</f>
        <v>77.464800000000011</v>
      </c>
      <c r="BN76" s="67">
        <f>IFERROR(W76/J76,"0")</f>
        <v>0.25714285714285712</v>
      </c>
      <c r="BO76" s="67">
        <f>IFERROR(X76/J76,"0")</f>
        <v>0.25714285714285712</v>
      </c>
    </row>
    <row r="77" spans="1:67" x14ac:dyDescent="0.2">
      <c r="A77" s="217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18"/>
      <c r="O77" s="212" t="s">
        <v>66</v>
      </c>
      <c r="P77" s="213"/>
      <c r="Q77" s="213"/>
      <c r="R77" s="213"/>
      <c r="S77" s="213"/>
      <c r="T77" s="213"/>
      <c r="U77" s="214"/>
      <c r="V77" s="37" t="s">
        <v>65</v>
      </c>
      <c r="W77" s="198">
        <f>IFERROR(SUM(W75:W76),"0")</f>
        <v>36</v>
      </c>
      <c r="X77" s="198">
        <f>IFERROR(SUM(X75:X76),"0")</f>
        <v>36</v>
      </c>
      <c r="Y77" s="198">
        <f>IFERROR(IF(Y75="",0,Y75),"0")+IFERROR(IF(Y76="",0,Y76),"0")</f>
        <v>0.64368000000000003</v>
      </c>
      <c r="Z77" s="199"/>
      <c r="AA77" s="199"/>
    </row>
    <row r="78" spans="1:67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18"/>
      <c r="O78" s="212" t="s">
        <v>66</v>
      </c>
      <c r="P78" s="213"/>
      <c r="Q78" s="213"/>
      <c r="R78" s="213"/>
      <c r="S78" s="213"/>
      <c r="T78" s="213"/>
      <c r="U78" s="214"/>
      <c r="V78" s="37" t="s">
        <v>67</v>
      </c>
      <c r="W78" s="198">
        <f>IFERROR(SUMPRODUCT(W75:W76*H75:H76),"0")</f>
        <v>129.6</v>
      </c>
      <c r="X78" s="198">
        <f>IFERROR(SUMPRODUCT(X75:X76*H75:H76),"0")</f>
        <v>129.6</v>
      </c>
      <c r="Y78" s="37"/>
      <c r="Z78" s="199"/>
      <c r="AA78" s="199"/>
    </row>
    <row r="79" spans="1:67" ht="16.5" hidden="1" customHeight="1" x14ac:dyDescent="0.25">
      <c r="A79" s="202" t="s">
        <v>135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190"/>
      <c r="AA79" s="190"/>
    </row>
    <row r="80" spans="1:67" ht="14.25" hidden="1" customHeight="1" x14ac:dyDescent="0.25">
      <c r="A80" s="200" t="s">
        <v>126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189"/>
      <c r="AA80" s="189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6">
        <v>4607111036407</v>
      </c>
      <c r="E81" s="205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4"/>
      <c r="Q81" s="204"/>
      <c r="R81" s="204"/>
      <c r="S81" s="205"/>
      <c r="T81" s="34"/>
      <c r="U81" s="34"/>
      <c r="V81" s="35" t="s">
        <v>65</v>
      </c>
      <c r="W81" s="196">
        <v>0</v>
      </c>
      <c r="X81" s="197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6">
        <v>4607111033628</v>
      </c>
      <c r="E82" s="205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4"/>
      <c r="Q82" s="204"/>
      <c r="R82" s="204"/>
      <c r="S82" s="205"/>
      <c r="T82" s="34"/>
      <c r="U82" s="34"/>
      <c r="V82" s="35" t="s">
        <v>65</v>
      </c>
      <c r="W82" s="196">
        <v>42</v>
      </c>
      <c r="X82" s="197">
        <f t="shared" si="12"/>
        <v>42</v>
      </c>
      <c r="Y82" s="36">
        <f t="shared" si="13"/>
        <v>0.75095999999999996</v>
      </c>
      <c r="Z82" s="56"/>
      <c r="AA82" s="57"/>
      <c r="AE82" s="67"/>
      <c r="BB82" s="95" t="s">
        <v>74</v>
      </c>
      <c r="BL82" s="67">
        <f t="shared" si="14"/>
        <v>180.75120000000001</v>
      </c>
      <c r="BM82" s="67">
        <f t="shared" si="15"/>
        <v>180.75120000000001</v>
      </c>
      <c r="BN82" s="67">
        <f t="shared" si="16"/>
        <v>0.6</v>
      </c>
      <c r="BO82" s="67">
        <f t="shared" si="17"/>
        <v>0.6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6">
        <v>4607111033451</v>
      </c>
      <c r="E83" s="205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4"/>
      <c r="Q83" s="204"/>
      <c r="R83" s="204"/>
      <c r="S83" s="205"/>
      <c r="T83" s="34"/>
      <c r="U83" s="34"/>
      <c r="V83" s="35" t="s">
        <v>65</v>
      </c>
      <c r="W83" s="196">
        <v>126</v>
      </c>
      <c r="X83" s="197">
        <f t="shared" si="12"/>
        <v>126</v>
      </c>
      <c r="Y83" s="36">
        <f t="shared" si="13"/>
        <v>2.2528800000000002</v>
      </c>
      <c r="Z83" s="56"/>
      <c r="AA83" s="57"/>
      <c r="AE83" s="67"/>
      <c r="BB83" s="96" t="s">
        <v>74</v>
      </c>
      <c r="BL83" s="67">
        <f t="shared" si="14"/>
        <v>542.25360000000001</v>
      </c>
      <c r="BM83" s="67">
        <f t="shared" si="15"/>
        <v>542.25360000000001</v>
      </c>
      <c r="BN83" s="67">
        <f t="shared" si="16"/>
        <v>1.8</v>
      </c>
      <c r="BO83" s="67">
        <f t="shared" si="17"/>
        <v>1.8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6">
        <v>4607111035141</v>
      </c>
      <c r="E84" s="205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4"/>
      <c r="Q84" s="204"/>
      <c r="R84" s="204"/>
      <c r="S84" s="205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6">
        <v>4607111035028</v>
      </c>
      <c r="E85" s="205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4"/>
      <c r="Q85" s="204"/>
      <c r="R85" s="204"/>
      <c r="S85" s="205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6">
        <v>4607111033444</v>
      </c>
      <c r="E86" s="205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4"/>
      <c r="Q86" s="204"/>
      <c r="R86" s="204"/>
      <c r="S86" s="205"/>
      <c r="T86" s="34"/>
      <c r="U86" s="34"/>
      <c r="V86" s="35" t="s">
        <v>65</v>
      </c>
      <c r="W86" s="196">
        <v>112</v>
      </c>
      <c r="X86" s="197">
        <f t="shared" si="12"/>
        <v>112</v>
      </c>
      <c r="Y86" s="36">
        <f t="shared" si="13"/>
        <v>2.0025599999999999</v>
      </c>
      <c r="Z86" s="56"/>
      <c r="AA86" s="57"/>
      <c r="AE86" s="67"/>
      <c r="BB86" s="99" t="s">
        <v>74</v>
      </c>
      <c r="BL86" s="67">
        <f t="shared" si="14"/>
        <v>482.00320000000005</v>
      </c>
      <c r="BM86" s="67">
        <f t="shared" si="15"/>
        <v>482.00320000000005</v>
      </c>
      <c r="BN86" s="67">
        <f t="shared" si="16"/>
        <v>1.6</v>
      </c>
      <c r="BO86" s="67">
        <f t="shared" si="17"/>
        <v>1.6</v>
      </c>
    </row>
    <row r="87" spans="1:67" x14ac:dyDescent="0.2">
      <c r="A87" s="217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18"/>
      <c r="O87" s="212" t="s">
        <v>66</v>
      </c>
      <c r="P87" s="213"/>
      <c r="Q87" s="213"/>
      <c r="R87" s="213"/>
      <c r="S87" s="213"/>
      <c r="T87" s="213"/>
      <c r="U87" s="214"/>
      <c r="V87" s="37" t="s">
        <v>65</v>
      </c>
      <c r="W87" s="198">
        <f>IFERROR(SUM(W81:W86),"0")</f>
        <v>280</v>
      </c>
      <c r="X87" s="198">
        <f>IFERROR(SUM(X81:X86),"0")</f>
        <v>280</v>
      </c>
      <c r="Y87" s="198">
        <f>IFERROR(IF(Y81="",0,Y81),"0")+IFERROR(IF(Y82="",0,Y82),"0")+IFERROR(IF(Y83="",0,Y83),"0")+IFERROR(IF(Y84="",0,Y84),"0")+IFERROR(IF(Y85="",0,Y85),"0")+IFERROR(IF(Y86="",0,Y86),"0")</f>
        <v>5.0064000000000002</v>
      </c>
      <c r="Z87" s="199"/>
      <c r="AA87" s="199"/>
    </row>
    <row r="88" spans="1:67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18"/>
      <c r="O88" s="212" t="s">
        <v>66</v>
      </c>
      <c r="P88" s="213"/>
      <c r="Q88" s="213"/>
      <c r="R88" s="213"/>
      <c r="S88" s="213"/>
      <c r="T88" s="213"/>
      <c r="U88" s="214"/>
      <c r="V88" s="37" t="s">
        <v>67</v>
      </c>
      <c r="W88" s="198">
        <f>IFERROR(SUMPRODUCT(W81:W86*H81:H86),"0")</f>
        <v>1008</v>
      </c>
      <c r="X88" s="198">
        <f>IFERROR(SUMPRODUCT(X81:X86*H81:H86),"0")</f>
        <v>1008</v>
      </c>
      <c r="Y88" s="37"/>
      <c r="Z88" s="199"/>
      <c r="AA88" s="199"/>
    </row>
    <row r="89" spans="1:67" ht="16.5" hidden="1" customHeight="1" x14ac:dyDescent="0.25">
      <c r="A89" s="202" t="s">
        <v>148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190"/>
      <c r="AA89" s="190"/>
    </row>
    <row r="90" spans="1:67" ht="14.25" hidden="1" customHeight="1" x14ac:dyDescent="0.25">
      <c r="A90" s="200" t="s">
        <v>148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189"/>
      <c r="AA90" s="189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6">
        <v>4607025784012</v>
      </c>
      <c r="E91" s="205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4"/>
      <c r="Q91" s="204"/>
      <c r="R91" s="204"/>
      <c r="S91" s="205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6">
        <v>4607025784319</v>
      </c>
      <c r="E92" s="205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4"/>
      <c r="Q92" s="204"/>
      <c r="R92" s="204"/>
      <c r="S92" s="205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6">
        <v>4607111035370</v>
      </c>
      <c r="E93" s="205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4"/>
      <c r="Q93" s="204"/>
      <c r="R93" s="204"/>
      <c r="S93" s="205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17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18"/>
      <c r="O94" s="212" t="s">
        <v>66</v>
      </c>
      <c r="P94" s="213"/>
      <c r="Q94" s="213"/>
      <c r="R94" s="213"/>
      <c r="S94" s="213"/>
      <c r="T94" s="213"/>
      <c r="U94" s="214"/>
      <c r="V94" s="37" t="s">
        <v>65</v>
      </c>
      <c r="W94" s="198">
        <f>IFERROR(SUM(W91:W93),"0")</f>
        <v>0</v>
      </c>
      <c r="X94" s="198">
        <f>IFERROR(SUM(X91:X93),"0")</f>
        <v>0</v>
      </c>
      <c r="Y94" s="198">
        <f>IFERROR(IF(Y91="",0,Y91),"0")+IFERROR(IF(Y92="",0,Y92),"0")+IFERROR(IF(Y93="",0,Y93),"0")</f>
        <v>0</v>
      </c>
      <c r="Z94" s="199"/>
      <c r="AA94" s="199"/>
    </row>
    <row r="95" spans="1:67" hidden="1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18"/>
      <c r="O95" s="212" t="s">
        <v>66</v>
      </c>
      <c r="P95" s="213"/>
      <c r="Q95" s="213"/>
      <c r="R95" s="213"/>
      <c r="S95" s="213"/>
      <c r="T95" s="213"/>
      <c r="U95" s="214"/>
      <c r="V95" s="37" t="s">
        <v>67</v>
      </c>
      <c r="W95" s="198">
        <f>IFERROR(SUMPRODUCT(W91:W93*H91:H93),"0")</f>
        <v>0</v>
      </c>
      <c r="X95" s="198">
        <f>IFERROR(SUMPRODUCT(X91:X93*H91:H93),"0")</f>
        <v>0</v>
      </c>
      <c r="Y95" s="37"/>
      <c r="Z95" s="199"/>
      <c r="AA95" s="199"/>
    </row>
    <row r="96" spans="1:67" ht="16.5" hidden="1" customHeight="1" x14ac:dyDescent="0.25">
      <c r="A96" s="202" t="s">
        <v>155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190"/>
      <c r="AA96" s="190"/>
    </row>
    <row r="97" spans="1:67" ht="14.25" hidden="1" customHeight="1" x14ac:dyDescent="0.25">
      <c r="A97" s="200" t="s">
        <v>60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189"/>
      <c r="AA97" s="189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6">
        <v>4607111033970</v>
      </c>
      <c r="E98" s="205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7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4"/>
      <c r="Q98" s="204"/>
      <c r="R98" s="204"/>
      <c r="S98" s="205"/>
      <c r="T98" s="34"/>
      <c r="U98" s="34"/>
      <c r="V98" s="35" t="s">
        <v>65</v>
      </c>
      <c r="W98" s="196">
        <v>84</v>
      </c>
      <c r="X98" s="197">
        <f>IFERROR(IF(W98="","",W98),"")</f>
        <v>84</v>
      </c>
      <c r="Y98" s="36">
        <f>IFERROR(IF(W98="","",W98*0.0155),"")</f>
        <v>1.302</v>
      </c>
      <c r="Z98" s="56"/>
      <c r="AA98" s="57"/>
      <c r="AE98" s="67"/>
      <c r="BB98" s="103" t="s">
        <v>1</v>
      </c>
      <c r="BL98" s="67">
        <f>IFERROR(W98*I98,"0")</f>
        <v>604.76639999999998</v>
      </c>
      <c r="BM98" s="67">
        <f>IFERROR(X98*I98,"0")</f>
        <v>604.76639999999998</v>
      </c>
      <c r="BN98" s="67">
        <f>IFERROR(W98/J98,"0")</f>
        <v>1</v>
      </c>
      <c r="BO98" s="67">
        <f>IFERROR(X98/J98,"0")</f>
        <v>1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6">
        <v>4607111034144</v>
      </c>
      <c r="E99" s="205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4"/>
      <c r="Q99" s="204"/>
      <c r="R99" s="204"/>
      <c r="S99" s="205"/>
      <c r="T99" s="34"/>
      <c r="U99" s="34"/>
      <c r="V99" s="35" t="s">
        <v>65</v>
      </c>
      <c r="W99" s="196">
        <v>228</v>
      </c>
      <c r="X99" s="197">
        <f>IFERROR(IF(W99="","",W99),"")</f>
        <v>228</v>
      </c>
      <c r="Y99" s="36">
        <f>IFERROR(IF(W99="","",W99*0.0155),"")</f>
        <v>3.5339999999999998</v>
      </c>
      <c r="Z99" s="56"/>
      <c r="AA99" s="57"/>
      <c r="AE99" s="67"/>
      <c r="BB99" s="104" t="s">
        <v>1</v>
      </c>
      <c r="BL99" s="67">
        <f>IFERROR(W99*I99,"0")</f>
        <v>1706.808</v>
      </c>
      <c r="BM99" s="67">
        <f>IFERROR(X99*I99,"0")</f>
        <v>1706.808</v>
      </c>
      <c r="BN99" s="67">
        <f>IFERROR(W99/J99,"0")</f>
        <v>2.7142857142857144</v>
      </c>
      <c r="BO99" s="67">
        <f>IFERROR(X99/J99,"0")</f>
        <v>2.7142857142857144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6">
        <v>4607111033987</v>
      </c>
      <c r="E100" s="205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4"/>
      <c r="Q100" s="204"/>
      <c r="R100" s="204"/>
      <c r="S100" s="205"/>
      <c r="T100" s="34"/>
      <c r="U100" s="34"/>
      <c r="V100" s="35" t="s">
        <v>65</v>
      </c>
      <c r="W100" s="196">
        <v>60</v>
      </c>
      <c r="X100" s="197">
        <f>IFERROR(IF(W100="","",W100),"")</f>
        <v>60</v>
      </c>
      <c r="Y100" s="36">
        <f>IFERROR(IF(W100="","",W100*0.0155),"")</f>
        <v>0.92999999999999994</v>
      </c>
      <c r="Z100" s="56"/>
      <c r="AA100" s="57"/>
      <c r="AE100" s="67"/>
      <c r="BB100" s="105" t="s">
        <v>1</v>
      </c>
      <c r="BL100" s="67">
        <f>IFERROR(W100*I100,"0")</f>
        <v>431.976</v>
      </c>
      <c r="BM100" s="67">
        <f>IFERROR(X100*I100,"0")</f>
        <v>431.976</v>
      </c>
      <c r="BN100" s="67">
        <f>IFERROR(W100/J100,"0")</f>
        <v>0.7142857142857143</v>
      </c>
      <c r="BO100" s="67">
        <f>IFERROR(X100/J100,"0")</f>
        <v>0.7142857142857143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6">
        <v>4607111034151</v>
      </c>
      <c r="E101" s="205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4"/>
      <c r="Q101" s="204"/>
      <c r="R101" s="204"/>
      <c r="S101" s="205"/>
      <c r="T101" s="34"/>
      <c r="U101" s="34"/>
      <c r="V101" s="35" t="s">
        <v>65</v>
      </c>
      <c r="W101" s="196">
        <v>216</v>
      </c>
      <c r="X101" s="197">
        <f>IFERROR(IF(W101="","",W101),"")</f>
        <v>216</v>
      </c>
      <c r="Y101" s="36">
        <f>IFERROR(IF(W101="","",W101*0.0155),"")</f>
        <v>3.3479999999999999</v>
      </c>
      <c r="Z101" s="56"/>
      <c r="AA101" s="57"/>
      <c r="AE101" s="67"/>
      <c r="BB101" s="106" t="s">
        <v>1</v>
      </c>
      <c r="BL101" s="67">
        <f>IFERROR(W101*I101,"0")</f>
        <v>1616.9759999999999</v>
      </c>
      <c r="BM101" s="67">
        <f>IFERROR(X101*I101,"0")</f>
        <v>1616.9759999999999</v>
      </c>
      <c r="BN101" s="67">
        <f>IFERROR(W101/J101,"0")</f>
        <v>2.5714285714285716</v>
      </c>
      <c r="BO101" s="67">
        <f>IFERROR(X101/J101,"0")</f>
        <v>2.5714285714285716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6">
        <v>4607111038098</v>
      </c>
      <c r="E102" s="205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4"/>
      <c r="Q102" s="204"/>
      <c r="R102" s="204"/>
      <c r="S102" s="205"/>
      <c r="T102" s="34"/>
      <c r="U102" s="34"/>
      <c r="V102" s="35" t="s">
        <v>65</v>
      </c>
      <c r="W102" s="196">
        <v>24</v>
      </c>
      <c r="X102" s="197">
        <f>IFERROR(IF(W102="","",W102),"")</f>
        <v>24</v>
      </c>
      <c r="Y102" s="36">
        <f>IFERROR(IF(W102="","",W102*0.0155),"")</f>
        <v>0.372</v>
      </c>
      <c r="Z102" s="56"/>
      <c r="AA102" s="57"/>
      <c r="AE102" s="67"/>
      <c r="BB102" s="107" t="s">
        <v>1</v>
      </c>
      <c r="BL102" s="67">
        <f>IFERROR(W102*I102,"0")</f>
        <v>160.464</v>
      </c>
      <c r="BM102" s="67">
        <f>IFERROR(X102*I102,"0")</f>
        <v>160.464</v>
      </c>
      <c r="BN102" s="67">
        <f>IFERROR(W102/J102,"0")</f>
        <v>0.2857142857142857</v>
      </c>
      <c r="BO102" s="67">
        <f>IFERROR(X102/J102,"0")</f>
        <v>0.2857142857142857</v>
      </c>
    </row>
    <row r="103" spans="1:67" x14ac:dyDescent="0.2">
      <c r="A103" s="217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18"/>
      <c r="O103" s="212" t="s">
        <v>66</v>
      </c>
      <c r="P103" s="213"/>
      <c r="Q103" s="213"/>
      <c r="R103" s="213"/>
      <c r="S103" s="213"/>
      <c r="T103" s="213"/>
      <c r="U103" s="214"/>
      <c r="V103" s="37" t="s">
        <v>65</v>
      </c>
      <c r="W103" s="198">
        <f>IFERROR(SUM(W98:W102),"0")</f>
        <v>612</v>
      </c>
      <c r="X103" s="198">
        <f>IFERROR(SUM(X98:X102),"0")</f>
        <v>612</v>
      </c>
      <c r="Y103" s="198">
        <f>IFERROR(IF(Y98="",0,Y98),"0")+IFERROR(IF(Y99="",0,Y99),"0")+IFERROR(IF(Y100="",0,Y100),"0")+IFERROR(IF(Y101="",0,Y101),"0")+IFERROR(IF(Y102="",0,Y102),"0")</f>
        <v>9.4860000000000007</v>
      </c>
      <c r="Z103" s="199"/>
      <c r="AA103" s="199"/>
    </row>
    <row r="104" spans="1:67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18"/>
      <c r="O104" s="212" t="s">
        <v>66</v>
      </c>
      <c r="P104" s="213"/>
      <c r="Q104" s="213"/>
      <c r="R104" s="213"/>
      <c r="S104" s="213"/>
      <c r="T104" s="213"/>
      <c r="U104" s="214"/>
      <c r="V104" s="37" t="s">
        <v>67</v>
      </c>
      <c r="W104" s="198">
        <f>IFERROR(SUMPRODUCT(W98:W102*H98:H102),"0")</f>
        <v>4341.1200000000008</v>
      </c>
      <c r="X104" s="198">
        <f>IFERROR(SUMPRODUCT(X98:X102*H98:H102),"0")</f>
        <v>4341.1200000000008</v>
      </c>
      <c r="Y104" s="37"/>
      <c r="Z104" s="199"/>
      <c r="AA104" s="199"/>
    </row>
    <row r="105" spans="1:67" ht="16.5" hidden="1" customHeight="1" x14ac:dyDescent="0.25">
      <c r="A105" s="202" t="s">
        <v>166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190"/>
      <c r="AA105" s="190"/>
    </row>
    <row r="106" spans="1:67" ht="14.25" hidden="1" customHeight="1" x14ac:dyDescent="0.25">
      <c r="A106" s="200" t="s">
        <v>126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6">
        <v>4607111034014</v>
      </c>
      <c r="E107" s="205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4"/>
      <c r="Q107" s="204"/>
      <c r="R107" s="204"/>
      <c r="S107" s="205"/>
      <c r="T107" s="34"/>
      <c r="U107" s="34"/>
      <c r="V107" s="35" t="s">
        <v>65</v>
      </c>
      <c r="W107" s="196">
        <v>98</v>
      </c>
      <c r="X107" s="197">
        <f>IFERROR(IF(W107="","",W107),"")</f>
        <v>98</v>
      </c>
      <c r="Y107" s="36">
        <f>IFERROR(IF(W107="","",W107*0.01788),"")</f>
        <v>1.75224</v>
      </c>
      <c r="Z107" s="56"/>
      <c r="AA107" s="57"/>
      <c r="AE107" s="67"/>
      <c r="BB107" s="108" t="s">
        <v>74</v>
      </c>
      <c r="BL107" s="67">
        <f>IFERROR(W107*I107,"0")</f>
        <v>362.95279999999997</v>
      </c>
      <c r="BM107" s="67">
        <f>IFERROR(X107*I107,"0")</f>
        <v>362.95279999999997</v>
      </c>
      <c r="BN107" s="67">
        <f>IFERROR(W107/J107,"0")</f>
        <v>1.4</v>
      </c>
      <c r="BO107" s="67">
        <f>IFERROR(X107/J107,"0")</f>
        <v>1.4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6">
        <v>4607111033994</v>
      </c>
      <c r="E108" s="205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4"/>
      <c r="Q108" s="204"/>
      <c r="R108" s="204"/>
      <c r="S108" s="205"/>
      <c r="T108" s="34"/>
      <c r="U108" s="34"/>
      <c r="V108" s="35" t="s">
        <v>65</v>
      </c>
      <c r="W108" s="196">
        <v>126</v>
      </c>
      <c r="X108" s="197">
        <f>IFERROR(IF(W108="","",W108),"")</f>
        <v>126</v>
      </c>
      <c r="Y108" s="36">
        <f>IFERROR(IF(W108="","",W108*0.01788),"")</f>
        <v>2.2528800000000002</v>
      </c>
      <c r="Z108" s="56"/>
      <c r="AA108" s="57"/>
      <c r="AE108" s="67"/>
      <c r="BB108" s="109" t="s">
        <v>74</v>
      </c>
      <c r="BL108" s="67">
        <f>IFERROR(W108*I108,"0")</f>
        <v>466.65359999999998</v>
      </c>
      <c r="BM108" s="67">
        <f>IFERROR(X108*I108,"0")</f>
        <v>466.65359999999998</v>
      </c>
      <c r="BN108" s="67">
        <f>IFERROR(W108/J108,"0")</f>
        <v>1.8</v>
      </c>
      <c r="BO108" s="67">
        <f>IFERROR(X108/J108,"0")</f>
        <v>1.8</v>
      </c>
    </row>
    <row r="109" spans="1:67" x14ac:dyDescent="0.2">
      <c r="A109" s="217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18"/>
      <c r="O109" s="212" t="s">
        <v>66</v>
      </c>
      <c r="P109" s="213"/>
      <c r="Q109" s="213"/>
      <c r="R109" s="213"/>
      <c r="S109" s="213"/>
      <c r="T109" s="213"/>
      <c r="U109" s="214"/>
      <c r="V109" s="37" t="s">
        <v>65</v>
      </c>
      <c r="W109" s="198">
        <f>IFERROR(SUM(W107:W108),"0")</f>
        <v>224</v>
      </c>
      <c r="X109" s="198">
        <f>IFERROR(SUM(X107:X108),"0")</f>
        <v>224</v>
      </c>
      <c r="Y109" s="198">
        <f>IFERROR(IF(Y107="",0,Y107),"0")+IFERROR(IF(Y108="",0,Y108),"0")</f>
        <v>4.0051199999999998</v>
      </c>
      <c r="Z109" s="199"/>
      <c r="AA109" s="199"/>
    </row>
    <row r="110" spans="1:67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18"/>
      <c r="O110" s="212" t="s">
        <v>66</v>
      </c>
      <c r="P110" s="213"/>
      <c r="Q110" s="213"/>
      <c r="R110" s="213"/>
      <c r="S110" s="213"/>
      <c r="T110" s="213"/>
      <c r="U110" s="214"/>
      <c r="V110" s="37" t="s">
        <v>67</v>
      </c>
      <c r="W110" s="198">
        <f>IFERROR(SUMPRODUCT(W107:W108*H107:H108),"0")</f>
        <v>672</v>
      </c>
      <c r="X110" s="198">
        <f>IFERROR(SUMPRODUCT(X107:X108*H107:H108),"0")</f>
        <v>672</v>
      </c>
      <c r="Y110" s="37"/>
      <c r="Z110" s="199"/>
      <c r="AA110" s="199"/>
    </row>
    <row r="111" spans="1:67" ht="16.5" hidden="1" customHeight="1" x14ac:dyDescent="0.25">
      <c r="A111" s="202" t="s">
        <v>171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190"/>
      <c r="AA111" s="190"/>
    </row>
    <row r="112" spans="1:67" ht="14.25" hidden="1" customHeight="1" x14ac:dyDescent="0.25">
      <c r="A112" s="200" t="s">
        <v>126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6">
        <v>4607111034199</v>
      </c>
      <c r="E113" s="205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4"/>
      <c r="Q113" s="204"/>
      <c r="R113" s="204"/>
      <c r="S113" s="205"/>
      <c r="T113" s="34"/>
      <c r="U113" s="34"/>
      <c r="V113" s="35" t="s">
        <v>65</v>
      </c>
      <c r="W113" s="196">
        <v>70</v>
      </c>
      <c r="X113" s="197">
        <f>IFERROR(IF(W113="","",W113),"")</f>
        <v>70</v>
      </c>
      <c r="Y113" s="36">
        <f>IFERROR(IF(W113="","",W113*0.01788),"")</f>
        <v>1.2516</v>
      </c>
      <c r="Z113" s="56"/>
      <c r="AA113" s="57"/>
      <c r="AE113" s="67"/>
      <c r="BB113" s="110" t="s">
        <v>74</v>
      </c>
      <c r="BL113" s="67">
        <f>IFERROR(W113*I113,"0")</f>
        <v>259.25200000000001</v>
      </c>
      <c r="BM113" s="67">
        <f>IFERROR(X113*I113,"0")</f>
        <v>259.25200000000001</v>
      </c>
      <c r="BN113" s="67">
        <f>IFERROR(W113/J113,"0")</f>
        <v>1</v>
      </c>
      <c r="BO113" s="67">
        <f>IFERROR(X113/J113,"0")</f>
        <v>1</v>
      </c>
    </row>
    <row r="114" spans="1:67" x14ac:dyDescent="0.2">
      <c r="A114" s="217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18"/>
      <c r="O114" s="212" t="s">
        <v>66</v>
      </c>
      <c r="P114" s="213"/>
      <c r="Q114" s="213"/>
      <c r="R114" s="213"/>
      <c r="S114" s="213"/>
      <c r="T114" s="213"/>
      <c r="U114" s="214"/>
      <c r="V114" s="37" t="s">
        <v>65</v>
      </c>
      <c r="W114" s="198">
        <f>IFERROR(SUM(W113:W113),"0")</f>
        <v>70</v>
      </c>
      <c r="X114" s="198">
        <f>IFERROR(SUM(X113:X113),"0")</f>
        <v>70</v>
      </c>
      <c r="Y114" s="198">
        <f>IFERROR(IF(Y113="",0,Y113),"0")</f>
        <v>1.2516</v>
      </c>
      <c r="Z114" s="199"/>
      <c r="AA114" s="199"/>
    </row>
    <row r="115" spans="1:67" x14ac:dyDescent="0.2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18"/>
      <c r="O115" s="212" t="s">
        <v>66</v>
      </c>
      <c r="P115" s="213"/>
      <c r="Q115" s="213"/>
      <c r="R115" s="213"/>
      <c r="S115" s="213"/>
      <c r="T115" s="213"/>
      <c r="U115" s="214"/>
      <c r="V115" s="37" t="s">
        <v>67</v>
      </c>
      <c r="W115" s="198">
        <f>IFERROR(SUMPRODUCT(W113:W113*H113:H113),"0")</f>
        <v>210</v>
      </c>
      <c r="X115" s="198">
        <f>IFERROR(SUMPRODUCT(X113:X113*H113:H113),"0")</f>
        <v>210</v>
      </c>
      <c r="Y115" s="37"/>
      <c r="Z115" s="199"/>
      <c r="AA115" s="199"/>
    </row>
    <row r="116" spans="1:67" ht="16.5" hidden="1" customHeight="1" x14ac:dyDescent="0.25">
      <c r="A116" s="202" t="s">
        <v>174</v>
      </c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190"/>
      <c r="AA116" s="190"/>
    </row>
    <row r="117" spans="1:67" ht="14.25" hidden="1" customHeight="1" x14ac:dyDescent="0.25">
      <c r="A117" s="200" t="s">
        <v>126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189"/>
      <c r="AA117" s="189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06">
        <v>4607111034670</v>
      </c>
      <c r="E118" s="205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1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4"/>
      <c r="Q118" s="204"/>
      <c r="R118" s="204"/>
      <c r="S118" s="205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06">
        <v>4607111034687</v>
      </c>
      <c r="E119" s="205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3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4"/>
      <c r="Q119" s="204"/>
      <c r="R119" s="204"/>
      <c r="S119" s="205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6">
        <v>4607111034380</v>
      </c>
      <c r="E120" s="205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4"/>
      <c r="Q120" s="204"/>
      <c r="R120" s="204"/>
      <c r="S120" s="205"/>
      <c r="T120" s="34"/>
      <c r="U120" s="34"/>
      <c r="V120" s="35" t="s">
        <v>65</v>
      </c>
      <c r="W120" s="196">
        <v>28</v>
      </c>
      <c r="X120" s="197">
        <f>IFERROR(IF(W120="","",W120),"")</f>
        <v>28</v>
      </c>
      <c r="Y120" s="36">
        <f>IFERROR(IF(W120="","",W120*0.01788),"")</f>
        <v>0.50063999999999997</v>
      </c>
      <c r="Z120" s="56"/>
      <c r="AA120" s="57"/>
      <c r="AE120" s="67"/>
      <c r="BB120" s="113" t="s">
        <v>74</v>
      </c>
      <c r="BL120" s="67">
        <f>IFERROR(W120*I120,"0")</f>
        <v>91.839999999999989</v>
      </c>
      <c r="BM120" s="67">
        <f>IFERROR(X120*I120,"0")</f>
        <v>91.839999999999989</v>
      </c>
      <c r="BN120" s="67">
        <f>IFERROR(W120/J120,"0")</f>
        <v>0.4</v>
      </c>
      <c r="BO120" s="67">
        <f>IFERROR(X120/J120,"0")</f>
        <v>0.4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6">
        <v>4607111034397</v>
      </c>
      <c r="E121" s="205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4"/>
      <c r="Q121" s="204"/>
      <c r="R121" s="204"/>
      <c r="S121" s="205"/>
      <c r="T121" s="34"/>
      <c r="U121" s="34"/>
      <c r="V121" s="35" t="s">
        <v>65</v>
      </c>
      <c r="W121" s="196">
        <v>56</v>
      </c>
      <c r="X121" s="197">
        <f>IFERROR(IF(W121="","",W121),"")</f>
        <v>56</v>
      </c>
      <c r="Y121" s="36">
        <f>IFERROR(IF(W121="","",W121*0.01788),"")</f>
        <v>1.0012799999999999</v>
      </c>
      <c r="Z121" s="56"/>
      <c r="AA121" s="57"/>
      <c r="AE121" s="67"/>
      <c r="BB121" s="114" t="s">
        <v>74</v>
      </c>
      <c r="BL121" s="67">
        <f>IFERROR(W121*I121,"0")</f>
        <v>183.67999999999998</v>
      </c>
      <c r="BM121" s="67">
        <f>IFERROR(X121*I121,"0")</f>
        <v>183.67999999999998</v>
      </c>
      <c r="BN121" s="67">
        <f>IFERROR(W121/J121,"0")</f>
        <v>0.8</v>
      </c>
      <c r="BO121" s="67">
        <f>IFERROR(X121/J121,"0")</f>
        <v>0.8</v>
      </c>
    </row>
    <row r="122" spans="1:67" x14ac:dyDescent="0.2">
      <c r="A122" s="217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18"/>
      <c r="O122" s="212" t="s">
        <v>66</v>
      </c>
      <c r="P122" s="213"/>
      <c r="Q122" s="213"/>
      <c r="R122" s="213"/>
      <c r="S122" s="213"/>
      <c r="T122" s="213"/>
      <c r="U122" s="214"/>
      <c r="V122" s="37" t="s">
        <v>65</v>
      </c>
      <c r="W122" s="198">
        <f>IFERROR(SUM(W118:W121),"0")</f>
        <v>84</v>
      </c>
      <c r="X122" s="198">
        <f>IFERROR(SUM(X118:X121),"0")</f>
        <v>84</v>
      </c>
      <c r="Y122" s="198">
        <f>IFERROR(IF(Y118="",0,Y118),"0")+IFERROR(IF(Y119="",0,Y119),"0")+IFERROR(IF(Y120="",0,Y120),"0")+IFERROR(IF(Y121="",0,Y121),"0")</f>
        <v>1.5019199999999999</v>
      </c>
      <c r="Z122" s="199"/>
      <c r="AA122" s="199"/>
    </row>
    <row r="123" spans="1:67" x14ac:dyDescent="0.2">
      <c r="A123" s="201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18"/>
      <c r="O123" s="212" t="s">
        <v>66</v>
      </c>
      <c r="P123" s="213"/>
      <c r="Q123" s="213"/>
      <c r="R123" s="213"/>
      <c r="S123" s="213"/>
      <c r="T123" s="213"/>
      <c r="U123" s="214"/>
      <c r="V123" s="37" t="s">
        <v>67</v>
      </c>
      <c r="W123" s="198">
        <f>IFERROR(SUMPRODUCT(W118:W121*H118:H121),"0")</f>
        <v>252</v>
      </c>
      <c r="X123" s="198">
        <f>IFERROR(SUMPRODUCT(X118:X121*H118:H121),"0")</f>
        <v>252</v>
      </c>
      <c r="Y123" s="37"/>
      <c r="Z123" s="199"/>
      <c r="AA123" s="199"/>
    </row>
    <row r="124" spans="1:67" ht="16.5" hidden="1" customHeight="1" x14ac:dyDescent="0.25">
      <c r="A124" s="202" t="s">
        <v>184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190"/>
      <c r="AA124" s="190"/>
    </row>
    <row r="125" spans="1:67" ht="14.25" hidden="1" customHeight="1" x14ac:dyDescent="0.25">
      <c r="A125" s="200" t="s">
        <v>126</v>
      </c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189"/>
      <c r="AA125" s="189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06">
        <v>4607111035806</v>
      </c>
      <c r="E126" s="205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4"/>
      <c r="Q126" s="204"/>
      <c r="R126" s="204"/>
      <c r="S126" s="205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17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18"/>
      <c r="O127" s="212" t="s">
        <v>66</v>
      </c>
      <c r="P127" s="213"/>
      <c r="Q127" s="213"/>
      <c r="R127" s="213"/>
      <c r="S127" s="213"/>
      <c r="T127" s="213"/>
      <c r="U127" s="214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hidden="1" x14ac:dyDescent="0.2">
      <c r="A128" s="201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18"/>
      <c r="O128" s="212" t="s">
        <v>66</v>
      </c>
      <c r="P128" s="213"/>
      <c r="Q128" s="213"/>
      <c r="R128" s="213"/>
      <c r="S128" s="213"/>
      <c r="T128" s="213"/>
      <c r="U128" s="214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hidden="1" customHeight="1" x14ac:dyDescent="0.25">
      <c r="A129" s="202" t="s">
        <v>187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190"/>
      <c r="AA129" s="190"/>
    </row>
    <row r="130" spans="1:67" ht="14.25" hidden="1" customHeight="1" x14ac:dyDescent="0.25">
      <c r="A130" s="200" t="s">
        <v>188</v>
      </c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189"/>
      <c r="AA130" s="189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06">
        <v>4607111035639</v>
      </c>
      <c r="E131" s="205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4"/>
      <c r="Q131" s="204"/>
      <c r="R131" s="204"/>
      <c r="S131" s="205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06">
        <v>4607111035646</v>
      </c>
      <c r="E132" s="205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4"/>
      <c r="Q132" s="204"/>
      <c r="R132" s="204"/>
      <c r="S132" s="205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17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18"/>
      <c r="O133" s="212" t="s">
        <v>66</v>
      </c>
      <c r="P133" s="213"/>
      <c r="Q133" s="213"/>
      <c r="R133" s="213"/>
      <c r="S133" s="213"/>
      <c r="T133" s="213"/>
      <c r="U133" s="214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hidden="1" x14ac:dyDescent="0.2">
      <c r="A134" s="201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18"/>
      <c r="O134" s="212" t="s">
        <v>66</v>
      </c>
      <c r="P134" s="213"/>
      <c r="Q134" s="213"/>
      <c r="R134" s="213"/>
      <c r="S134" s="213"/>
      <c r="T134" s="213"/>
      <c r="U134" s="214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hidden="1" customHeight="1" x14ac:dyDescent="0.25">
      <c r="A135" s="202" t="s">
        <v>195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190"/>
      <c r="AA135" s="190"/>
    </row>
    <row r="136" spans="1:67" ht="14.25" hidden="1" customHeight="1" x14ac:dyDescent="0.25">
      <c r="A136" s="200" t="s">
        <v>126</v>
      </c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189"/>
      <c r="AA136" s="189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06">
        <v>4607111036568</v>
      </c>
      <c r="E137" s="205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27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4"/>
      <c r="Q137" s="204"/>
      <c r="R137" s="204"/>
      <c r="S137" s="205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17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18"/>
      <c r="O138" s="212" t="s">
        <v>66</v>
      </c>
      <c r="P138" s="213"/>
      <c r="Q138" s="213"/>
      <c r="R138" s="213"/>
      <c r="S138" s="213"/>
      <c r="T138" s="213"/>
      <c r="U138" s="214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hidden="1" x14ac:dyDescent="0.2">
      <c r="A139" s="201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18"/>
      <c r="O139" s="212" t="s">
        <v>66</v>
      </c>
      <c r="P139" s="213"/>
      <c r="Q139" s="213"/>
      <c r="R139" s="213"/>
      <c r="S139" s="213"/>
      <c r="T139" s="213"/>
      <c r="U139" s="214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hidden="1" customHeight="1" x14ac:dyDescent="0.2">
      <c r="A140" s="286" t="s">
        <v>198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48"/>
      <c r="AA140" s="48"/>
    </row>
    <row r="141" spans="1:67" ht="16.5" hidden="1" customHeight="1" x14ac:dyDescent="0.25">
      <c r="A141" s="202" t="s">
        <v>199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190"/>
      <c r="AA141" s="190"/>
    </row>
    <row r="142" spans="1:67" ht="14.25" hidden="1" customHeight="1" x14ac:dyDescent="0.25">
      <c r="A142" s="200" t="s">
        <v>126</v>
      </c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189"/>
      <c r="AA142" s="189"/>
    </row>
    <row r="143" spans="1:67" ht="37.5" hidden="1" customHeight="1" x14ac:dyDescent="0.25">
      <c r="A143" s="54" t="s">
        <v>200</v>
      </c>
      <c r="B143" s="54" t="s">
        <v>201</v>
      </c>
      <c r="C143" s="31">
        <v>4301135129</v>
      </c>
      <c r="D143" s="206">
        <v>4607111036841</v>
      </c>
      <c r="E143" s="205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7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4"/>
      <c r="Q143" s="204"/>
      <c r="R143" s="204"/>
      <c r="S143" s="205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hidden="1" customHeight="1" x14ac:dyDescent="0.25">
      <c r="A144" s="54" t="s">
        <v>202</v>
      </c>
      <c r="B144" s="54" t="s">
        <v>203</v>
      </c>
      <c r="C144" s="31">
        <v>4301135317</v>
      </c>
      <c r="D144" s="206">
        <v>4607111039057</v>
      </c>
      <c r="E144" s="205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55" t="s">
        <v>204</v>
      </c>
      <c r="P144" s="204"/>
      <c r="Q144" s="204"/>
      <c r="R144" s="204"/>
      <c r="S144" s="205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17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18"/>
      <c r="O145" s="212" t="s">
        <v>66</v>
      </c>
      <c r="P145" s="213"/>
      <c r="Q145" s="213"/>
      <c r="R145" s="213"/>
      <c r="S145" s="213"/>
      <c r="T145" s="213"/>
      <c r="U145" s="214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hidden="1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18"/>
      <c r="O146" s="212" t="s">
        <v>66</v>
      </c>
      <c r="P146" s="213"/>
      <c r="Q146" s="213"/>
      <c r="R146" s="213"/>
      <c r="S146" s="213"/>
      <c r="T146" s="213"/>
      <c r="U146" s="214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hidden="1" customHeight="1" x14ac:dyDescent="0.25">
      <c r="A147" s="202" t="s">
        <v>205</v>
      </c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190"/>
      <c r="AA147" s="190"/>
    </row>
    <row r="148" spans="1:67" ht="14.25" hidden="1" customHeight="1" x14ac:dyDescent="0.25">
      <c r="A148" s="200" t="s">
        <v>188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189"/>
      <c r="AA148" s="189"/>
    </row>
    <row r="149" spans="1:67" ht="16.5" hidden="1" customHeight="1" x14ac:dyDescent="0.25">
      <c r="A149" s="54" t="s">
        <v>206</v>
      </c>
      <c r="B149" s="54" t="s">
        <v>207</v>
      </c>
      <c r="C149" s="31">
        <v>4301071010</v>
      </c>
      <c r="D149" s="206">
        <v>4607111037701</v>
      </c>
      <c r="E149" s="205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4"/>
      <c r="Q149" s="204"/>
      <c r="R149" s="204"/>
      <c r="S149" s="205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17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18"/>
      <c r="O150" s="212" t="s">
        <v>66</v>
      </c>
      <c r="P150" s="213"/>
      <c r="Q150" s="213"/>
      <c r="R150" s="213"/>
      <c r="S150" s="213"/>
      <c r="T150" s="213"/>
      <c r="U150" s="214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hidden="1" x14ac:dyDescent="0.2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18"/>
      <c r="O151" s="212" t="s">
        <v>66</v>
      </c>
      <c r="P151" s="213"/>
      <c r="Q151" s="213"/>
      <c r="R151" s="213"/>
      <c r="S151" s="213"/>
      <c r="T151" s="213"/>
      <c r="U151" s="214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hidden="1" customHeight="1" x14ac:dyDescent="0.25">
      <c r="A152" s="202" t="s">
        <v>208</v>
      </c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190"/>
      <c r="AA152" s="190"/>
    </row>
    <row r="153" spans="1:67" ht="14.25" hidden="1" customHeight="1" x14ac:dyDescent="0.25">
      <c r="A153" s="200" t="s">
        <v>60</v>
      </c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189"/>
      <c r="AA153" s="189"/>
    </row>
    <row r="154" spans="1:67" ht="16.5" hidden="1" customHeight="1" x14ac:dyDescent="0.25">
      <c r="A154" s="54" t="s">
        <v>209</v>
      </c>
      <c r="B154" s="54" t="s">
        <v>210</v>
      </c>
      <c r="C154" s="31">
        <v>4301071026</v>
      </c>
      <c r="D154" s="206">
        <v>4607111036384</v>
      </c>
      <c r="E154" s="205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49" t="s">
        <v>211</v>
      </c>
      <c r="P154" s="204"/>
      <c r="Q154" s="204"/>
      <c r="R154" s="204"/>
      <c r="S154" s="205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212</v>
      </c>
      <c r="B155" s="54" t="s">
        <v>213</v>
      </c>
      <c r="C155" s="31">
        <v>4301070956</v>
      </c>
      <c r="D155" s="206">
        <v>4640242180250</v>
      </c>
      <c r="E155" s="205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40" t="s">
        <v>214</v>
      </c>
      <c r="P155" s="204"/>
      <c r="Q155" s="204"/>
      <c r="R155" s="204"/>
      <c r="S155" s="205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6">
        <v>4607111036216</v>
      </c>
      <c r="E156" s="205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8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4"/>
      <c r="Q156" s="204"/>
      <c r="R156" s="204"/>
      <c r="S156" s="205"/>
      <c r="T156" s="34"/>
      <c r="U156" s="34"/>
      <c r="V156" s="35" t="s">
        <v>65</v>
      </c>
      <c r="W156" s="196">
        <v>48</v>
      </c>
      <c r="X156" s="197">
        <f>IFERROR(IF(W156="","",W156),"")</f>
        <v>48</v>
      </c>
      <c r="Y156" s="36">
        <f>IFERROR(IF(W156="","",W156*0.00866),"")</f>
        <v>0.41567999999999994</v>
      </c>
      <c r="Z156" s="56"/>
      <c r="AA156" s="57"/>
      <c r="AE156" s="67"/>
      <c r="BB156" s="124" t="s">
        <v>1</v>
      </c>
      <c r="BL156" s="67">
        <f>IFERROR(W156*I156,"0")</f>
        <v>252.768</v>
      </c>
      <c r="BM156" s="67">
        <f>IFERROR(X156*I156,"0")</f>
        <v>252.768</v>
      </c>
      <c r="BN156" s="67">
        <f>IFERROR(W156/J156,"0")</f>
        <v>0.33333333333333331</v>
      </c>
      <c r="BO156" s="67">
        <f>IFERROR(X156/J156,"0")</f>
        <v>0.33333333333333331</v>
      </c>
    </row>
    <row r="157" spans="1:67" ht="27" hidden="1" customHeight="1" x14ac:dyDescent="0.25">
      <c r="A157" s="54" t="s">
        <v>217</v>
      </c>
      <c r="B157" s="54" t="s">
        <v>218</v>
      </c>
      <c r="C157" s="31">
        <v>4301071027</v>
      </c>
      <c r="D157" s="206">
        <v>4607111036278</v>
      </c>
      <c r="E157" s="205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41" t="s">
        <v>219</v>
      </c>
      <c r="P157" s="204"/>
      <c r="Q157" s="204"/>
      <c r="R157" s="204"/>
      <c r="S157" s="205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7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18"/>
      <c r="O158" s="212" t="s">
        <v>66</v>
      </c>
      <c r="P158" s="213"/>
      <c r="Q158" s="213"/>
      <c r="R158" s="213"/>
      <c r="S158" s="213"/>
      <c r="T158" s="213"/>
      <c r="U158" s="214"/>
      <c r="V158" s="37" t="s">
        <v>65</v>
      </c>
      <c r="W158" s="198">
        <f>IFERROR(SUM(W154:W157),"0")</f>
        <v>48</v>
      </c>
      <c r="X158" s="198">
        <f>IFERROR(SUM(X154:X157),"0")</f>
        <v>48</v>
      </c>
      <c r="Y158" s="198">
        <f>IFERROR(IF(Y154="",0,Y154),"0")+IFERROR(IF(Y155="",0,Y155),"0")+IFERROR(IF(Y156="",0,Y156),"0")+IFERROR(IF(Y157="",0,Y157),"0")</f>
        <v>0.41567999999999994</v>
      </c>
      <c r="Z158" s="199"/>
      <c r="AA158" s="199"/>
    </row>
    <row r="159" spans="1:67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18"/>
      <c r="O159" s="212" t="s">
        <v>66</v>
      </c>
      <c r="P159" s="213"/>
      <c r="Q159" s="213"/>
      <c r="R159" s="213"/>
      <c r="S159" s="213"/>
      <c r="T159" s="213"/>
      <c r="U159" s="214"/>
      <c r="V159" s="37" t="s">
        <v>67</v>
      </c>
      <c r="W159" s="198">
        <f>IFERROR(SUMPRODUCT(W154:W157*H154:H157),"0")</f>
        <v>240</v>
      </c>
      <c r="X159" s="198">
        <f>IFERROR(SUMPRODUCT(X154:X157*H154:H157),"0")</f>
        <v>240</v>
      </c>
      <c r="Y159" s="37"/>
      <c r="Z159" s="199"/>
      <c r="AA159" s="199"/>
    </row>
    <row r="160" spans="1:67" ht="14.25" hidden="1" customHeight="1" x14ac:dyDescent="0.25">
      <c r="A160" s="200" t="s">
        <v>220</v>
      </c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189"/>
      <c r="AA160" s="189"/>
    </row>
    <row r="161" spans="1:67" ht="27" hidden="1" customHeight="1" x14ac:dyDescent="0.25">
      <c r="A161" s="54" t="s">
        <v>221</v>
      </c>
      <c r="B161" s="54" t="s">
        <v>222</v>
      </c>
      <c r="C161" s="31">
        <v>4301080153</v>
      </c>
      <c r="D161" s="206">
        <v>4607111036827</v>
      </c>
      <c r="E161" s="205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4"/>
      <c r="Q161" s="204"/>
      <c r="R161" s="204"/>
      <c r="S161" s="205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223</v>
      </c>
      <c r="B162" s="54" t="s">
        <v>224</v>
      </c>
      <c r="C162" s="31">
        <v>4301080154</v>
      </c>
      <c r="D162" s="206">
        <v>4607111036834</v>
      </c>
      <c r="E162" s="205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4"/>
      <c r="Q162" s="204"/>
      <c r="R162" s="204"/>
      <c r="S162" s="205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17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18"/>
      <c r="O163" s="212" t="s">
        <v>66</v>
      </c>
      <c r="P163" s="213"/>
      <c r="Q163" s="213"/>
      <c r="R163" s="213"/>
      <c r="S163" s="213"/>
      <c r="T163" s="213"/>
      <c r="U163" s="214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hidden="1" x14ac:dyDescent="0.2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18"/>
      <c r="O164" s="212" t="s">
        <v>66</v>
      </c>
      <c r="P164" s="213"/>
      <c r="Q164" s="213"/>
      <c r="R164" s="213"/>
      <c r="S164" s="213"/>
      <c r="T164" s="213"/>
      <c r="U164" s="214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hidden="1" customHeight="1" x14ac:dyDescent="0.2">
      <c r="A165" s="286" t="s">
        <v>225</v>
      </c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48"/>
      <c r="AA165" s="48"/>
    </row>
    <row r="166" spans="1:67" ht="16.5" hidden="1" customHeight="1" x14ac:dyDescent="0.25">
      <c r="A166" s="202" t="s">
        <v>226</v>
      </c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190"/>
      <c r="AA166" s="190"/>
    </row>
    <row r="167" spans="1:67" ht="14.25" hidden="1" customHeight="1" x14ac:dyDescent="0.25">
      <c r="A167" s="200" t="s">
        <v>70</v>
      </c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6">
        <v>4607111035721</v>
      </c>
      <c r="E168" s="205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4"/>
      <c r="Q168" s="204"/>
      <c r="R168" s="204"/>
      <c r="S168" s="205"/>
      <c r="T168" s="34"/>
      <c r="U168" s="34"/>
      <c r="V168" s="35" t="s">
        <v>65</v>
      </c>
      <c r="W168" s="196">
        <v>126</v>
      </c>
      <c r="X168" s="197">
        <f>IFERROR(IF(W168="","",W168),"")</f>
        <v>126</v>
      </c>
      <c r="Y168" s="36">
        <f>IFERROR(IF(W168="","",W168*0.01788),"")</f>
        <v>2.2528800000000002</v>
      </c>
      <c r="Z168" s="56"/>
      <c r="AA168" s="57"/>
      <c r="AE168" s="67"/>
      <c r="BB168" s="128" t="s">
        <v>74</v>
      </c>
      <c r="BL168" s="67">
        <f>IFERROR(W168*I168,"0")</f>
        <v>426.88799999999998</v>
      </c>
      <c r="BM168" s="67">
        <f>IFERROR(X168*I168,"0")</f>
        <v>426.88799999999998</v>
      </c>
      <c r="BN168" s="67">
        <f>IFERROR(W168/J168,"0")</f>
        <v>1.8</v>
      </c>
      <c r="BO168" s="67">
        <f>IFERROR(X168/J168,"0")</f>
        <v>1.8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6">
        <v>4607111035691</v>
      </c>
      <c r="E169" s="205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29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4"/>
      <c r="Q169" s="204"/>
      <c r="R169" s="204"/>
      <c r="S169" s="205"/>
      <c r="T169" s="34"/>
      <c r="U169" s="34"/>
      <c r="V169" s="35" t="s">
        <v>65</v>
      </c>
      <c r="W169" s="196">
        <v>126</v>
      </c>
      <c r="X169" s="197">
        <f>IFERROR(IF(W169="","",W169),"")</f>
        <v>126</v>
      </c>
      <c r="Y169" s="36">
        <f>IFERROR(IF(W169="","",W169*0.01788),"")</f>
        <v>2.2528800000000002</v>
      </c>
      <c r="Z169" s="56"/>
      <c r="AA169" s="57"/>
      <c r="AE169" s="67"/>
      <c r="BB169" s="129" t="s">
        <v>74</v>
      </c>
      <c r="BL169" s="67">
        <f>IFERROR(W169*I169,"0")</f>
        <v>426.88799999999998</v>
      </c>
      <c r="BM169" s="67">
        <f>IFERROR(X169*I169,"0")</f>
        <v>426.88799999999998</v>
      </c>
      <c r="BN169" s="67">
        <f>IFERROR(W169/J169,"0")</f>
        <v>1.8</v>
      </c>
      <c r="BO169" s="67">
        <f>IFERROR(X169/J169,"0")</f>
        <v>1.8</v>
      </c>
    </row>
    <row r="170" spans="1:67" x14ac:dyDescent="0.2">
      <c r="A170" s="217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18"/>
      <c r="O170" s="212" t="s">
        <v>66</v>
      </c>
      <c r="P170" s="213"/>
      <c r="Q170" s="213"/>
      <c r="R170" s="213"/>
      <c r="S170" s="213"/>
      <c r="T170" s="213"/>
      <c r="U170" s="214"/>
      <c r="V170" s="37" t="s">
        <v>65</v>
      </c>
      <c r="W170" s="198">
        <f>IFERROR(SUM(W168:W169),"0")</f>
        <v>252</v>
      </c>
      <c r="X170" s="198">
        <f>IFERROR(SUM(X168:X169),"0")</f>
        <v>252</v>
      </c>
      <c r="Y170" s="198">
        <f>IFERROR(IF(Y168="",0,Y168),"0")+IFERROR(IF(Y169="",0,Y169),"0")</f>
        <v>4.5057600000000004</v>
      </c>
      <c r="Z170" s="199"/>
      <c r="AA170" s="199"/>
    </row>
    <row r="171" spans="1:67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18"/>
      <c r="O171" s="212" t="s">
        <v>66</v>
      </c>
      <c r="P171" s="213"/>
      <c r="Q171" s="213"/>
      <c r="R171" s="213"/>
      <c r="S171" s="213"/>
      <c r="T171" s="213"/>
      <c r="U171" s="214"/>
      <c r="V171" s="37" t="s">
        <v>67</v>
      </c>
      <c r="W171" s="198">
        <f>IFERROR(SUMPRODUCT(W168:W169*H168:H169),"0")</f>
        <v>756</v>
      </c>
      <c r="X171" s="198">
        <f>IFERROR(SUMPRODUCT(X168:X169*H168:H169),"0")</f>
        <v>756</v>
      </c>
      <c r="Y171" s="37"/>
      <c r="Z171" s="199"/>
      <c r="AA171" s="199"/>
    </row>
    <row r="172" spans="1:67" ht="16.5" hidden="1" customHeight="1" x14ac:dyDescent="0.25">
      <c r="A172" s="202" t="s">
        <v>231</v>
      </c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190"/>
      <c r="AA172" s="190"/>
    </row>
    <row r="173" spans="1:67" ht="14.25" hidden="1" customHeight="1" x14ac:dyDescent="0.25">
      <c r="A173" s="200" t="s">
        <v>231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189"/>
      <c r="AA173" s="189"/>
    </row>
    <row r="174" spans="1:67" ht="27" hidden="1" customHeight="1" x14ac:dyDescent="0.25">
      <c r="A174" s="54" t="s">
        <v>232</v>
      </c>
      <c r="B174" s="54" t="s">
        <v>233</v>
      </c>
      <c r="C174" s="31">
        <v>4301133002</v>
      </c>
      <c r="D174" s="206">
        <v>4607111035783</v>
      </c>
      <c r="E174" s="205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4"/>
      <c r="Q174" s="204"/>
      <c r="R174" s="204"/>
      <c r="S174" s="205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17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18"/>
      <c r="O175" s="212" t="s">
        <v>66</v>
      </c>
      <c r="P175" s="213"/>
      <c r="Q175" s="213"/>
      <c r="R175" s="213"/>
      <c r="S175" s="213"/>
      <c r="T175" s="213"/>
      <c r="U175" s="214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hidden="1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18"/>
      <c r="O176" s="212" t="s">
        <v>66</v>
      </c>
      <c r="P176" s="213"/>
      <c r="Q176" s="213"/>
      <c r="R176" s="213"/>
      <c r="S176" s="213"/>
      <c r="T176" s="213"/>
      <c r="U176" s="214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hidden="1" customHeight="1" x14ac:dyDescent="0.25">
      <c r="A177" s="202" t="s">
        <v>225</v>
      </c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190"/>
      <c r="AA177" s="190"/>
    </row>
    <row r="178" spans="1:67" ht="14.25" hidden="1" customHeight="1" x14ac:dyDescent="0.25">
      <c r="A178" s="200" t="s">
        <v>234</v>
      </c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189"/>
      <c r="AA178" s="189"/>
    </row>
    <row r="179" spans="1:67" ht="27" hidden="1" customHeight="1" x14ac:dyDescent="0.25">
      <c r="A179" s="54" t="s">
        <v>235</v>
      </c>
      <c r="B179" s="54" t="s">
        <v>236</v>
      </c>
      <c r="C179" s="31">
        <v>4301051319</v>
      </c>
      <c r="D179" s="206">
        <v>4680115881204</v>
      </c>
      <c r="E179" s="205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4"/>
      <c r="Q179" s="204"/>
      <c r="R179" s="204"/>
      <c r="S179" s="205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17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18"/>
      <c r="O180" s="212" t="s">
        <v>66</v>
      </c>
      <c r="P180" s="213"/>
      <c r="Q180" s="213"/>
      <c r="R180" s="213"/>
      <c r="S180" s="213"/>
      <c r="T180" s="213"/>
      <c r="U180" s="214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hidden="1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18"/>
      <c r="O181" s="212" t="s">
        <v>66</v>
      </c>
      <c r="P181" s="213"/>
      <c r="Q181" s="213"/>
      <c r="R181" s="213"/>
      <c r="S181" s="213"/>
      <c r="T181" s="213"/>
      <c r="U181" s="214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hidden="1" customHeight="1" x14ac:dyDescent="0.25">
      <c r="A182" s="202" t="s">
        <v>239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190"/>
      <c r="AA182" s="190"/>
    </row>
    <row r="183" spans="1:67" ht="14.25" hidden="1" customHeight="1" x14ac:dyDescent="0.25">
      <c r="A183" s="200" t="s">
        <v>70</v>
      </c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6">
        <v>4607111038487</v>
      </c>
      <c r="E184" s="205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4"/>
      <c r="Q184" s="204"/>
      <c r="R184" s="204"/>
      <c r="S184" s="205"/>
      <c r="T184" s="34"/>
      <c r="U184" s="34"/>
      <c r="V184" s="35" t="s">
        <v>65</v>
      </c>
      <c r="W184" s="196">
        <v>28</v>
      </c>
      <c r="X184" s="197">
        <f>IFERROR(IF(W184="","",W184),"")</f>
        <v>28</v>
      </c>
      <c r="Y184" s="36">
        <f>IFERROR(IF(W184="","",W184*0.01788),"")</f>
        <v>0.50063999999999997</v>
      </c>
      <c r="Z184" s="56"/>
      <c r="AA184" s="57"/>
      <c r="AE184" s="67"/>
      <c r="BB184" s="132" t="s">
        <v>74</v>
      </c>
      <c r="BL184" s="67">
        <f>IFERROR(W184*I184,"0")</f>
        <v>104.608</v>
      </c>
      <c r="BM184" s="67">
        <f>IFERROR(X184*I184,"0")</f>
        <v>104.608</v>
      </c>
      <c r="BN184" s="67">
        <f>IFERROR(W184/J184,"0")</f>
        <v>0.4</v>
      </c>
      <c r="BO184" s="67">
        <f>IFERROR(X184/J184,"0")</f>
        <v>0.4</v>
      </c>
    </row>
    <row r="185" spans="1:67" x14ac:dyDescent="0.2">
      <c r="A185" s="217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18"/>
      <c r="O185" s="212" t="s">
        <v>66</v>
      </c>
      <c r="P185" s="213"/>
      <c r="Q185" s="213"/>
      <c r="R185" s="213"/>
      <c r="S185" s="213"/>
      <c r="T185" s="213"/>
      <c r="U185" s="214"/>
      <c r="V185" s="37" t="s">
        <v>65</v>
      </c>
      <c r="W185" s="198">
        <f>IFERROR(SUM(W184:W184),"0")</f>
        <v>28</v>
      </c>
      <c r="X185" s="198">
        <f>IFERROR(SUM(X184:X184),"0")</f>
        <v>28</v>
      </c>
      <c r="Y185" s="198">
        <f>IFERROR(IF(Y184="",0,Y184),"0")</f>
        <v>0.50063999999999997</v>
      </c>
      <c r="Z185" s="199"/>
      <c r="AA185" s="199"/>
    </row>
    <row r="186" spans="1:67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18"/>
      <c r="O186" s="212" t="s">
        <v>66</v>
      </c>
      <c r="P186" s="213"/>
      <c r="Q186" s="213"/>
      <c r="R186" s="213"/>
      <c r="S186" s="213"/>
      <c r="T186" s="213"/>
      <c r="U186" s="214"/>
      <c r="V186" s="37" t="s">
        <v>67</v>
      </c>
      <c r="W186" s="198">
        <f>IFERROR(SUMPRODUCT(W184:W184*H184:H184),"0")</f>
        <v>84</v>
      </c>
      <c r="X186" s="198">
        <f>IFERROR(SUMPRODUCT(X184:X184*H184:H184),"0")</f>
        <v>84</v>
      </c>
      <c r="Y186" s="37"/>
      <c r="Z186" s="199"/>
      <c r="AA186" s="199"/>
    </row>
    <row r="187" spans="1:67" ht="27.75" hidden="1" customHeight="1" x14ac:dyDescent="0.2">
      <c r="A187" s="286" t="s">
        <v>242</v>
      </c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48"/>
      <c r="AA187" s="48"/>
    </row>
    <row r="188" spans="1:67" ht="16.5" hidden="1" customHeight="1" x14ac:dyDescent="0.25">
      <c r="A188" s="202" t="s">
        <v>243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190"/>
      <c r="AA188" s="190"/>
    </row>
    <row r="189" spans="1:67" ht="14.25" hidden="1" customHeight="1" x14ac:dyDescent="0.25">
      <c r="A189" s="200" t="s">
        <v>60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189"/>
      <c r="AA189" s="189"/>
    </row>
    <row r="190" spans="1:67" ht="16.5" hidden="1" customHeight="1" x14ac:dyDescent="0.25">
      <c r="A190" s="54" t="s">
        <v>244</v>
      </c>
      <c r="B190" s="54" t="s">
        <v>245</v>
      </c>
      <c r="C190" s="31">
        <v>4301070913</v>
      </c>
      <c r="D190" s="206">
        <v>4607111036957</v>
      </c>
      <c r="E190" s="205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4"/>
      <c r="Q190" s="204"/>
      <c r="R190" s="204"/>
      <c r="S190" s="205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hidden="1" customHeight="1" x14ac:dyDescent="0.25">
      <c r="A191" s="54" t="s">
        <v>246</v>
      </c>
      <c r="B191" s="54" t="s">
        <v>247</v>
      </c>
      <c r="C191" s="31">
        <v>4301070912</v>
      </c>
      <c r="D191" s="206">
        <v>4607111037213</v>
      </c>
      <c r="E191" s="205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0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4"/>
      <c r="Q191" s="204"/>
      <c r="R191" s="204"/>
      <c r="S191" s="205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7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18"/>
      <c r="O192" s="212" t="s">
        <v>66</v>
      </c>
      <c r="P192" s="213"/>
      <c r="Q192" s="213"/>
      <c r="R192" s="213"/>
      <c r="S192" s="213"/>
      <c r="T192" s="213"/>
      <c r="U192" s="214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hidden="1" x14ac:dyDescent="0.2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18"/>
      <c r="O193" s="212" t="s">
        <v>66</v>
      </c>
      <c r="P193" s="213"/>
      <c r="Q193" s="213"/>
      <c r="R193" s="213"/>
      <c r="S193" s="213"/>
      <c r="T193" s="213"/>
      <c r="U193" s="214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hidden="1" customHeight="1" x14ac:dyDescent="0.25">
      <c r="A194" s="202" t="s">
        <v>248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190"/>
      <c r="AA194" s="190"/>
    </row>
    <row r="195" spans="1:67" ht="14.25" hidden="1" customHeight="1" x14ac:dyDescent="0.25">
      <c r="A195" s="200" t="s">
        <v>60</v>
      </c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6">
        <v>4607111037022</v>
      </c>
      <c r="E196" s="205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4"/>
      <c r="Q196" s="204"/>
      <c r="R196" s="204"/>
      <c r="S196" s="205"/>
      <c r="T196" s="34"/>
      <c r="U196" s="34"/>
      <c r="V196" s="35" t="s">
        <v>65</v>
      </c>
      <c r="W196" s="196">
        <v>132</v>
      </c>
      <c r="X196" s="197">
        <f>IFERROR(IF(W196="","",W196),"")</f>
        <v>132</v>
      </c>
      <c r="Y196" s="36">
        <f>IFERROR(IF(W196="","",W196*0.0155),"")</f>
        <v>2.0459999999999998</v>
      </c>
      <c r="Z196" s="56"/>
      <c r="AA196" s="57"/>
      <c r="AE196" s="67"/>
      <c r="BB196" s="135" t="s">
        <v>1</v>
      </c>
      <c r="BL196" s="67">
        <f>IFERROR(W196*I196,"0")</f>
        <v>774.84</v>
      </c>
      <c r="BM196" s="67">
        <f>IFERROR(X196*I196,"0")</f>
        <v>774.84</v>
      </c>
      <c r="BN196" s="67">
        <f>IFERROR(W196/J196,"0")</f>
        <v>1.5714285714285714</v>
      </c>
      <c r="BO196" s="67">
        <f>IFERROR(X196/J196,"0")</f>
        <v>1.5714285714285714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4301070990</v>
      </c>
      <c r="D197" s="206">
        <v>4607111038494</v>
      </c>
      <c r="E197" s="205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2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4"/>
      <c r="Q197" s="204"/>
      <c r="R197" s="204"/>
      <c r="S197" s="205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253</v>
      </c>
      <c r="B198" s="54" t="s">
        <v>254</v>
      </c>
      <c r="C198" s="31">
        <v>4301070966</v>
      </c>
      <c r="D198" s="206">
        <v>4607111038135</v>
      </c>
      <c r="E198" s="205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4"/>
      <c r="Q198" s="204"/>
      <c r="R198" s="204"/>
      <c r="S198" s="205"/>
      <c r="T198" s="34"/>
      <c r="U198" s="34"/>
      <c r="V198" s="35" t="s">
        <v>65</v>
      </c>
      <c r="W198" s="196">
        <v>5</v>
      </c>
      <c r="X198" s="197">
        <f>IFERROR(IF(W198="","",W198),"")</f>
        <v>5</v>
      </c>
      <c r="Y198" s="36">
        <f>IFERROR(IF(W198="","",W198*0.0155),"")</f>
        <v>7.7499999999999999E-2</v>
      </c>
      <c r="Z198" s="56"/>
      <c r="AA198" s="57"/>
      <c r="AE198" s="67"/>
      <c r="BB198" s="137" t="s">
        <v>1</v>
      </c>
      <c r="BL198" s="67">
        <f>IFERROR(W198*I198,"0")</f>
        <v>29.35</v>
      </c>
      <c r="BM198" s="67">
        <f>IFERROR(X198*I198,"0")</f>
        <v>29.35</v>
      </c>
      <c r="BN198" s="67">
        <f>IFERROR(W198/J198,"0")</f>
        <v>5.9523809523809521E-2</v>
      </c>
      <c r="BO198" s="67">
        <f>IFERROR(X198/J198,"0")</f>
        <v>5.9523809523809521E-2</v>
      </c>
    </row>
    <row r="199" spans="1:67" x14ac:dyDescent="0.2">
      <c r="A199" s="217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18"/>
      <c r="O199" s="212" t="s">
        <v>66</v>
      </c>
      <c r="P199" s="213"/>
      <c r="Q199" s="213"/>
      <c r="R199" s="213"/>
      <c r="S199" s="213"/>
      <c r="T199" s="213"/>
      <c r="U199" s="214"/>
      <c r="V199" s="37" t="s">
        <v>65</v>
      </c>
      <c r="W199" s="198">
        <f>IFERROR(SUM(W196:W198),"0")</f>
        <v>137</v>
      </c>
      <c r="X199" s="198">
        <f>IFERROR(SUM(X196:X198),"0")</f>
        <v>137</v>
      </c>
      <c r="Y199" s="198">
        <f>IFERROR(IF(Y196="",0,Y196),"0")+IFERROR(IF(Y197="",0,Y197),"0")+IFERROR(IF(Y198="",0,Y198),"0")</f>
        <v>2.1234999999999999</v>
      </c>
      <c r="Z199" s="199"/>
      <c r="AA199" s="199"/>
    </row>
    <row r="200" spans="1:67" x14ac:dyDescent="0.2">
      <c r="A200" s="201"/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18"/>
      <c r="O200" s="212" t="s">
        <v>66</v>
      </c>
      <c r="P200" s="213"/>
      <c r="Q200" s="213"/>
      <c r="R200" s="213"/>
      <c r="S200" s="213"/>
      <c r="T200" s="213"/>
      <c r="U200" s="214"/>
      <c r="V200" s="37" t="s">
        <v>67</v>
      </c>
      <c r="W200" s="198">
        <f>IFERROR(SUMPRODUCT(W196:W198*H196:H198),"0")</f>
        <v>767.19999999999993</v>
      </c>
      <c r="X200" s="198">
        <f>IFERROR(SUMPRODUCT(X196:X198*H196:H198),"0")</f>
        <v>767.19999999999993</v>
      </c>
      <c r="Y200" s="37"/>
      <c r="Z200" s="199"/>
      <c r="AA200" s="199"/>
    </row>
    <row r="201" spans="1:67" ht="16.5" hidden="1" customHeight="1" x14ac:dyDescent="0.25">
      <c r="A201" s="202" t="s">
        <v>255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190"/>
      <c r="AA201" s="190"/>
    </row>
    <row r="202" spans="1:67" ht="14.25" hidden="1" customHeight="1" x14ac:dyDescent="0.25">
      <c r="A202" s="200" t="s">
        <v>60</v>
      </c>
      <c r="B202" s="201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189"/>
      <c r="AA202" s="189"/>
    </row>
    <row r="203" spans="1:67" ht="27" hidden="1" customHeight="1" x14ac:dyDescent="0.25">
      <c r="A203" s="54" t="s">
        <v>256</v>
      </c>
      <c r="B203" s="54" t="s">
        <v>257</v>
      </c>
      <c r="C203" s="31">
        <v>4301070996</v>
      </c>
      <c r="D203" s="206">
        <v>4607111038654</v>
      </c>
      <c r="E203" s="205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4"/>
      <c r="Q203" s="204"/>
      <c r="R203" s="204"/>
      <c r="S203" s="205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6">
        <v>4607111038586</v>
      </c>
      <c r="E204" s="205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5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4"/>
      <c r="Q204" s="204"/>
      <c r="R204" s="204"/>
      <c r="S204" s="205"/>
      <c r="T204" s="34"/>
      <c r="U204" s="34"/>
      <c r="V204" s="35" t="s">
        <v>65</v>
      </c>
      <c r="W204" s="196">
        <v>12</v>
      </c>
      <c r="X204" s="197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69.960000000000008</v>
      </c>
      <c r="BM204" s="67">
        <f t="shared" si="21"/>
        <v>69.960000000000008</v>
      </c>
      <c r="BN204" s="67">
        <f t="shared" si="22"/>
        <v>0.14285714285714285</v>
      </c>
      <c r="BO204" s="67">
        <f t="shared" si="23"/>
        <v>0.14285714285714285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4301070962</v>
      </c>
      <c r="D205" s="206">
        <v>4607111038609</v>
      </c>
      <c r="E205" s="205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4"/>
      <c r="Q205" s="204"/>
      <c r="R205" s="204"/>
      <c r="S205" s="205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4301070963</v>
      </c>
      <c r="D206" s="206">
        <v>4607111038630</v>
      </c>
      <c r="E206" s="205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7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4"/>
      <c r="Q206" s="204"/>
      <c r="R206" s="204"/>
      <c r="S206" s="205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4301070959</v>
      </c>
      <c r="D207" s="206">
        <v>4607111038616</v>
      </c>
      <c r="E207" s="205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4"/>
      <c r="Q207" s="204"/>
      <c r="R207" s="204"/>
      <c r="S207" s="205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6">
        <v>4607111038623</v>
      </c>
      <c r="E208" s="205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4"/>
      <c r="Q208" s="204"/>
      <c r="R208" s="204"/>
      <c r="S208" s="205"/>
      <c r="T208" s="34"/>
      <c r="U208" s="34"/>
      <c r="V208" s="35" t="s">
        <v>65</v>
      </c>
      <c r="W208" s="196">
        <v>24</v>
      </c>
      <c r="X208" s="197">
        <f t="shared" si="18"/>
        <v>24</v>
      </c>
      <c r="Y208" s="36">
        <f t="shared" si="19"/>
        <v>0.372</v>
      </c>
      <c r="Z208" s="56"/>
      <c r="AA208" s="57"/>
      <c r="AE208" s="67"/>
      <c r="BB208" s="143" t="s">
        <v>1</v>
      </c>
      <c r="BL208" s="67">
        <f t="shared" si="20"/>
        <v>140.88</v>
      </c>
      <c r="BM208" s="67">
        <f t="shared" si="21"/>
        <v>140.88</v>
      </c>
      <c r="BN208" s="67">
        <f t="shared" si="22"/>
        <v>0.2857142857142857</v>
      </c>
      <c r="BO208" s="67">
        <f t="shared" si="23"/>
        <v>0.2857142857142857</v>
      </c>
    </row>
    <row r="209" spans="1:67" x14ac:dyDescent="0.2">
      <c r="A209" s="217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18"/>
      <c r="O209" s="212" t="s">
        <v>66</v>
      </c>
      <c r="P209" s="213"/>
      <c r="Q209" s="213"/>
      <c r="R209" s="213"/>
      <c r="S209" s="213"/>
      <c r="T209" s="213"/>
      <c r="U209" s="214"/>
      <c r="V209" s="37" t="s">
        <v>65</v>
      </c>
      <c r="W209" s="198">
        <f>IFERROR(SUM(W203:W208),"0")</f>
        <v>36</v>
      </c>
      <c r="X209" s="198">
        <f>IFERROR(SUM(X203:X208),"0")</f>
        <v>36</v>
      </c>
      <c r="Y209" s="198">
        <f>IFERROR(IF(Y203="",0,Y203),"0")+IFERROR(IF(Y204="",0,Y204),"0")+IFERROR(IF(Y205="",0,Y205),"0")+IFERROR(IF(Y206="",0,Y206),"0")+IFERROR(IF(Y207="",0,Y207),"0")+IFERROR(IF(Y208="",0,Y208),"0")</f>
        <v>0.55800000000000005</v>
      </c>
      <c r="Z209" s="199"/>
      <c r="AA209" s="199"/>
    </row>
    <row r="210" spans="1:67" x14ac:dyDescent="0.2">
      <c r="A210" s="201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18"/>
      <c r="O210" s="212" t="s">
        <v>66</v>
      </c>
      <c r="P210" s="213"/>
      <c r="Q210" s="213"/>
      <c r="R210" s="213"/>
      <c r="S210" s="213"/>
      <c r="T210" s="213"/>
      <c r="U210" s="214"/>
      <c r="V210" s="37" t="s">
        <v>67</v>
      </c>
      <c r="W210" s="198">
        <f>IFERROR(SUMPRODUCT(W203:W208*H203:H208),"0")</f>
        <v>201.59999999999997</v>
      </c>
      <c r="X210" s="198">
        <f>IFERROR(SUMPRODUCT(X203:X208*H203:H208),"0")</f>
        <v>201.59999999999997</v>
      </c>
      <c r="Y210" s="37"/>
      <c r="Z210" s="199"/>
      <c r="AA210" s="199"/>
    </row>
    <row r="211" spans="1:67" ht="16.5" hidden="1" customHeight="1" x14ac:dyDescent="0.25">
      <c r="A211" s="202" t="s">
        <v>268</v>
      </c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190"/>
      <c r="AA211" s="190"/>
    </row>
    <row r="212" spans="1:67" ht="14.25" hidden="1" customHeight="1" x14ac:dyDescent="0.25">
      <c r="A212" s="200" t="s">
        <v>60</v>
      </c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189"/>
      <c r="AA212" s="189"/>
    </row>
    <row r="213" spans="1:67" ht="27" hidden="1" customHeight="1" x14ac:dyDescent="0.25">
      <c r="A213" s="54" t="s">
        <v>269</v>
      </c>
      <c r="B213" s="54" t="s">
        <v>270</v>
      </c>
      <c r="C213" s="31">
        <v>4301070915</v>
      </c>
      <c r="D213" s="206">
        <v>4607111035882</v>
      </c>
      <c r="E213" s="205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4"/>
      <c r="Q213" s="204"/>
      <c r="R213" s="204"/>
      <c r="S213" s="205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4301070921</v>
      </c>
      <c r="D214" s="206">
        <v>4607111035905</v>
      </c>
      <c r="E214" s="205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7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4"/>
      <c r="Q214" s="204"/>
      <c r="R214" s="204"/>
      <c r="S214" s="205"/>
      <c r="T214" s="34"/>
      <c r="U214" s="34"/>
      <c r="V214" s="35" t="s">
        <v>65</v>
      </c>
      <c r="W214" s="196">
        <v>0</v>
      </c>
      <c r="X214" s="197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4301070917</v>
      </c>
      <c r="D215" s="206">
        <v>4607111035912</v>
      </c>
      <c r="E215" s="205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4"/>
      <c r="Q215" s="204"/>
      <c r="R215" s="204"/>
      <c r="S215" s="205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6">
        <v>4607111035929</v>
      </c>
      <c r="E216" s="205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4"/>
      <c r="Q216" s="204"/>
      <c r="R216" s="204"/>
      <c r="S216" s="205"/>
      <c r="T216" s="34"/>
      <c r="U216" s="34"/>
      <c r="V216" s="35" t="s">
        <v>65</v>
      </c>
      <c r="W216" s="196">
        <v>48</v>
      </c>
      <c r="X216" s="197">
        <f>IFERROR(IF(W216="","",W216),"")</f>
        <v>48</v>
      </c>
      <c r="Y216" s="36">
        <f>IFERROR(IF(W216="","",W216*0.0155),"")</f>
        <v>0.74399999999999999</v>
      </c>
      <c r="Z216" s="56"/>
      <c r="AA216" s="57"/>
      <c r="AE216" s="67"/>
      <c r="BB216" s="147" t="s">
        <v>1</v>
      </c>
      <c r="BL216" s="67">
        <f>IFERROR(W216*I216,"0")</f>
        <v>358.56</v>
      </c>
      <c r="BM216" s="67">
        <f>IFERROR(X216*I216,"0")</f>
        <v>358.56</v>
      </c>
      <c r="BN216" s="67">
        <f>IFERROR(W216/J216,"0")</f>
        <v>0.5714285714285714</v>
      </c>
      <c r="BO216" s="67">
        <f>IFERROR(X216/J216,"0")</f>
        <v>0.5714285714285714</v>
      </c>
    </row>
    <row r="217" spans="1:67" x14ac:dyDescent="0.2">
      <c r="A217" s="217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18"/>
      <c r="O217" s="212" t="s">
        <v>66</v>
      </c>
      <c r="P217" s="213"/>
      <c r="Q217" s="213"/>
      <c r="R217" s="213"/>
      <c r="S217" s="213"/>
      <c r="T217" s="213"/>
      <c r="U217" s="214"/>
      <c r="V217" s="37" t="s">
        <v>65</v>
      </c>
      <c r="W217" s="198">
        <f>IFERROR(SUM(W213:W216),"0")</f>
        <v>48</v>
      </c>
      <c r="X217" s="198">
        <f>IFERROR(SUM(X213:X216),"0")</f>
        <v>48</v>
      </c>
      <c r="Y217" s="198">
        <f>IFERROR(IF(Y213="",0,Y213),"0")+IFERROR(IF(Y214="",0,Y214),"0")+IFERROR(IF(Y215="",0,Y215),"0")+IFERROR(IF(Y216="",0,Y216),"0")</f>
        <v>0.74399999999999999</v>
      </c>
      <c r="Z217" s="199"/>
      <c r="AA217" s="199"/>
    </row>
    <row r="218" spans="1:67" x14ac:dyDescent="0.2">
      <c r="A218" s="201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18"/>
      <c r="O218" s="212" t="s">
        <v>66</v>
      </c>
      <c r="P218" s="213"/>
      <c r="Q218" s="213"/>
      <c r="R218" s="213"/>
      <c r="S218" s="213"/>
      <c r="T218" s="213"/>
      <c r="U218" s="214"/>
      <c r="V218" s="37" t="s">
        <v>67</v>
      </c>
      <c r="W218" s="198">
        <f>IFERROR(SUMPRODUCT(W213:W216*H213:H216),"0")</f>
        <v>345.6</v>
      </c>
      <c r="X218" s="198">
        <f>IFERROR(SUMPRODUCT(X213:X216*H213:H216),"0")</f>
        <v>345.6</v>
      </c>
      <c r="Y218" s="37"/>
      <c r="Z218" s="199"/>
      <c r="AA218" s="199"/>
    </row>
    <row r="219" spans="1:67" ht="16.5" hidden="1" customHeight="1" x14ac:dyDescent="0.25">
      <c r="A219" s="202" t="s">
        <v>277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190"/>
      <c r="AA219" s="190"/>
    </row>
    <row r="220" spans="1:67" ht="14.25" hidden="1" customHeight="1" x14ac:dyDescent="0.25">
      <c r="A220" s="200" t="s">
        <v>234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189"/>
      <c r="AA220" s="189"/>
    </row>
    <row r="221" spans="1:67" ht="27" hidden="1" customHeight="1" x14ac:dyDescent="0.25">
      <c r="A221" s="54" t="s">
        <v>278</v>
      </c>
      <c r="B221" s="54" t="s">
        <v>279</v>
      </c>
      <c r="C221" s="31">
        <v>4301051320</v>
      </c>
      <c r="D221" s="206">
        <v>4680115881334</v>
      </c>
      <c r="E221" s="205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4"/>
      <c r="Q221" s="204"/>
      <c r="R221" s="204"/>
      <c r="S221" s="205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7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18"/>
      <c r="O222" s="212" t="s">
        <v>66</v>
      </c>
      <c r="P222" s="213"/>
      <c r="Q222" s="213"/>
      <c r="R222" s="213"/>
      <c r="S222" s="213"/>
      <c r="T222" s="213"/>
      <c r="U222" s="214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hidden="1" x14ac:dyDescent="0.2">
      <c r="A223" s="201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18"/>
      <c r="O223" s="212" t="s">
        <v>66</v>
      </c>
      <c r="P223" s="213"/>
      <c r="Q223" s="213"/>
      <c r="R223" s="213"/>
      <c r="S223" s="213"/>
      <c r="T223" s="213"/>
      <c r="U223" s="214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hidden="1" customHeight="1" x14ac:dyDescent="0.25">
      <c r="A224" s="202" t="s">
        <v>280</v>
      </c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190"/>
      <c r="AA224" s="190"/>
    </row>
    <row r="225" spans="1:67" ht="14.25" hidden="1" customHeight="1" x14ac:dyDescent="0.25">
      <c r="A225" s="200" t="s">
        <v>60</v>
      </c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189"/>
      <c r="AA225" s="189"/>
    </row>
    <row r="226" spans="1:67" ht="16.5" hidden="1" customHeight="1" x14ac:dyDescent="0.25">
      <c r="A226" s="54" t="s">
        <v>281</v>
      </c>
      <c r="B226" s="54" t="s">
        <v>282</v>
      </c>
      <c r="C226" s="31">
        <v>4301070874</v>
      </c>
      <c r="D226" s="206">
        <v>4607111035332</v>
      </c>
      <c r="E226" s="205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9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4"/>
      <c r="Q226" s="204"/>
      <c r="R226" s="204"/>
      <c r="S226" s="205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283</v>
      </c>
      <c r="B227" s="54" t="s">
        <v>284</v>
      </c>
      <c r="C227" s="31">
        <v>4301071000</v>
      </c>
      <c r="D227" s="206">
        <v>4607111038708</v>
      </c>
      <c r="E227" s="205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4"/>
      <c r="Q227" s="204"/>
      <c r="R227" s="204"/>
      <c r="S227" s="205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7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18"/>
      <c r="O228" s="212" t="s">
        <v>66</v>
      </c>
      <c r="P228" s="213"/>
      <c r="Q228" s="213"/>
      <c r="R228" s="213"/>
      <c r="S228" s="213"/>
      <c r="T228" s="213"/>
      <c r="U228" s="214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hidden="1" x14ac:dyDescent="0.2">
      <c r="A229" s="201"/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18"/>
      <c r="O229" s="212" t="s">
        <v>66</v>
      </c>
      <c r="P229" s="213"/>
      <c r="Q229" s="213"/>
      <c r="R229" s="213"/>
      <c r="S229" s="213"/>
      <c r="T229" s="213"/>
      <c r="U229" s="214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hidden="1" customHeight="1" x14ac:dyDescent="0.2">
      <c r="A230" s="286" t="s">
        <v>285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hidden="1" customHeight="1" x14ac:dyDescent="0.25">
      <c r="A231" s="202" t="s">
        <v>286</v>
      </c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190"/>
      <c r="AA231" s="190"/>
    </row>
    <row r="232" spans="1:67" ht="14.25" hidden="1" customHeight="1" x14ac:dyDescent="0.25">
      <c r="A232" s="200" t="s">
        <v>60</v>
      </c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189"/>
      <c r="AA232" s="189"/>
    </row>
    <row r="233" spans="1:67" ht="27" hidden="1" customHeight="1" x14ac:dyDescent="0.25">
      <c r="A233" s="54" t="s">
        <v>287</v>
      </c>
      <c r="B233" s="54" t="s">
        <v>288</v>
      </c>
      <c r="C233" s="31">
        <v>4301070941</v>
      </c>
      <c r="D233" s="206">
        <v>4607111036162</v>
      </c>
      <c r="E233" s="205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4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4"/>
      <c r="Q233" s="204"/>
      <c r="R233" s="204"/>
      <c r="S233" s="205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17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18"/>
      <c r="O234" s="212" t="s">
        <v>66</v>
      </c>
      <c r="P234" s="213"/>
      <c r="Q234" s="213"/>
      <c r="R234" s="213"/>
      <c r="S234" s="213"/>
      <c r="T234" s="213"/>
      <c r="U234" s="214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hidden="1" x14ac:dyDescent="0.2">
      <c r="A235" s="201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18"/>
      <c r="O235" s="212" t="s">
        <v>66</v>
      </c>
      <c r="P235" s="213"/>
      <c r="Q235" s="213"/>
      <c r="R235" s="213"/>
      <c r="S235" s="213"/>
      <c r="T235" s="213"/>
      <c r="U235" s="214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hidden="1" customHeight="1" x14ac:dyDescent="0.2">
      <c r="A236" s="286" t="s">
        <v>289</v>
      </c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48"/>
      <c r="AA236" s="48"/>
    </row>
    <row r="237" spans="1:67" ht="16.5" hidden="1" customHeight="1" x14ac:dyDescent="0.25">
      <c r="A237" s="202" t="s">
        <v>290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190"/>
      <c r="AA237" s="190"/>
    </row>
    <row r="238" spans="1:67" ht="14.25" hidden="1" customHeight="1" x14ac:dyDescent="0.25">
      <c r="A238" s="200" t="s">
        <v>60</v>
      </c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6">
        <v>4607111035899</v>
      </c>
      <c r="E239" s="205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0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4"/>
      <c r="Q239" s="204"/>
      <c r="R239" s="204"/>
      <c r="S239" s="205"/>
      <c r="T239" s="34"/>
      <c r="U239" s="34"/>
      <c r="V239" s="35" t="s">
        <v>65</v>
      </c>
      <c r="W239" s="196">
        <v>108</v>
      </c>
      <c r="X239" s="197">
        <f>IFERROR(IF(W239="","",W239),"")</f>
        <v>108</v>
      </c>
      <c r="Y239" s="36">
        <f>IFERROR(IF(W239="","",W239*0.0155),"")</f>
        <v>1.6739999999999999</v>
      </c>
      <c r="Z239" s="56"/>
      <c r="AA239" s="57"/>
      <c r="AE239" s="67"/>
      <c r="BB239" s="152" t="s">
        <v>1</v>
      </c>
      <c r="BL239" s="67">
        <f>IFERROR(W239*I239,"0")</f>
        <v>568.29599999999994</v>
      </c>
      <c r="BM239" s="67">
        <f>IFERROR(X239*I239,"0")</f>
        <v>568.29599999999994</v>
      </c>
      <c r="BN239" s="67">
        <f>IFERROR(W239/J239,"0")</f>
        <v>1.2857142857142858</v>
      </c>
      <c r="BO239" s="67">
        <f>IFERROR(X239/J239,"0")</f>
        <v>1.2857142857142858</v>
      </c>
    </row>
    <row r="240" spans="1:67" x14ac:dyDescent="0.2">
      <c r="A240" s="217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18"/>
      <c r="O240" s="212" t="s">
        <v>66</v>
      </c>
      <c r="P240" s="213"/>
      <c r="Q240" s="213"/>
      <c r="R240" s="213"/>
      <c r="S240" s="213"/>
      <c r="T240" s="213"/>
      <c r="U240" s="214"/>
      <c r="V240" s="37" t="s">
        <v>65</v>
      </c>
      <c r="W240" s="198">
        <f>IFERROR(SUM(W239:W239),"0")</f>
        <v>108</v>
      </c>
      <c r="X240" s="198">
        <f>IFERROR(SUM(X239:X239),"0")</f>
        <v>108</v>
      </c>
      <c r="Y240" s="198">
        <f>IFERROR(IF(Y239="",0,Y239),"0")</f>
        <v>1.6739999999999999</v>
      </c>
      <c r="Z240" s="199"/>
      <c r="AA240" s="199"/>
    </row>
    <row r="241" spans="1:67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18"/>
      <c r="O241" s="212" t="s">
        <v>66</v>
      </c>
      <c r="P241" s="213"/>
      <c r="Q241" s="213"/>
      <c r="R241" s="213"/>
      <c r="S241" s="213"/>
      <c r="T241" s="213"/>
      <c r="U241" s="214"/>
      <c r="V241" s="37" t="s">
        <v>67</v>
      </c>
      <c r="W241" s="198">
        <f>IFERROR(SUMPRODUCT(W239:W239*H239:H239),"0")</f>
        <v>540</v>
      </c>
      <c r="X241" s="198">
        <f>IFERROR(SUMPRODUCT(X239:X239*H239:H239),"0")</f>
        <v>540</v>
      </c>
      <c r="Y241" s="37"/>
      <c r="Z241" s="199"/>
      <c r="AA241" s="199"/>
    </row>
    <row r="242" spans="1:67" ht="16.5" hidden="1" customHeight="1" x14ac:dyDescent="0.25">
      <c r="A242" s="202" t="s">
        <v>293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190"/>
      <c r="AA242" s="190"/>
    </row>
    <row r="243" spans="1:67" ht="14.25" hidden="1" customHeight="1" x14ac:dyDescent="0.25">
      <c r="A243" s="200" t="s">
        <v>60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189"/>
      <c r="AA243" s="189"/>
    </row>
    <row r="244" spans="1:67" ht="27" hidden="1" customHeight="1" x14ac:dyDescent="0.25">
      <c r="A244" s="54" t="s">
        <v>294</v>
      </c>
      <c r="B244" s="54" t="s">
        <v>295</v>
      </c>
      <c r="C244" s="31">
        <v>4301070870</v>
      </c>
      <c r="D244" s="206">
        <v>4607111036711</v>
      </c>
      <c r="E244" s="205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4"/>
      <c r="Q244" s="204"/>
      <c r="R244" s="204"/>
      <c r="S244" s="205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idden="1" x14ac:dyDescent="0.2">
      <c r="A245" s="217"/>
      <c r="B245" s="201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18"/>
      <c r="O245" s="212" t="s">
        <v>66</v>
      </c>
      <c r="P245" s="213"/>
      <c r="Q245" s="213"/>
      <c r="R245" s="213"/>
      <c r="S245" s="213"/>
      <c r="T245" s="213"/>
      <c r="U245" s="214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hidden="1" x14ac:dyDescent="0.2">
      <c r="A246" s="201"/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18"/>
      <c r="O246" s="212" t="s">
        <v>66</v>
      </c>
      <c r="P246" s="213"/>
      <c r="Q246" s="213"/>
      <c r="R246" s="213"/>
      <c r="S246" s="213"/>
      <c r="T246" s="213"/>
      <c r="U246" s="214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hidden="1" customHeight="1" x14ac:dyDescent="0.2">
      <c r="A247" s="286" t="s">
        <v>296</v>
      </c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48"/>
      <c r="AA247" s="48"/>
    </row>
    <row r="248" spans="1:67" ht="16.5" hidden="1" customHeight="1" x14ac:dyDescent="0.25">
      <c r="A248" s="202" t="s">
        <v>297</v>
      </c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190"/>
      <c r="AA248" s="190"/>
    </row>
    <row r="249" spans="1:67" ht="14.25" hidden="1" customHeight="1" x14ac:dyDescent="0.25">
      <c r="A249" s="200" t="s">
        <v>60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189"/>
      <c r="AA249" s="189"/>
    </row>
    <row r="250" spans="1:67" ht="27" hidden="1" customHeight="1" x14ac:dyDescent="0.25">
      <c r="A250" s="54" t="s">
        <v>298</v>
      </c>
      <c r="B250" s="54" t="s">
        <v>299</v>
      </c>
      <c r="C250" s="31">
        <v>4301071014</v>
      </c>
      <c r="D250" s="206">
        <v>4640242181264</v>
      </c>
      <c r="E250" s="205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69" t="s">
        <v>300</v>
      </c>
      <c r="P250" s="204"/>
      <c r="Q250" s="204"/>
      <c r="R250" s="204"/>
      <c r="S250" s="205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301</v>
      </c>
      <c r="B251" s="54" t="s">
        <v>302</v>
      </c>
      <c r="C251" s="31">
        <v>4301071021</v>
      </c>
      <c r="D251" s="206">
        <v>4640242181325</v>
      </c>
      <c r="E251" s="205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6" t="s">
        <v>303</v>
      </c>
      <c r="P251" s="204"/>
      <c r="Q251" s="204"/>
      <c r="R251" s="204"/>
      <c r="S251" s="205"/>
      <c r="T251" s="34"/>
      <c r="U251" s="34"/>
      <c r="V251" s="35" t="s">
        <v>65</v>
      </c>
      <c r="W251" s="196">
        <v>4</v>
      </c>
      <c r="X251" s="197">
        <f>IFERROR(IF(W251="","",W251),"")</f>
        <v>4</v>
      </c>
      <c r="Y251" s="36">
        <f>IFERROR(IF(W251="","",W251*0.0155),"")</f>
        <v>6.2E-2</v>
      </c>
      <c r="Z251" s="56"/>
      <c r="AA251" s="57"/>
      <c r="AE251" s="67"/>
      <c r="BB251" s="155" t="s">
        <v>1</v>
      </c>
      <c r="BL251" s="67">
        <f>IFERROR(W251*I251,"0")</f>
        <v>29.12</v>
      </c>
      <c r="BM251" s="67">
        <f>IFERROR(X251*I251,"0")</f>
        <v>29.12</v>
      </c>
      <c r="BN251" s="67">
        <f>IFERROR(W251/J251,"0")</f>
        <v>4.7619047619047616E-2</v>
      </c>
      <c r="BO251" s="67">
        <f>IFERROR(X251/J251,"0")</f>
        <v>4.7619047619047616E-2</v>
      </c>
    </row>
    <row r="252" spans="1:67" ht="27" hidden="1" customHeight="1" x14ac:dyDescent="0.25">
      <c r="A252" s="54" t="s">
        <v>304</v>
      </c>
      <c r="B252" s="54" t="s">
        <v>305</v>
      </c>
      <c r="C252" s="31">
        <v>4301070993</v>
      </c>
      <c r="D252" s="206">
        <v>4640242180670</v>
      </c>
      <c r="E252" s="205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395" t="s">
        <v>306</v>
      </c>
      <c r="P252" s="204"/>
      <c r="Q252" s="204"/>
      <c r="R252" s="204"/>
      <c r="S252" s="205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x14ac:dyDescent="0.2">
      <c r="A253" s="217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18"/>
      <c r="O253" s="212" t="s">
        <v>66</v>
      </c>
      <c r="P253" s="213"/>
      <c r="Q253" s="213"/>
      <c r="R253" s="213"/>
      <c r="S253" s="213"/>
      <c r="T253" s="213"/>
      <c r="U253" s="214"/>
      <c r="V253" s="37" t="s">
        <v>65</v>
      </c>
      <c r="W253" s="198">
        <f>IFERROR(SUM(W250:W252),"0")</f>
        <v>4</v>
      </c>
      <c r="X253" s="198">
        <f>IFERROR(SUM(X250:X252),"0")</f>
        <v>4</v>
      </c>
      <c r="Y253" s="198">
        <f>IFERROR(IF(Y250="",0,Y250),"0")+IFERROR(IF(Y251="",0,Y251),"0")+IFERROR(IF(Y252="",0,Y252),"0")</f>
        <v>6.2E-2</v>
      </c>
      <c r="Z253" s="199"/>
      <c r="AA253" s="199"/>
    </row>
    <row r="254" spans="1:67" x14ac:dyDescent="0.2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18"/>
      <c r="O254" s="212" t="s">
        <v>66</v>
      </c>
      <c r="P254" s="213"/>
      <c r="Q254" s="213"/>
      <c r="R254" s="213"/>
      <c r="S254" s="213"/>
      <c r="T254" s="213"/>
      <c r="U254" s="214"/>
      <c r="V254" s="37" t="s">
        <v>67</v>
      </c>
      <c r="W254" s="198">
        <f>IFERROR(SUMPRODUCT(W250:W252*H250:H252),"0")</f>
        <v>28</v>
      </c>
      <c r="X254" s="198">
        <f>IFERROR(SUMPRODUCT(X250:X252*H250:H252),"0")</f>
        <v>28</v>
      </c>
      <c r="Y254" s="37"/>
      <c r="Z254" s="199"/>
      <c r="AA254" s="199"/>
    </row>
    <row r="255" spans="1:67" ht="16.5" hidden="1" customHeight="1" x14ac:dyDescent="0.25">
      <c r="A255" s="202" t="s">
        <v>307</v>
      </c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190"/>
      <c r="AA255" s="190"/>
    </row>
    <row r="256" spans="1:67" ht="14.25" hidden="1" customHeight="1" x14ac:dyDescent="0.25">
      <c r="A256" s="200" t="s">
        <v>130</v>
      </c>
      <c r="B256" s="201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189"/>
      <c r="AA256" s="189"/>
    </row>
    <row r="257" spans="1:67" ht="27" hidden="1" customHeight="1" x14ac:dyDescent="0.25">
      <c r="A257" s="54" t="s">
        <v>308</v>
      </c>
      <c r="B257" s="54" t="s">
        <v>309</v>
      </c>
      <c r="C257" s="31">
        <v>4301131019</v>
      </c>
      <c r="D257" s="206">
        <v>4640242180427</v>
      </c>
      <c r="E257" s="205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9" t="s">
        <v>310</v>
      </c>
      <c r="P257" s="204"/>
      <c r="Q257" s="204"/>
      <c r="R257" s="204"/>
      <c r="S257" s="205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hidden="1" x14ac:dyDescent="0.2">
      <c r="A258" s="217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18"/>
      <c r="O258" s="212" t="s">
        <v>66</v>
      </c>
      <c r="P258" s="213"/>
      <c r="Q258" s="213"/>
      <c r="R258" s="213"/>
      <c r="S258" s="213"/>
      <c r="T258" s="213"/>
      <c r="U258" s="214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hidden="1" x14ac:dyDescent="0.2">
      <c r="A259" s="201"/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18"/>
      <c r="O259" s="212" t="s">
        <v>66</v>
      </c>
      <c r="P259" s="213"/>
      <c r="Q259" s="213"/>
      <c r="R259" s="213"/>
      <c r="S259" s="213"/>
      <c r="T259" s="213"/>
      <c r="U259" s="214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hidden="1" customHeight="1" x14ac:dyDescent="0.25">
      <c r="A260" s="200" t="s">
        <v>70</v>
      </c>
      <c r="B260" s="201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6">
        <v>4640242180397</v>
      </c>
      <c r="E261" s="205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272" t="s">
        <v>313</v>
      </c>
      <c r="P261" s="204"/>
      <c r="Q261" s="204"/>
      <c r="R261" s="204"/>
      <c r="S261" s="205"/>
      <c r="T261" s="34"/>
      <c r="U261" s="34"/>
      <c r="V261" s="35" t="s">
        <v>65</v>
      </c>
      <c r="W261" s="196">
        <v>84</v>
      </c>
      <c r="X261" s="197">
        <f>IFERROR(IF(W261="","",W261),"")</f>
        <v>84</v>
      </c>
      <c r="Y261" s="36">
        <f>IFERROR(IF(W261="","",W261*0.0155),"")</f>
        <v>1.302</v>
      </c>
      <c r="Z261" s="56"/>
      <c r="AA261" s="57"/>
      <c r="AE261" s="67"/>
      <c r="BB261" s="158" t="s">
        <v>74</v>
      </c>
      <c r="BL261" s="67">
        <f>IFERROR(W261*I261,"0")</f>
        <v>525.84</v>
      </c>
      <c r="BM261" s="67">
        <f>IFERROR(X261*I261,"0")</f>
        <v>525.84</v>
      </c>
      <c r="BN261" s="67">
        <f>IFERROR(W261/J261,"0")</f>
        <v>1</v>
      </c>
      <c r="BO261" s="67">
        <f>IFERROR(X261/J261,"0")</f>
        <v>1</v>
      </c>
    </row>
    <row r="262" spans="1:67" ht="27" hidden="1" customHeight="1" x14ac:dyDescent="0.25">
      <c r="A262" s="54" t="s">
        <v>314</v>
      </c>
      <c r="B262" s="54" t="s">
        <v>315</v>
      </c>
      <c r="C262" s="31">
        <v>4301132104</v>
      </c>
      <c r="D262" s="206">
        <v>4640242181219</v>
      </c>
      <c r="E262" s="205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394" t="s">
        <v>316</v>
      </c>
      <c r="P262" s="204"/>
      <c r="Q262" s="204"/>
      <c r="R262" s="204"/>
      <c r="S262" s="205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7"/>
      <c r="B263" s="201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18"/>
      <c r="O263" s="212" t="s">
        <v>66</v>
      </c>
      <c r="P263" s="213"/>
      <c r="Q263" s="213"/>
      <c r="R263" s="213"/>
      <c r="S263" s="213"/>
      <c r="T263" s="213"/>
      <c r="U263" s="214"/>
      <c r="V263" s="37" t="s">
        <v>65</v>
      </c>
      <c r="W263" s="198">
        <f>IFERROR(SUM(W261:W262),"0")</f>
        <v>84</v>
      </c>
      <c r="X263" s="198">
        <f>IFERROR(SUM(X261:X262),"0")</f>
        <v>84</v>
      </c>
      <c r="Y263" s="198">
        <f>IFERROR(IF(Y261="",0,Y261),"0")+IFERROR(IF(Y262="",0,Y262),"0")</f>
        <v>1.302</v>
      </c>
      <c r="Z263" s="199"/>
      <c r="AA263" s="199"/>
    </row>
    <row r="264" spans="1:67" x14ac:dyDescent="0.2">
      <c r="A264" s="201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18"/>
      <c r="O264" s="212" t="s">
        <v>66</v>
      </c>
      <c r="P264" s="213"/>
      <c r="Q264" s="213"/>
      <c r="R264" s="213"/>
      <c r="S264" s="213"/>
      <c r="T264" s="213"/>
      <c r="U264" s="214"/>
      <c r="V264" s="37" t="s">
        <v>67</v>
      </c>
      <c r="W264" s="198">
        <f>IFERROR(SUMPRODUCT(W261:W262*H261:H262),"0")</f>
        <v>504</v>
      </c>
      <c r="X264" s="198">
        <f>IFERROR(SUMPRODUCT(X261:X262*H261:H262),"0")</f>
        <v>504</v>
      </c>
      <c r="Y264" s="37"/>
      <c r="Z264" s="199"/>
      <c r="AA264" s="199"/>
    </row>
    <row r="265" spans="1:67" ht="14.25" hidden="1" customHeight="1" x14ac:dyDescent="0.25">
      <c r="A265" s="200" t="s">
        <v>148</v>
      </c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189"/>
      <c r="AA265" s="189"/>
    </row>
    <row r="266" spans="1:67" ht="27" customHeight="1" x14ac:dyDescent="0.25">
      <c r="A266" s="54" t="s">
        <v>317</v>
      </c>
      <c r="B266" s="54" t="s">
        <v>318</v>
      </c>
      <c r="C266" s="31">
        <v>4301136028</v>
      </c>
      <c r="D266" s="206">
        <v>4640242180304</v>
      </c>
      <c r="E266" s="205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2" t="s">
        <v>319</v>
      </c>
      <c r="P266" s="204"/>
      <c r="Q266" s="204"/>
      <c r="R266" s="204"/>
      <c r="S266" s="205"/>
      <c r="T266" s="34"/>
      <c r="U266" s="34"/>
      <c r="V266" s="35" t="s">
        <v>65</v>
      </c>
      <c r="W266" s="196">
        <v>14</v>
      </c>
      <c r="X266" s="197">
        <f>IFERROR(IF(W266="","",W266),"")</f>
        <v>14</v>
      </c>
      <c r="Y266" s="36">
        <f>IFERROR(IF(W266="","",W266*0.00936),"")</f>
        <v>0.13103999999999999</v>
      </c>
      <c r="Z266" s="56"/>
      <c r="AA266" s="57"/>
      <c r="AE266" s="67"/>
      <c r="BB266" s="160" t="s">
        <v>74</v>
      </c>
      <c r="BL266" s="67">
        <f>IFERROR(W266*I266,"0")</f>
        <v>40.468400000000003</v>
      </c>
      <c r="BM266" s="67">
        <f>IFERROR(X266*I266,"0")</f>
        <v>40.468400000000003</v>
      </c>
      <c r="BN266" s="67">
        <f>IFERROR(W266/J266,"0")</f>
        <v>0.1111111111111111</v>
      </c>
      <c r="BO266" s="67">
        <f>IFERROR(X266/J266,"0")</f>
        <v>0.1111111111111111</v>
      </c>
    </row>
    <row r="267" spans="1:67" ht="37.5" hidden="1" customHeight="1" x14ac:dyDescent="0.25">
      <c r="A267" s="54" t="s">
        <v>320</v>
      </c>
      <c r="B267" s="54" t="s">
        <v>321</v>
      </c>
      <c r="C267" s="31">
        <v>4301136027</v>
      </c>
      <c r="D267" s="206">
        <v>4640242180298</v>
      </c>
      <c r="E267" s="205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9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4"/>
      <c r="Q267" s="204"/>
      <c r="R267" s="204"/>
      <c r="S267" s="205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6">
        <v>4640242180236</v>
      </c>
      <c r="E268" s="205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60" t="s">
        <v>324</v>
      </c>
      <c r="P268" s="204"/>
      <c r="Q268" s="204"/>
      <c r="R268" s="204"/>
      <c r="S268" s="205"/>
      <c r="T268" s="34"/>
      <c r="U268" s="34"/>
      <c r="V268" s="35" t="s">
        <v>65</v>
      </c>
      <c r="W268" s="196">
        <v>36</v>
      </c>
      <c r="X268" s="197">
        <f>IFERROR(IF(W268="","",W268),"")</f>
        <v>36</v>
      </c>
      <c r="Y268" s="36">
        <f>IFERROR(IF(W268="","",W268*0.0155),"")</f>
        <v>0.55800000000000005</v>
      </c>
      <c r="Z268" s="56"/>
      <c r="AA268" s="57"/>
      <c r="AE268" s="67"/>
      <c r="BB268" s="162" t="s">
        <v>74</v>
      </c>
      <c r="BL268" s="67">
        <f>IFERROR(W268*I268,"0")</f>
        <v>188.46</v>
      </c>
      <c r="BM268" s="67">
        <f>IFERROR(X268*I268,"0")</f>
        <v>188.46</v>
      </c>
      <c r="BN268" s="67">
        <f>IFERROR(W268/J268,"0")</f>
        <v>0.42857142857142855</v>
      </c>
      <c r="BO268" s="67">
        <f>IFERROR(X268/J268,"0")</f>
        <v>0.42857142857142855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6">
        <v>4640242180410</v>
      </c>
      <c r="E269" s="205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5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4"/>
      <c r="Q269" s="204"/>
      <c r="R269" s="204"/>
      <c r="S269" s="205"/>
      <c r="T269" s="34"/>
      <c r="U269" s="34"/>
      <c r="V269" s="35" t="s">
        <v>65</v>
      </c>
      <c r="W269" s="196">
        <v>56</v>
      </c>
      <c r="X269" s="197">
        <f>IFERROR(IF(W269="","",W269),"")</f>
        <v>56</v>
      </c>
      <c r="Y269" s="36">
        <f>IFERROR(IF(W269="","",W269*0.00936),"")</f>
        <v>0.52415999999999996</v>
      </c>
      <c r="Z269" s="56"/>
      <c r="AA269" s="57"/>
      <c r="AE269" s="67"/>
      <c r="BB269" s="163" t="s">
        <v>74</v>
      </c>
      <c r="BL269" s="67">
        <f>IFERROR(W269*I269,"0")</f>
        <v>136.19200000000001</v>
      </c>
      <c r="BM269" s="67">
        <f>IFERROR(X269*I269,"0")</f>
        <v>136.19200000000001</v>
      </c>
      <c r="BN269" s="67">
        <f>IFERROR(W269/J269,"0")</f>
        <v>0.44444444444444442</v>
      </c>
      <c r="BO269" s="67">
        <f>IFERROR(X269/J269,"0")</f>
        <v>0.44444444444444442</v>
      </c>
    </row>
    <row r="270" spans="1:67" x14ac:dyDescent="0.2">
      <c r="A270" s="217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18"/>
      <c r="O270" s="212" t="s">
        <v>66</v>
      </c>
      <c r="P270" s="213"/>
      <c r="Q270" s="213"/>
      <c r="R270" s="213"/>
      <c r="S270" s="213"/>
      <c r="T270" s="213"/>
      <c r="U270" s="214"/>
      <c r="V270" s="37" t="s">
        <v>65</v>
      </c>
      <c r="W270" s="198">
        <f>IFERROR(SUM(W266:W269),"0")</f>
        <v>106</v>
      </c>
      <c r="X270" s="198">
        <f>IFERROR(SUM(X266:X269),"0")</f>
        <v>106</v>
      </c>
      <c r="Y270" s="198">
        <f>IFERROR(IF(Y266="",0,Y266),"0")+IFERROR(IF(Y267="",0,Y267),"0")+IFERROR(IF(Y268="",0,Y268),"0")+IFERROR(IF(Y269="",0,Y269),"0")</f>
        <v>1.2132000000000001</v>
      </c>
      <c r="Z270" s="199"/>
      <c r="AA270" s="199"/>
    </row>
    <row r="271" spans="1:67" x14ac:dyDescent="0.2">
      <c r="A271" s="201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18"/>
      <c r="O271" s="212" t="s">
        <v>66</v>
      </c>
      <c r="P271" s="213"/>
      <c r="Q271" s="213"/>
      <c r="R271" s="213"/>
      <c r="S271" s="213"/>
      <c r="T271" s="213"/>
      <c r="U271" s="214"/>
      <c r="V271" s="37" t="s">
        <v>67</v>
      </c>
      <c r="W271" s="198">
        <f>IFERROR(SUMPRODUCT(W266:W269*H266:H269),"0")</f>
        <v>343.24</v>
      </c>
      <c r="X271" s="198">
        <f>IFERROR(SUMPRODUCT(X266:X269*H266:H269),"0")</f>
        <v>343.24</v>
      </c>
      <c r="Y271" s="37"/>
      <c r="Z271" s="199"/>
      <c r="AA271" s="199"/>
    </row>
    <row r="272" spans="1:67" ht="14.25" hidden="1" customHeight="1" x14ac:dyDescent="0.25">
      <c r="A272" s="200" t="s">
        <v>126</v>
      </c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189"/>
      <c r="AA272" s="189"/>
    </row>
    <row r="273" spans="1:67" ht="27" hidden="1" customHeight="1" x14ac:dyDescent="0.25">
      <c r="A273" s="54" t="s">
        <v>327</v>
      </c>
      <c r="B273" s="54" t="s">
        <v>328</v>
      </c>
      <c r="C273" s="31">
        <v>4301135320</v>
      </c>
      <c r="D273" s="206">
        <v>4640242181592</v>
      </c>
      <c r="E273" s="205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54" t="s">
        <v>329</v>
      </c>
      <c r="P273" s="204"/>
      <c r="Q273" s="204"/>
      <c r="R273" s="204"/>
      <c r="S273" s="205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6">
        <v>4640242180373</v>
      </c>
      <c r="E274" s="205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333</v>
      </c>
      <c r="P274" s="204"/>
      <c r="Q274" s="204"/>
      <c r="R274" s="204"/>
      <c r="S274" s="205"/>
      <c r="T274" s="34"/>
      <c r="U274" s="34"/>
      <c r="V274" s="35" t="s">
        <v>65</v>
      </c>
      <c r="W274" s="196">
        <v>56</v>
      </c>
      <c r="X274" s="197">
        <f t="shared" si="24"/>
        <v>56</v>
      </c>
      <c r="Y274" s="36">
        <f t="shared" si="25"/>
        <v>0.52415999999999996</v>
      </c>
      <c r="Z274" s="56"/>
      <c r="AA274" s="57"/>
      <c r="AE274" s="67"/>
      <c r="BB274" s="165" t="s">
        <v>74</v>
      </c>
      <c r="BL274" s="67">
        <f t="shared" si="26"/>
        <v>178.75200000000001</v>
      </c>
      <c r="BM274" s="67">
        <f t="shared" si="27"/>
        <v>178.75200000000001</v>
      </c>
      <c r="BN274" s="67">
        <f t="shared" si="28"/>
        <v>0.44444444444444442</v>
      </c>
      <c r="BO274" s="67">
        <f t="shared" si="29"/>
        <v>0.44444444444444442</v>
      </c>
    </row>
    <row r="275" spans="1:67" ht="27" hidden="1" customHeight="1" x14ac:dyDescent="0.25">
      <c r="A275" s="54" t="s">
        <v>334</v>
      </c>
      <c r="B275" s="54" t="s">
        <v>335</v>
      </c>
      <c r="C275" s="31">
        <v>4301135195</v>
      </c>
      <c r="D275" s="206">
        <v>4640242180366</v>
      </c>
      <c r="E275" s="205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336</v>
      </c>
      <c r="P275" s="204"/>
      <c r="Q275" s="204"/>
      <c r="R275" s="204"/>
      <c r="S275" s="205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337</v>
      </c>
      <c r="B276" s="54" t="s">
        <v>338</v>
      </c>
      <c r="C276" s="31">
        <v>4301135188</v>
      </c>
      <c r="D276" s="206">
        <v>4640242180335</v>
      </c>
      <c r="E276" s="205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2" t="s">
        <v>339</v>
      </c>
      <c r="P276" s="204"/>
      <c r="Q276" s="204"/>
      <c r="R276" s="204"/>
      <c r="S276" s="205"/>
      <c r="T276" s="34"/>
      <c r="U276" s="34"/>
      <c r="V276" s="35" t="s">
        <v>65</v>
      </c>
      <c r="W276" s="196">
        <v>0</v>
      </c>
      <c r="X276" s="197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4301135189</v>
      </c>
      <c r="D277" s="206">
        <v>4640242180342</v>
      </c>
      <c r="E277" s="205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1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4"/>
      <c r="Q277" s="204"/>
      <c r="R277" s="204"/>
      <c r="S277" s="205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342</v>
      </c>
      <c r="B278" s="54" t="s">
        <v>343</v>
      </c>
      <c r="C278" s="31">
        <v>4301135190</v>
      </c>
      <c r="D278" s="206">
        <v>4640242180359</v>
      </c>
      <c r="E278" s="205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41" t="s">
        <v>344</v>
      </c>
      <c r="P278" s="204"/>
      <c r="Q278" s="204"/>
      <c r="R278" s="204"/>
      <c r="S278" s="205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hidden="1" customHeight="1" x14ac:dyDescent="0.25">
      <c r="A279" s="54" t="s">
        <v>345</v>
      </c>
      <c r="B279" s="54" t="s">
        <v>346</v>
      </c>
      <c r="C279" s="31">
        <v>4301135187</v>
      </c>
      <c r="D279" s="206">
        <v>4640242180328</v>
      </c>
      <c r="E279" s="205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44" t="s">
        <v>347</v>
      </c>
      <c r="P279" s="204"/>
      <c r="Q279" s="204"/>
      <c r="R279" s="204"/>
      <c r="S279" s="205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6">
        <v>4640242180311</v>
      </c>
      <c r="E280" s="205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63" t="s">
        <v>350</v>
      </c>
      <c r="P280" s="204"/>
      <c r="Q280" s="204"/>
      <c r="R280" s="204"/>
      <c r="S280" s="205"/>
      <c r="T280" s="34"/>
      <c r="U280" s="34"/>
      <c r="V280" s="35" t="s">
        <v>65</v>
      </c>
      <c r="W280" s="196">
        <v>12</v>
      </c>
      <c r="X280" s="197">
        <f t="shared" si="24"/>
        <v>12</v>
      </c>
      <c r="Y280" s="36">
        <f>IFERROR(IF(W280="","",W280*0.0155),"")</f>
        <v>0.186</v>
      </c>
      <c r="Z280" s="56"/>
      <c r="AA280" s="57"/>
      <c r="AE280" s="67"/>
      <c r="BB280" s="171" t="s">
        <v>74</v>
      </c>
      <c r="BL280" s="67">
        <f t="shared" si="26"/>
        <v>68.820000000000007</v>
      </c>
      <c r="BM280" s="67">
        <f t="shared" si="27"/>
        <v>68.820000000000007</v>
      </c>
      <c r="BN280" s="67">
        <f t="shared" si="28"/>
        <v>0.14285714285714285</v>
      </c>
      <c r="BO280" s="67">
        <f t="shared" si="29"/>
        <v>0.14285714285714285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6">
        <v>4640242180380</v>
      </c>
      <c r="E281" s="205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0" t="s">
        <v>353</v>
      </c>
      <c r="P281" s="204"/>
      <c r="Q281" s="204"/>
      <c r="R281" s="204"/>
      <c r="S281" s="205"/>
      <c r="T281" s="34"/>
      <c r="U281" s="34"/>
      <c r="V281" s="35" t="s">
        <v>65</v>
      </c>
      <c r="W281" s="196">
        <v>36</v>
      </c>
      <c r="X281" s="197">
        <f t="shared" si="24"/>
        <v>36</v>
      </c>
      <c r="Y281" s="36">
        <f>IFERROR(IF(W281="","",W281*0.00502),"")</f>
        <v>0.18071999999999999</v>
      </c>
      <c r="Z281" s="56"/>
      <c r="AA281" s="57"/>
      <c r="AE281" s="67"/>
      <c r="BB281" s="172" t="s">
        <v>74</v>
      </c>
      <c r="BL281" s="67">
        <f t="shared" si="26"/>
        <v>68.831999999999994</v>
      </c>
      <c r="BM281" s="67">
        <f t="shared" si="27"/>
        <v>68.831999999999994</v>
      </c>
      <c r="BN281" s="67">
        <f t="shared" si="28"/>
        <v>0.15384615384615385</v>
      </c>
      <c r="BO281" s="67">
        <f t="shared" si="29"/>
        <v>0.15384615384615385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6">
        <v>4640242180380</v>
      </c>
      <c r="E282" s="205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8" t="s">
        <v>356</v>
      </c>
      <c r="P282" s="204"/>
      <c r="Q282" s="204"/>
      <c r="R282" s="204"/>
      <c r="S282" s="205"/>
      <c r="T282" s="34"/>
      <c r="U282" s="34"/>
      <c r="V282" s="35" t="s">
        <v>65</v>
      </c>
      <c r="W282" s="196">
        <v>28</v>
      </c>
      <c r="X282" s="197">
        <f t="shared" si="24"/>
        <v>28</v>
      </c>
      <c r="Y282" s="36">
        <f>IFERROR(IF(W282="","",W282*0.00936),"")</f>
        <v>0.26207999999999998</v>
      </c>
      <c r="Z282" s="56"/>
      <c r="AA282" s="57"/>
      <c r="AE282" s="67"/>
      <c r="BB282" s="173" t="s">
        <v>74</v>
      </c>
      <c r="BL282" s="67">
        <f t="shared" si="26"/>
        <v>108.976</v>
      </c>
      <c r="BM282" s="67">
        <f t="shared" si="27"/>
        <v>108.976</v>
      </c>
      <c r="BN282" s="67">
        <f t="shared" si="28"/>
        <v>0.22222222222222221</v>
      </c>
      <c r="BO282" s="67">
        <f t="shared" si="29"/>
        <v>0.22222222222222221</v>
      </c>
    </row>
    <row r="283" spans="1:67" ht="27" hidden="1" customHeight="1" x14ac:dyDescent="0.25">
      <c r="A283" s="54" t="s">
        <v>357</v>
      </c>
      <c r="B283" s="54" t="s">
        <v>358</v>
      </c>
      <c r="C283" s="31">
        <v>4301135193</v>
      </c>
      <c r="D283" s="206">
        <v>4640242180403</v>
      </c>
      <c r="E283" s="205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1" t="s">
        <v>359</v>
      </c>
      <c r="P283" s="204"/>
      <c r="Q283" s="204"/>
      <c r="R283" s="204"/>
      <c r="S283" s="205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360</v>
      </c>
      <c r="B284" s="54" t="s">
        <v>361</v>
      </c>
      <c r="C284" s="31">
        <v>4301135304</v>
      </c>
      <c r="D284" s="206">
        <v>4640242181240</v>
      </c>
      <c r="E284" s="205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42" t="s">
        <v>362</v>
      </c>
      <c r="P284" s="204"/>
      <c r="Q284" s="204"/>
      <c r="R284" s="204"/>
      <c r="S284" s="205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363</v>
      </c>
      <c r="B285" s="54" t="s">
        <v>364</v>
      </c>
      <c r="C285" s="31">
        <v>4301135310</v>
      </c>
      <c r="D285" s="206">
        <v>4640242181318</v>
      </c>
      <c r="E285" s="205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80" t="s">
        <v>365</v>
      </c>
      <c r="P285" s="204"/>
      <c r="Q285" s="204"/>
      <c r="R285" s="204"/>
      <c r="S285" s="205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366</v>
      </c>
      <c r="B286" s="54" t="s">
        <v>367</v>
      </c>
      <c r="C286" s="31">
        <v>4301135306</v>
      </c>
      <c r="D286" s="206">
        <v>4640242181578</v>
      </c>
      <c r="E286" s="205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37" t="s">
        <v>368</v>
      </c>
      <c r="P286" s="204"/>
      <c r="Q286" s="204"/>
      <c r="R286" s="204"/>
      <c r="S286" s="205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369</v>
      </c>
      <c r="B287" s="54" t="s">
        <v>370</v>
      </c>
      <c r="C287" s="31">
        <v>4301135305</v>
      </c>
      <c r="D287" s="206">
        <v>4640242181394</v>
      </c>
      <c r="E287" s="205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6" t="s">
        <v>371</v>
      </c>
      <c r="P287" s="204"/>
      <c r="Q287" s="204"/>
      <c r="R287" s="204"/>
      <c r="S287" s="205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372</v>
      </c>
      <c r="B288" s="54" t="s">
        <v>373</v>
      </c>
      <c r="C288" s="31">
        <v>4301135309</v>
      </c>
      <c r="D288" s="206">
        <v>4640242181332</v>
      </c>
      <c r="E288" s="205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77" t="s">
        <v>374</v>
      </c>
      <c r="P288" s="204"/>
      <c r="Q288" s="204"/>
      <c r="R288" s="204"/>
      <c r="S288" s="205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375</v>
      </c>
      <c r="B289" s="54" t="s">
        <v>376</v>
      </c>
      <c r="C289" s="31">
        <v>4301135308</v>
      </c>
      <c r="D289" s="206">
        <v>4640242181349</v>
      </c>
      <c r="E289" s="205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03" t="s">
        <v>377</v>
      </c>
      <c r="P289" s="204"/>
      <c r="Q289" s="204"/>
      <c r="R289" s="204"/>
      <c r="S289" s="205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378</v>
      </c>
      <c r="B290" s="54" t="s">
        <v>379</v>
      </c>
      <c r="C290" s="31">
        <v>4301135307</v>
      </c>
      <c r="D290" s="206">
        <v>4640242181370</v>
      </c>
      <c r="E290" s="205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10" t="s">
        <v>380</v>
      </c>
      <c r="P290" s="204"/>
      <c r="Q290" s="204"/>
      <c r="R290" s="204"/>
      <c r="S290" s="205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381</v>
      </c>
      <c r="B291" s="54" t="s">
        <v>382</v>
      </c>
      <c r="C291" s="31">
        <v>4301135153</v>
      </c>
      <c r="D291" s="206">
        <v>4607111037480</v>
      </c>
      <c r="E291" s="205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6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4"/>
      <c r="Q291" s="204"/>
      <c r="R291" s="204"/>
      <c r="S291" s="205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381</v>
      </c>
      <c r="B292" s="54" t="s">
        <v>383</v>
      </c>
      <c r="C292" s="31">
        <v>4301135318</v>
      </c>
      <c r="D292" s="206">
        <v>4607111037480</v>
      </c>
      <c r="E292" s="205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">
        <v>384</v>
      </c>
      <c r="P292" s="204"/>
      <c r="Q292" s="204"/>
      <c r="R292" s="204"/>
      <c r="S292" s="205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385</v>
      </c>
      <c r="B293" s="54" t="s">
        <v>386</v>
      </c>
      <c r="C293" s="31">
        <v>4301135152</v>
      </c>
      <c r="D293" s="206">
        <v>4607111037473</v>
      </c>
      <c r="E293" s="205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4"/>
      <c r="Q293" s="204"/>
      <c r="R293" s="204"/>
      <c r="S293" s="205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387</v>
      </c>
      <c r="C294" s="31">
        <v>4301135319</v>
      </c>
      <c r="D294" s="206">
        <v>4607111037473</v>
      </c>
      <c r="E294" s="205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9" t="s">
        <v>388</v>
      </c>
      <c r="P294" s="204"/>
      <c r="Q294" s="204"/>
      <c r="R294" s="204"/>
      <c r="S294" s="205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389</v>
      </c>
      <c r="B295" s="54" t="s">
        <v>390</v>
      </c>
      <c r="C295" s="31">
        <v>4301135198</v>
      </c>
      <c r="D295" s="206">
        <v>4640242180663</v>
      </c>
      <c r="E295" s="205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57" t="s">
        <v>391</v>
      </c>
      <c r="P295" s="204"/>
      <c r="Q295" s="204"/>
      <c r="R295" s="204"/>
      <c r="S295" s="205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7"/>
      <c r="B296" s="201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18"/>
      <c r="O296" s="212" t="s">
        <v>66</v>
      </c>
      <c r="P296" s="213"/>
      <c r="Q296" s="213"/>
      <c r="R296" s="213"/>
      <c r="S296" s="213"/>
      <c r="T296" s="213"/>
      <c r="U296" s="214"/>
      <c r="V296" s="37" t="s">
        <v>65</v>
      </c>
      <c r="W296" s="198">
        <f>IFERROR(SUM(W273:W295),"0")</f>
        <v>132</v>
      </c>
      <c r="X296" s="198">
        <f>IFERROR(SUM(X273:X295),"0")</f>
        <v>132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1.1529599999999998</v>
      </c>
      <c r="Z296" s="199"/>
      <c r="AA296" s="199"/>
    </row>
    <row r="297" spans="1:67" x14ac:dyDescent="0.2">
      <c r="A297" s="201"/>
      <c r="B297" s="201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18"/>
      <c r="O297" s="212" t="s">
        <v>66</v>
      </c>
      <c r="P297" s="213"/>
      <c r="Q297" s="213"/>
      <c r="R297" s="213"/>
      <c r="S297" s="213"/>
      <c r="T297" s="213"/>
      <c r="U297" s="214"/>
      <c r="V297" s="37" t="s">
        <v>67</v>
      </c>
      <c r="W297" s="198">
        <f>IFERROR(SUMPRODUCT(W273:W295*H273:H295),"0")</f>
        <v>402.40000000000003</v>
      </c>
      <c r="X297" s="198">
        <f>IFERROR(SUMPRODUCT(X273:X295*H273:H295),"0")</f>
        <v>402.40000000000003</v>
      </c>
      <c r="Y297" s="37"/>
      <c r="Z297" s="199"/>
      <c r="AA297" s="199"/>
    </row>
    <row r="298" spans="1:67" ht="15" customHeight="1" x14ac:dyDescent="0.2">
      <c r="A298" s="231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32"/>
      <c r="O298" s="277" t="s">
        <v>392</v>
      </c>
      <c r="P298" s="225"/>
      <c r="Q298" s="225"/>
      <c r="R298" s="225"/>
      <c r="S298" s="225"/>
      <c r="T298" s="225"/>
      <c r="U298" s="22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13828.160000000002</v>
      </c>
      <c r="X298" s="198">
        <f>IFERROR(X24+X33+X41+X51+X61+X67+X72+X78+X88+X95+X104+X110+X115+X123+X128+X134+X139+X146+X151+X159+X164+X171+X176+X181+X186+X193+X200+X210+X218+X223+X229+X235+X241+X246+X254+X259+X264+X271+X297,"0")</f>
        <v>13828.160000000002</v>
      </c>
      <c r="Y298" s="37"/>
      <c r="Z298" s="199"/>
      <c r="AA298" s="199"/>
    </row>
    <row r="299" spans="1:67" x14ac:dyDescent="0.2">
      <c r="A299" s="201"/>
      <c r="B299" s="201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32"/>
      <c r="O299" s="277" t="s">
        <v>393</v>
      </c>
      <c r="P299" s="225"/>
      <c r="Q299" s="225"/>
      <c r="R299" s="225"/>
      <c r="S299" s="225"/>
      <c r="T299" s="225"/>
      <c r="U299" s="226"/>
      <c r="V299" s="37" t="s">
        <v>67</v>
      </c>
      <c r="W299" s="198">
        <f>IFERROR(SUM(BL22:BL295),"0")</f>
        <v>14947.9676</v>
      </c>
      <c r="X299" s="198">
        <f>IFERROR(SUM(BM22:BM295),"0")</f>
        <v>14947.9676</v>
      </c>
      <c r="Y299" s="37"/>
      <c r="Z299" s="199"/>
      <c r="AA299" s="199"/>
    </row>
    <row r="300" spans="1:67" x14ac:dyDescent="0.2">
      <c r="A300" s="201"/>
      <c r="B300" s="201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32"/>
      <c r="O300" s="277" t="s">
        <v>394</v>
      </c>
      <c r="P300" s="225"/>
      <c r="Q300" s="225"/>
      <c r="R300" s="225"/>
      <c r="S300" s="225"/>
      <c r="T300" s="225"/>
      <c r="U300" s="226"/>
      <c r="V300" s="37" t="s">
        <v>395</v>
      </c>
      <c r="W300" s="38">
        <f>ROUNDUP(SUM(BN22:BN295),0)</f>
        <v>35</v>
      </c>
      <c r="X300" s="38">
        <f>ROUNDUP(SUM(BO22:BO295),0)</f>
        <v>35</v>
      </c>
      <c r="Y300" s="37"/>
      <c r="Z300" s="199"/>
      <c r="AA300" s="199"/>
    </row>
    <row r="301" spans="1:67" x14ac:dyDescent="0.2">
      <c r="A301" s="201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32"/>
      <c r="O301" s="277" t="s">
        <v>396</v>
      </c>
      <c r="P301" s="225"/>
      <c r="Q301" s="225"/>
      <c r="R301" s="225"/>
      <c r="S301" s="225"/>
      <c r="T301" s="225"/>
      <c r="U301" s="226"/>
      <c r="V301" s="37" t="s">
        <v>67</v>
      </c>
      <c r="W301" s="198">
        <f>GrossWeightTotal+PalletQtyTotal*25</f>
        <v>15822.9676</v>
      </c>
      <c r="X301" s="198">
        <f>GrossWeightTotalR+PalletQtyTotalR*25</f>
        <v>15822.9676</v>
      </c>
      <c r="Y301" s="37"/>
      <c r="Z301" s="199"/>
      <c r="AA301" s="199"/>
    </row>
    <row r="302" spans="1:67" x14ac:dyDescent="0.2">
      <c r="A302" s="201"/>
      <c r="B302" s="201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32"/>
      <c r="O302" s="277" t="s">
        <v>397</v>
      </c>
      <c r="P302" s="225"/>
      <c r="Q302" s="225"/>
      <c r="R302" s="225"/>
      <c r="S302" s="225"/>
      <c r="T302" s="225"/>
      <c r="U302" s="22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2959</v>
      </c>
      <c r="X302" s="198">
        <f>IFERROR(X23+X32+X40+X50+X60+X66+X71+X77+X87+X94+X103+X109+X114+X122+X127+X133+X138+X145+X150+X158+X163+X170+X175+X180+X185+X192+X199+X209+X217+X222+X228+X234+X240+X245+X253+X258+X263+X270+X296,"0")</f>
        <v>2959</v>
      </c>
      <c r="Y302" s="37"/>
      <c r="Z302" s="199"/>
      <c r="AA302" s="199"/>
    </row>
    <row r="303" spans="1:67" ht="14.25" hidden="1" customHeight="1" x14ac:dyDescent="0.2">
      <c r="A303" s="201"/>
      <c r="B303" s="201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32"/>
      <c r="O303" s="277" t="s">
        <v>398</v>
      </c>
      <c r="P303" s="225"/>
      <c r="Q303" s="225"/>
      <c r="R303" s="225"/>
      <c r="S303" s="225"/>
      <c r="T303" s="225"/>
      <c r="U303" s="22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43.614459999999994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9" t="s">
        <v>68</v>
      </c>
      <c r="D305" s="301"/>
      <c r="E305" s="301"/>
      <c r="F305" s="301"/>
      <c r="G305" s="301"/>
      <c r="H305" s="301"/>
      <c r="I305" s="301"/>
      <c r="J305" s="301"/>
      <c r="K305" s="301"/>
      <c r="L305" s="301"/>
      <c r="M305" s="301"/>
      <c r="N305" s="301"/>
      <c r="O305" s="301"/>
      <c r="P305" s="301"/>
      <c r="Q305" s="301"/>
      <c r="R305" s="301"/>
      <c r="S305" s="302"/>
      <c r="T305" s="229" t="s">
        <v>198</v>
      </c>
      <c r="U305" s="301"/>
      <c r="V305" s="302"/>
      <c r="W305" s="229" t="s">
        <v>225</v>
      </c>
      <c r="X305" s="301"/>
      <c r="Y305" s="301"/>
      <c r="Z305" s="302"/>
      <c r="AA305" s="229" t="s">
        <v>242</v>
      </c>
      <c r="AB305" s="301"/>
      <c r="AC305" s="301"/>
      <c r="AD305" s="301"/>
      <c r="AE305" s="301"/>
      <c r="AF305" s="302"/>
      <c r="AG305" s="187" t="s">
        <v>285</v>
      </c>
      <c r="AH305" s="229" t="s">
        <v>289</v>
      </c>
      <c r="AI305" s="302"/>
      <c r="AJ305" s="229" t="s">
        <v>296</v>
      </c>
      <c r="AK305" s="302"/>
    </row>
    <row r="306" spans="1:37" ht="14.25" customHeight="1" thickTop="1" x14ac:dyDescent="0.2">
      <c r="A306" s="233" t="s">
        <v>401</v>
      </c>
      <c r="B306" s="229" t="s">
        <v>59</v>
      </c>
      <c r="C306" s="229" t="s">
        <v>69</v>
      </c>
      <c r="D306" s="229" t="s">
        <v>81</v>
      </c>
      <c r="E306" s="229" t="s">
        <v>91</v>
      </c>
      <c r="F306" s="229" t="s">
        <v>106</v>
      </c>
      <c r="G306" s="229" t="s">
        <v>119</v>
      </c>
      <c r="H306" s="229" t="s">
        <v>125</v>
      </c>
      <c r="I306" s="229" t="s">
        <v>129</v>
      </c>
      <c r="J306" s="229" t="s">
        <v>135</v>
      </c>
      <c r="K306" s="229" t="s">
        <v>148</v>
      </c>
      <c r="L306" s="229" t="s">
        <v>155</v>
      </c>
      <c r="M306" s="188"/>
      <c r="N306" s="229" t="s">
        <v>166</v>
      </c>
      <c r="O306" s="229" t="s">
        <v>171</v>
      </c>
      <c r="P306" s="229" t="s">
        <v>174</v>
      </c>
      <c r="Q306" s="229" t="s">
        <v>184</v>
      </c>
      <c r="R306" s="229" t="s">
        <v>187</v>
      </c>
      <c r="S306" s="229" t="s">
        <v>195</v>
      </c>
      <c r="T306" s="229" t="s">
        <v>199</v>
      </c>
      <c r="U306" s="229" t="s">
        <v>205</v>
      </c>
      <c r="V306" s="229" t="s">
        <v>208</v>
      </c>
      <c r="W306" s="229" t="s">
        <v>226</v>
      </c>
      <c r="X306" s="229" t="s">
        <v>231</v>
      </c>
      <c r="Y306" s="229" t="s">
        <v>225</v>
      </c>
      <c r="Z306" s="229" t="s">
        <v>239</v>
      </c>
      <c r="AA306" s="229" t="s">
        <v>243</v>
      </c>
      <c r="AB306" s="229" t="s">
        <v>248</v>
      </c>
      <c r="AC306" s="229" t="s">
        <v>255</v>
      </c>
      <c r="AD306" s="229" t="s">
        <v>268</v>
      </c>
      <c r="AE306" s="229" t="s">
        <v>277</v>
      </c>
      <c r="AF306" s="229" t="s">
        <v>280</v>
      </c>
      <c r="AG306" s="229" t="s">
        <v>286</v>
      </c>
      <c r="AH306" s="229" t="s">
        <v>290</v>
      </c>
      <c r="AI306" s="229" t="s">
        <v>293</v>
      </c>
      <c r="AJ306" s="229" t="s">
        <v>297</v>
      </c>
      <c r="AK306" s="229" t="s">
        <v>307</v>
      </c>
    </row>
    <row r="307" spans="1:37" ht="13.5" customHeight="1" thickBot="1" x14ac:dyDescent="0.25">
      <c r="A307" s="234"/>
      <c r="B307" s="230"/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  <c r="M307" s="188"/>
      <c r="N307" s="230"/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  <c r="AA307" s="230"/>
      <c r="AB307" s="230"/>
      <c r="AC307" s="230"/>
      <c r="AD307" s="230"/>
      <c r="AE307" s="230"/>
      <c r="AF307" s="230"/>
      <c r="AG307" s="230"/>
      <c r="AH307" s="230"/>
      <c r="AI307" s="230"/>
      <c r="AJ307" s="230"/>
      <c r="AK307" s="230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273</v>
      </c>
      <c r="D308" s="46">
        <f>IFERROR(W36*H36,"0")+IFERROR(W37*H37,"0")+IFERROR(W38*H38,"0")+IFERROR(W39*H39,"0")</f>
        <v>144</v>
      </c>
      <c r="E308" s="46">
        <f>IFERROR(W44*H44,"0")+IFERROR(W45*H45,"0")+IFERROR(W46*H46,"0")+IFERROR(W47*H47,"0")+IFERROR(W48*H48,"0")+IFERROR(W49*H49,"0")</f>
        <v>48</v>
      </c>
      <c r="F308" s="46">
        <f>IFERROR(W54*H54,"0")+IFERROR(W55*H55,"0")+IFERROR(W56*H56,"0")+IFERROR(W57*H57,"0")+IFERROR(W58*H58,"0")+IFERROR(W59*H59,"0")</f>
        <v>1398.4</v>
      </c>
      <c r="G308" s="46">
        <f>IFERROR(W64*H64,"0")+IFERROR(W65*H65,"0")</f>
        <v>1140</v>
      </c>
      <c r="H308" s="46">
        <f>IFERROR(W70*H70,"0")</f>
        <v>0</v>
      </c>
      <c r="I308" s="46">
        <f>IFERROR(W75*H75,"0")+IFERROR(W76*H76,"0")</f>
        <v>129.6</v>
      </c>
      <c r="J308" s="46">
        <f>IFERROR(W81*H81,"0")+IFERROR(W82*H82,"0")+IFERROR(W83*H83,"0")+IFERROR(W84*H84,"0")+IFERROR(W85*H85,"0")+IFERROR(W86*H86,"0")</f>
        <v>1008</v>
      </c>
      <c r="K308" s="46">
        <f>IFERROR(W91*H91,"0")+IFERROR(W92*H92,"0")+IFERROR(W93*H93,"0")</f>
        <v>0</v>
      </c>
      <c r="L308" s="46">
        <f>IFERROR(W98*H98,"0")+IFERROR(W99*H99,"0")+IFERROR(W100*H100,"0")+IFERROR(W101*H101,"0")+IFERROR(W102*H102,"0")</f>
        <v>4341.1200000000008</v>
      </c>
      <c r="M308" s="188"/>
      <c r="N308" s="46">
        <f>IFERROR(W107*H107,"0")+IFERROR(W108*H108,"0")</f>
        <v>672</v>
      </c>
      <c r="O308" s="46">
        <f>IFERROR(W113*H113,"0")</f>
        <v>210</v>
      </c>
      <c r="P308" s="46">
        <f>IFERROR(W118*H118,"0")+IFERROR(W119*H119,"0")+IFERROR(W120*H120,"0")+IFERROR(W121*H121,"0")</f>
        <v>252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240</v>
      </c>
      <c r="W308" s="46">
        <f>IFERROR(W168*H168,"0")+IFERROR(W169*H169,"0")</f>
        <v>756</v>
      </c>
      <c r="X308" s="46">
        <f>IFERROR(W174*H174,"0")</f>
        <v>0</v>
      </c>
      <c r="Y308" s="46">
        <f>IFERROR(W179*H179,"0")</f>
        <v>0</v>
      </c>
      <c r="Z308" s="46">
        <f>IFERROR(W184*H184,"0")</f>
        <v>84</v>
      </c>
      <c r="AA308" s="46">
        <f>IFERROR(W190*H190,"0")+IFERROR(W191*H191,"0")</f>
        <v>0</v>
      </c>
      <c r="AB308" s="46">
        <f>IFERROR(W196*H196,"0")+IFERROR(W197*H197,"0")+IFERROR(W198*H198,"0")</f>
        <v>767.19999999999993</v>
      </c>
      <c r="AC308" s="46">
        <f>IFERROR(W203*H203,"0")+IFERROR(W204*H204,"0")+IFERROR(W205*H205,"0")+IFERROR(W206*H206,"0")+IFERROR(W207*H207,"0")+IFERROR(W208*H208,"0")</f>
        <v>201.59999999999997</v>
      </c>
      <c r="AD308" s="46">
        <f>IFERROR(W213*H213,"0")+IFERROR(W214*H214,"0")+IFERROR(W215*H215,"0")+IFERROR(W216*H216,"0")</f>
        <v>345.6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540</v>
      </c>
      <c r="AI308" s="46">
        <f>IFERROR(W244*H244,"0")</f>
        <v>0</v>
      </c>
      <c r="AJ308" s="46">
        <f>IFERROR(W250*H250,"0")+IFERROR(W251*H251,"0")+IFERROR(W252*H252,"0")</f>
        <v>28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1249.6399999999999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9145.92</v>
      </c>
      <c r="B311" s="60">
        <f>SUMPRODUCT(--(BB:BB="ПГП"),--(V:V="кор"),H:H,X:X)+SUMPRODUCT(--(BB:BB="ПГП"),--(V:V="кг"),X:X)</f>
        <v>4682.2400000000007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8,00"/>
        <filter val="1 140,00"/>
        <filter val="1 398,40"/>
        <filter val="10,00"/>
        <filter val="106,00"/>
        <filter val="108,00"/>
        <filter val="112,00"/>
        <filter val="12,00"/>
        <filter val="126,00"/>
        <filter val="129,60"/>
        <filter val="13 828,16"/>
        <filter val="132,00"/>
        <filter val="137,00"/>
        <filter val="14 947,97"/>
        <filter val="14,00"/>
        <filter val="144,00"/>
        <filter val="15 822,97"/>
        <filter val="18,00"/>
        <filter val="182,00"/>
        <filter val="196,00"/>
        <filter val="2 959,00"/>
        <filter val="201,60"/>
        <filter val="210,00"/>
        <filter val="216,00"/>
        <filter val="224,00"/>
        <filter val="228,00"/>
        <filter val="24,00"/>
        <filter val="240,00"/>
        <filter val="252,00"/>
        <filter val="273,00"/>
        <filter val="28,00"/>
        <filter val="280,00"/>
        <filter val="30,00"/>
        <filter val="343,24"/>
        <filter val="345,60"/>
        <filter val="35"/>
        <filter val="36,00"/>
        <filter val="4 341,12"/>
        <filter val="4,00"/>
        <filter val="40,00"/>
        <filter val="402,40"/>
        <filter val="42,00"/>
        <filter val="48,00"/>
        <filter val="5,00"/>
        <filter val="504,00"/>
        <filter val="540,00"/>
        <filter val="56,00"/>
        <filter val="60,00"/>
        <filter val="612,00"/>
        <filter val="672,00"/>
        <filter val="70,00"/>
        <filter val="756,00"/>
        <filter val="767,20"/>
        <filter val="84,00"/>
        <filter val="98,00"/>
      </filters>
    </filterColumn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D76:E76"/>
    <mergeCell ref="D75:E75"/>
    <mergeCell ref="O70:S70"/>
    <mergeCell ref="O128:U128"/>
    <mergeCell ref="A177:Y177"/>
    <mergeCell ref="BB17:BB18"/>
    <mergeCell ref="D102:E102"/>
    <mergeCell ref="O198:S198"/>
    <mergeCell ref="T17:U17"/>
    <mergeCell ref="A69:Y69"/>
    <mergeCell ref="D196:E196"/>
    <mergeCell ref="A25:Y25"/>
    <mergeCell ref="A106:Y106"/>
    <mergeCell ref="O107:S107"/>
    <mergeCell ref="O23:U23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AH306:AH307"/>
    <mergeCell ref="O226:S226"/>
    <mergeCell ref="AJ306:AJ307"/>
    <mergeCell ref="A114:N115"/>
    <mergeCell ref="O83:S83"/>
    <mergeCell ref="O132:S132"/>
    <mergeCell ref="D101:E101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H305:AI305"/>
    <mergeCell ref="AJ305:AK305"/>
    <mergeCell ref="A27:Y27"/>
    <mergeCell ref="AB306:AB30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6:E226"/>
    <mergeCell ref="O192:U192"/>
    <mergeCell ref="O101:S101"/>
    <mergeCell ref="O123:U123"/>
    <mergeCell ref="O190:S190"/>
    <mergeCell ref="A116:Y116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O288:S288"/>
    <mergeCell ref="H10:L10"/>
    <mergeCell ref="A97:Y9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D276:E276"/>
    <mergeCell ref="O181:U181"/>
    <mergeCell ref="D99:E99"/>
    <mergeCell ref="AC306:AC307"/>
    <mergeCell ref="D198:E198"/>
    <mergeCell ref="D269:E269"/>
    <mergeCell ref="A199:N200"/>
    <mergeCell ref="O151:U151"/>
    <mergeCell ref="D206:E206"/>
    <mergeCell ref="O280:S280"/>
    <mergeCell ref="Z306:Z307"/>
    <mergeCell ref="D280:E280"/>
    <mergeCell ref="A158:N159"/>
    <mergeCell ref="D190:E190"/>
    <mergeCell ref="D284:E284"/>
    <mergeCell ref="O293:S293"/>
    <mergeCell ref="V306:V307"/>
    <mergeCell ref="X306:X307"/>
    <mergeCell ref="O291:S291"/>
    <mergeCell ref="D227:E227"/>
    <mergeCell ref="Y306:Y307"/>
    <mergeCell ref="AA306:AA307"/>
    <mergeCell ref="N306:N307"/>
    <mergeCell ref="P306:P307"/>
    <mergeCell ref="H306:H307"/>
    <mergeCell ref="AA305:AF305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283:S283"/>
    <mergeCell ref="R306:R307"/>
    <mergeCell ref="A209:N210"/>
    <mergeCell ref="T306:T307"/>
    <mergeCell ref="D285:E285"/>
    <mergeCell ref="D294:E294"/>
    <mergeCell ref="D295:E295"/>
    <mergeCell ref="B306:B307"/>
    <mergeCell ref="O264:U264"/>
    <mergeCell ref="O276:S276"/>
    <mergeCell ref="O222:U222"/>
    <mergeCell ref="O234:U234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A237:Y237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D251:E251"/>
    <mergeCell ref="A189:Y189"/>
    <mergeCell ref="O119:S119"/>
    <mergeCell ref="A238:Y238"/>
    <mergeCell ref="O37:S37"/>
    <mergeCell ref="O133:U133"/>
    <mergeCell ref="O199:U199"/>
    <mergeCell ref="A265:Y265"/>
    <mergeCell ref="A122:N123"/>
    <mergeCell ref="O266:S266"/>
    <mergeCell ref="A228:N229"/>
    <mergeCell ref="O57:S57"/>
    <mergeCell ref="O51:U51"/>
    <mergeCell ref="O149:S149"/>
    <mergeCell ref="A129:Y129"/>
    <mergeCell ref="O71:U71"/>
    <mergeCell ref="O163:U163"/>
    <mergeCell ref="O85:S85"/>
    <mergeCell ref="A136:Y136"/>
    <mergeCell ref="O134:U134"/>
    <mergeCell ref="O59:S59"/>
    <mergeCell ref="O94:U94"/>
    <mergeCell ref="A160:Y160"/>
    <mergeCell ref="O161:S161"/>
    <mergeCell ref="A87:N88"/>
    <mergeCell ref="D83:E83"/>
    <mergeCell ref="D143:E143"/>
    <mergeCell ref="D85:E85"/>
    <mergeCell ref="A145:N146"/>
    <mergeCell ref="D119:E119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D46:E46"/>
    <mergeCell ref="O122:U122"/>
    <mergeCell ref="D233:E233"/>
    <mergeCell ref="D282:E282"/>
    <mergeCell ref="O72:U72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H5:L5"/>
    <mergeCell ref="A5:C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D174:E174"/>
    <mergeCell ref="A141:Y141"/>
    <mergeCell ref="A135:Y135"/>
    <mergeCell ref="O138:U138"/>
    <mergeCell ref="D131:E131"/>
    <mergeCell ref="A163:N164"/>
    <mergeCell ref="A150:N151"/>
    <mergeCell ref="O215:S215"/>
    <mergeCell ref="D289:E289"/>
    <mergeCell ref="D81:E81"/>
    <mergeCell ref="O155:S155"/>
    <mergeCell ref="D208:E208"/>
    <mergeCell ref="O157:S157"/>
    <mergeCell ref="O284:S284"/>
    <mergeCell ref="A220:Y22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F17:F18"/>
    <mergeCell ref="D120:E120"/>
    <mergeCell ref="O87:U87"/>
    <mergeCell ref="A13:L13"/>
    <mergeCell ref="A10:C10"/>
    <mergeCell ref="O28:S28"/>
    <mergeCell ref="B17:B18"/>
    <mergeCell ref="S6:T9"/>
    <mergeCell ref="O17:S18"/>
    <mergeCell ref="O56:S56"/>
    <mergeCell ref="A153:Y153"/>
    <mergeCell ref="O154:S154"/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A195:Y195"/>
    <mergeCell ref="O258:U258"/>
    <mergeCell ref="D205:E205"/>
    <mergeCell ref="O210:U210"/>
    <mergeCell ref="O193:U193"/>
    <mergeCell ref="A90:Y90"/>
    <mergeCell ref="D98:E98"/>
    <mergeCell ref="O91:S91"/>
    <mergeCell ref="D28:E28"/>
    <mergeCell ref="O180:U180"/>
    <mergeCell ref="A173:Y173"/>
    <mergeCell ref="P11:Q11"/>
    <mergeCell ref="O168:S168"/>
    <mergeCell ref="O108:S1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2024-06-20T14:23:20Z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