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A83360-EB03-4979-9799-FD520AC116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BO139" i="1" s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5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W560" i="1" s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53" i="1" l="1"/>
  <c r="BM153" i="1"/>
  <c r="Y153" i="1"/>
  <c r="BO191" i="1"/>
  <c r="BM191" i="1"/>
  <c r="Y191" i="1"/>
  <c r="BO203" i="1"/>
  <c r="BM203" i="1"/>
  <c r="Y203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B566" i="1"/>
  <c r="W558" i="1"/>
  <c r="Y31" i="1"/>
  <c r="BM31" i="1"/>
  <c r="E566" i="1"/>
  <c r="Y68" i="1"/>
  <c r="BM68" i="1"/>
  <c r="Y77" i="1"/>
  <c r="BM77" i="1"/>
  <c r="Y91" i="1"/>
  <c r="BM91" i="1"/>
  <c r="Y101" i="1"/>
  <c r="BM101" i="1"/>
  <c r="Y109" i="1"/>
  <c r="BM109" i="1"/>
  <c r="Y110" i="1"/>
  <c r="BM110" i="1"/>
  <c r="Y122" i="1"/>
  <c r="BM122" i="1"/>
  <c r="BO129" i="1"/>
  <c r="BM129" i="1"/>
  <c r="Y129" i="1"/>
  <c r="BO168" i="1"/>
  <c r="BM168" i="1"/>
  <c r="Y168" i="1"/>
  <c r="X205" i="1"/>
  <c r="BO202" i="1"/>
  <c r="BM202" i="1"/>
  <c r="Y202" i="1"/>
  <c r="BO204" i="1"/>
  <c r="BM204" i="1"/>
  <c r="Y204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BO151" i="1"/>
  <c r="BM151" i="1"/>
  <c r="Y151" i="1"/>
  <c r="BO162" i="1"/>
  <c r="BM162" i="1"/>
  <c r="Y162" i="1"/>
  <c r="BO178" i="1"/>
  <c r="BM178" i="1"/>
  <c r="Y178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BO241" i="1"/>
  <c r="BM241" i="1"/>
  <c r="Y241" i="1"/>
  <c r="BO253" i="1"/>
  <c r="BM253" i="1"/>
  <c r="Y253" i="1"/>
  <c r="BO263" i="1"/>
  <c r="BM263" i="1"/>
  <c r="Y263" i="1"/>
  <c r="BO274" i="1"/>
  <c r="BM274" i="1"/>
  <c r="Y274" i="1"/>
  <c r="O566" i="1"/>
  <c r="BO292" i="1"/>
  <c r="BM292" i="1"/>
  <c r="Y292" i="1"/>
  <c r="W557" i="1"/>
  <c r="W559" i="1" s="1"/>
  <c r="Y23" i="1"/>
  <c r="BM23" i="1"/>
  <c r="W556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9" i="1"/>
  <c r="BM79" i="1"/>
  <c r="X88" i="1"/>
  <c r="Y87" i="1"/>
  <c r="BM87" i="1"/>
  <c r="X98" i="1"/>
  <c r="Y93" i="1"/>
  <c r="BM93" i="1"/>
  <c r="Y97" i="1"/>
  <c r="BM97" i="1"/>
  <c r="X117" i="1"/>
  <c r="Y103" i="1"/>
  <c r="BM103" i="1"/>
  <c r="Y107" i="1"/>
  <c r="BM107" i="1"/>
  <c r="Y112" i="1"/>
  <c r="BM112" i="1"/>
  <c r="Y120" i="1"/>
  <c r="BM120" i="1"/>
  <c r="Y124" i="1"/>
  <c r="BM124" i="1"/>
  <c r="Y131" i="1"/>
  <c r="BM131" i="1"/>
  <c r="Y139" i="1"/>
  <c r="BM139" i="1"/>
  <c r="Y140" i="1"/>
  <c r="BM140" i="1"/>
  <c r="Y141" i="1"/>
  <c r="BM141" i="1"/>
  <c r="Y144" i="1"/>
  <c r="BM144" i="1"/>
  <c r="BO155" i="1"/>
  <c r="BM155" i="1"/>
  <c r="Y155" i="1"/>
  <c r="X181" i="1"/>
  <c r="BO172" i="1"/>
  <c r="BM172" i="1"/>
  <c r="Y172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X222" i="1"/>
  <c r="BO219" i="1"/>
  <c r="BM219" i="1"/>
  <c r="Y219" i="1"/>
  <c r="BO229" i="1"/>
  <c r="BM229" i="1"/>
  <c r="Y229" i="1"/>
  <c r="BO245" i="1"/>
  <c r="BM245" i="1"/>
  <c r="Y245" i="1"/>
  <c r="X269" i="1"/>
  <c r="BO259" i="1"/>
  <c r="BM259" i="1"/>
  <c r="Y259" i="1"/>
  <c r="BO267" i="1"/>
  <c r="BM267" i="1"/>
  <c r="Y267" i="1"/>
  <c r="BO285" i="1"/>
  <c r="BM285" i="1"/>
  <c r="Y285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198" i="1"/>
  <c r="X232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X392" i="1"/>
  <c r="X566" i="1"/>
  <c r="H9" i="1"/>
  <c r="A10" i="1"/>
  <c r="X24" i="1"/>
  <c r="X34" i="1"/>
  <c r="X50" i="1"/>
  <c r="X58" i="1"/>
  <c r="Y76" i="1"/>
  <c r="BM76" i="1"/>
  <c r="Y78" i="1"/>
  <c r="BM78" i="1"/>
  <c r="Y80" i="1"/>
  <c r="BM80" i="1"/>
  <c r="X81" i="1"/>
  <c r="Y84" i="1"/>
  <c r="BM84" i="1"/>
  <c r="BO84" i="1"/>
  <c r="Y86" i="1"/>
  <c r="BM86" i="1"/>
  <c r="X89" i="1"/>
  <c r="Y92" i="1"/>
  <c r="BM92" i="1"/>
  <c r="Y94" i="1"/>
  <c r="BM94" i="1"/>
  <c r="Y96" i="1"/>
  <c r="BM96" i="1"/>
  <c r="X99" i="1"/>
  <c r="Y102" i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X126" i="1"/>
  <c r="F566" i="1"/>
  <c r="Y130" i="1"/>
  <c r="BM130" i="1"/>
  <c r="Y132" i="1"/>
  <c r="BM132" i="1"/>
  <c r="X135" i="1"/>
  <c r="G566" i="1"/>
  <c r="Y142" i="1"/>
  <c r="BM142" i="1"/>
  <c r="Y143" i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BO228" i="1"/>
  <c r="BM228" i="1"/>
  <c r="Y228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BO336" i="1"/>
  <c r="BM336" i="1"/>
  <c r="Y336" i="1"/>
  <c r="X339" i="1"/>
  <c r="BO343" i="1"/>
  <c r="BM343" i="1"/>
  <c r="Y343" i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X82" i="1"/>
  <c r="X134" i="1"/>
  <c r="X145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Y222" i="1" s="1"/>
  <c r="X223" i="1"/>
  <c r="X233" i="1"/>
  <c r="BO226" i="1"/>
  <c r="BM226" i="1"/>
  <c r="Y226" i="1"/>
  <c r="Y232" i="1" s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Y256" i="1" s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Y276" i="1" s="1"/>
  <c r="BO275" i="1"/>
  <c r="BM275" i="1"/>
  <c r="Y275" i="1"/>
  <c r="X283" i="1"/>
  <c r="BO279" i="1"/>
  <c r="BM279" i="1"/>
  <c r="Y279" i="1"/>
  <c r="X282" i="1"/>
  <c r="BO286" i="1"/>
  <c r="BM286" i="1"/>
  <c r="Y286" i="1"/>
  <c r="Y288" i="1" s="1"/>
  <c r="X288" i="1"/>
  <c r="BO363" i="1"/>
  <c r="BM363" i="1"/>
  <c r="Y363" i="1"/>
  <c r="X365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424" i="1" l="1"/>
  <c r="Y392" i="1"/>
  <c r="Y372" i="1"/>
  <c r="Y353" i="1"/>
  <c r="Y299" i="1"/>
  <c r="Y365" i="1"/>
  <c r="Y216" i="1"/>
  <c r="Y499" i="1"/>
  <c r="Y485" i="1"/>
  <c r="Y269" i="1"/>
  <c r="Y346" i="1"/>
  <c r="Y180" i="1"/>
  <c r="Y98" i="1"/>
  <c r="Y439" i="1"/>
  <c r="Y339" i="1"/>
  <c r="Y34" i="1"/>
  <c r="Y198" i="1"/>
  <c r="Y158" i="1"/>
  <c r="Y145" i="1"/>
  <c r="Y134" i="1"/>
  <c r="Y116" i="1"/>
  <c r="Y547" i="1"/>
  <c r="Y531" i="1"/>
  <c r="Y459" i="1"/>
  <c r="Y282" i="1"/>
  <c r="Y81" i="1"/>
  <c r="Y57" i="1"/>
  <c r="X558" i="1"/>
  <c r="Y249" i="1"/>
  <c r="Y125" i="1"/>
  <c r="Y88" i="1"/>
  <c r="Y505" i="1"/>
  <c r="Y414" i="1"/>
  <c r="Y408" i="1"/>
  <c r="X556" i="1"/>
  <c r="X557" i="1"/>
  <c r="Y380" i="1"/>
  <c r="Y315" i="1"/>
  <c r="X560" i="1"/>
  <c r="Y561" i="1" l="1"/>
  <c r="X559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<sst xmlns="http://schemas.openxmlformats.org/spreadsheetml/2006/main" count="2458" uniqueCount="830">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</sst>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0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3"/>
      <c r="Q2" s="403"/>
      <c r="R2" s="403"/>
      <c r="S2" s="403"/>
      <c r="T2" s="403"/>
      <c r="U2" s="403"/>
      <c r="V2" s="403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3"/>
      <c r="P3" s="403"/>
      <c r="Q3" s="403"/>
      <c r="R3" s="403"/>
      <c r="S3" s="403"/>
      <c r="T3" s="403"/>
      <c r="U3" s="403"/>
      <c r="V3" s="403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5" t="s">
        <v>8</v>
      </c>
      <c r="B5" s="551"/>
      <c r="C5" s="552"/>
      <c r="D5" s="434"/>
      <c r="E5" s="436"/>
      <c r="F5" s="736" t="s">
        <v>9</v>
      </c>
      <c r="G5" s="552"/>
      <c r="H5" s="434" t="s">
        <v>829</v>
      </c>
      <c r="I5" s="435"/>
      <c r="J5" s="435"/>
      <c r="K5" s="435"/>
      <c r="L5" s="436"/>
      <c r="M5" s="58"/>
      <c r="O5" s="24" t="s">
        <v>10</v>
      </c>
      <c r="P5" s="770">
        <v>45467</v>
      </c>
      <c r="Q5" s="570"/>
      <c r="S5" s="648" t="s">
        <v>11</v>
      </c>
      <c r="T5" s="450"/>
      <c r="U5" s="651" t="s">
        <v>12</v>
      </c>
      <c r="V5" s="570"/>
      <c r="AA5" s="51"/>
      <c r="AB5" s="51"/>
      <c r="AC5" s="51"/>
    </row>
    <row r="6" spans="1:30" s="384" customFormat="1" ht="24" customHeight="1" x14ac:dyDescent="0.2">
      <c r="A6" s="555" t="s">
        <v>13</v>
      </c>
      <c r="B6" s="551"/>
      <c r="C6" s="552"/>
      <c r="D6" s="703" t="s">
        <v>14</v>
      </c>
      <c r="E6" s="704"/>
      <c r="F6" s="704"/>
      <c r="G6" s="704"/>
      <c r="H6" s="704"/>
      <c r="I6" s="704"/>
      <c r="J6" s="704"/>
      <c r="K6" s="704"/>
      <c r="L6" s="570"/>
      <c r="M6" s="59"/>
      <c r="O6" s="24" t="s">
        <v>15</v>
      </c>
      <c r="P6" s="419" t="str">
        <f>IF(P5=0," ",CHOOSE(WEEKDAY(P5,2),"Понедельник","Вторник","Среда","Четверг","Пятница","Суббота","Воскресенье"))</f>
        <v>Понедельник</v>
      </c>
      <c r="Q6" s="394"/>
      <c r="S6" s="449" t="s">
        <v>16</v>
      </c>
      <c r="T6" s="450"/>
      <c r="U6" s="696" t="s">
        <v>17</v>
      </c>
      <c r="V6" s="464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418"/>
      <c r="M7" s="60"/>
      <c r="O7" s="24"/>
      <c r="P7" s="42"/>
      <c r="Q7" s="42"/>
      <c r="S7" s="403"/>
      <c r="T7" s="450"/>
      <c r="U7" s="697"/>
      <c r="V7" s="698"/>
      <c r="AA7" s="51"/>
      <c r="AB7" s="51"/>
      <c r="AC7" s="51"/>
    </row>
    <row r="8" spans="1:30" s="384" customFormat="1" ht="25.5" customHeight="1" x14ac:dyDescent="0.2">
      <c r="A8" s="783" t="s">
        <v>18</v>
      </c>
      <c r="B8" s="406"/>
      <c r="C8" s="407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417">
        <v>0.45833333333333331</v>
      </c>
      <c r="Q8" s="418"/>
      <c r="S8" s="403"/>
      <c r="T8" s="450"/>
      <c r="U8" s="697"/>
      <c r="V8" s="698"/>
      <c r="AA8" s="51"/>
      <c r="AB8" s="51"/>
      <c r="AC8" s="51"/>
    </row>
    <row r="9" spans="1:30" s="384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65"/>
      <c r="E9" s="39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86"/>
      <c r="O9" s="26" t="s">
        <v>20</v>
      </c>
      <c r="P9" s="562"/>
      <c r="Q9" s="563"/>
      <c r="S9" s="403"/>
      <c r="T9" s="450"/>
      <c r="U9" s="699"/>
      <c r="V9" s="700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65"/>
      <c r="E10" s="39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81" t="str">
        <f>IFERROR(VLOOKUP($D$10,Proxy,2,FALSE),"")</f>
        <v/>
      </c>
      <c r="I10" s="403"/>
      <c r="J10" s="403"/>
      <c r="K10" s="403"/>
      <c r="L10" s="403"/>
      <c r="M10" s="383"/>
      <c r="O10" s="26" t="s">
        <v>21</v>
      </c>
      <c r="P10" s="641"/>
      <c r="Q10" s="642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0" t="s">
        <v>27</v>
      </c>
      <c r="V11" s="563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2"/>
      <c r="M12" s="62"/>
      <c r="O12" s="24" t="s">
        <v>29</v>
      </c>
      <c r="P12" s="417"/>
      <c r="Q12" s="418"/>
      <c r="R12" s="23"/>
      <c r="T12" s="24"/>
      <c r="U12" s="518"/>
      <c r="V12" s="403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51"/>
      <c r="C13" s="551"/>
      <c r="D13" s="551"/>
      <c r="E13" s="551"/>
      <c r="F13" s="551"/>
      <c r="G13" s="551"/>
      <c r="H13" s="551"/>
      <c r="I13" s="551"/>
      <c r="J13" s="551"/>
      <c r="K13" s="551"/>
      <c r="L13" s="552"/>
      <c r="M13" s="62"/>
      <c r="N13" s="26"/>
      <c r="O13" s="26" t="s">
        <v>31</v>
      </c>
      <c r="P13" s="640"/>
      <c r="Q13" s="563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51"/>
      <c r="C14" s="551"/>
      <c r="D14" s="551"/>
      <c r="E14" s="551"/>
      <c r="F14" s="551"/>
      <c r="G14" s="551"/>
      <c r="H14" s="551"/>
      <c r="I14" s="551"/>
      <c r="J14" s="551"/>
      <c r="K14" s="551"/>
      <c r="L14" s="552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3" t="s">
        <v>33</v>
      </c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2"/>
      <c r="M15" s="63"/>
      <c r="O15" s="544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0" t="s">
        <v>35</v>
      </c>
      <c r="B17" s="410" t="s">
        <v>36</v>
      </c>
      <c r="C17" s="576" t="s">
        <v>37</v>
      </c>
      <c r="D17" s="410" t="s">
        <v>38</v>
      </c>
      <c r="E17" s="412"/>
      <c r="F17" s="410" t="s">
        <v>39</v>
      </c>
      <c r="G17" s="410" t="s">
        <v>40</v>
      </c>
      <c r="H17" s="410" t="s">
        <v>41</v>
      </c>
      <c r="I17" s="410" t="s">
        <v>42</v>
      </c>
      <c r="J17" s="410" t="s">
        <v>43</v>
      </c>
      <c r="K17" s="410" t="s">
        <v>44</v>
      </c>
      <c r="L17" s="410" t="s">
        <v>45</v>
      </c>
      <c r="M17" s="410" t="s">
        <v>46</v>
      </c>
      <c r="N17" s="410" t="s">
        <v>47</v>
      </c>
      <c r="O17" s="410" t="s">
        <v>48</v>
      </c>
      <c r="P17" s="411"/>
      <c r="Q17" s="411"/>
      <c r="R17" s="411"/>
      <c r="S17" s="412"/>
      <c r="T17" s="758" t="s">
        <v>49</v>
      </c>
      <c r="U17" s="552"/>
      <c r="V17" s="410" t="s">
        <v>50</v>
      </c>
      <c r="W17" s="410" t="s">
        <v>51</v>
      </c>
      <c r="X17" s="785" t="s">
        <v>52</v>
      </c>
      <c r="Y17" s="41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7"/>
      <c r="BB17" s="756" t="s">
        <v>57</v>
      </c>
    </row>
    <row r="18" spans="1:67" ht="14.25" customHeight="1" x14ac:dyDescent="0.2">
      <c r="A18" s="416"/>
      <c r="B18" s="416"/>
      <c r="C18" s="416"/>
      <c r="D18" s="413"/>
      <c r="E18" s="415"/>
      <c r="F18" s="416"/>
      <c r="G18" s="416"/>
      <c r="H18" s="416"/>
      <c r="I18" s="416"/>
      <c r="J18" s="416"/>
      <c r="K18" s="416"/>
      <c r="L18" s="416"/>
      <c r="M18" s="416"/>
      <c r="N18" s="416"/>
      <c r="O18" s="413"/>
      <c r="P18" s="414"/>
      <c r="Q18" s="414"/>
      <c r="R18" s="414"/>
      <c r="S18" s="415"/>
      <c r="T18" s="385" t="s">
        <v>58</v>
      </c>
      <c r="U18" s="385" t="s">
        <v>59</v>
      </c>
      <c r="V18" s="416"/>
      <c r="W18" s="416"/>
      <c r="X18" s="786"/>
      <c r="Y18" s="416"/>
      <c r="Z18" s="670"/>
      <c r="AA18" s="670"/>
      <c r="AB18" s="494"/>
      <c r="AC18" s="495"/>
      <c r="AD18" s="496"/>
      <c r="AE18" s="508"/>
      <c r="BB18" s="403"/>
    </row>
    <row r="19" spans="1:67" ht="27.75" hidden="1" customHeight="1" x14ac:dyDescent="0.2">
      <c r="A19" s="432" t="s">
        <v>60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8"/>
      <c r="AA19" s="48"/>
    </row>
    <row r="20" spans="1:67" ht="16.5" hidden="1" customHeight="1" x14ac:dyDescent="0.25">
      <c r="A20" s="409" t="s">
        <v>60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382"/>
      <c r="AA20" s="382"/>
    </row>
    <row r="21" spans="1:67" ht="14.25" hidden="1" customHeight="1" x14ac:dyDescent="0.25">
      <c r="A21" s="402" t="s">
        <v>61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0">
        <v>4607091389258</v>
      </c>
      <c r="E22" s="394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0">
        <v>4680115885004</v>
      </c>
      <c r="E23" s="394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4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44"/>
      <c r="O24" s="405" t="s">
        <v>70</v>
      </c>
      <c r="P24" s="406"/>
      <c r="Q24" s="406"/>
      <c r="R24" s="406"/>
      <c r="S24" s="406"/>
      <c r="T24" s="406"/>
      <c r="U24" s="407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44"/>
      <c r="O25" s="405" t="s">
        <v>70</v>
      </c>
      <c r="P25" s="406"/>
      <c r="Q25" s="406"/>
      <c r="R25" s="406"/>
      <c r="S25" s="406"/>
      <c r="T25" s="406"/>
      <c r="U25" s="407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2" t="s">
        <v>72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0">
        <v>4607091383881</v>
      </c>
      <c r="E27" s="394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0">
        <v>4607091388237</v>
      </c>
      <c r="E28" s="394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0">
        <v>4607091383935</v>
      </c>
      <c r="E29" s="394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3"/>
      <c r="Q29" s="393"/>
      <c r="R29" s="393"/>
      <c r="S29" s="394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0">
        <v>4607091383935</v>
      </c>
      <c r="E30" s="394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3"/>
      <c r="Q30" s="393"/>
      <c r="R30" s="393"/>
      <c r="S30" s="394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0">
        <v>4680115881853</v>
      </c>
      <c r="E31" s="394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0">
        <v>4607091383911</v>
      </c>
      <c r="E32" s="394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0">
        <v>4607091388244</v>
      </c>
      <c r="E33" s="394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43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44"/>
      <c r="O34" s="405" t="s">
        <v>70</v>
      </c>
      <c r="P34" s="406"/>
      <c r="Q34" s="406"/>
      <c r="R34" s="406"/>
      <c r="S34" s="406"/>
      <c r="T34" s="406"/>
      <c r="U34" s="407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44"/>
      <c r="O35" s="405" t="s">
        <v>70</v>
      </c>
      <c r="P35" s="406"/>
      <c r="Q35" s="406"/>
      <c r="R35" s="406"/>
      <c r="S35" s="406"/>
      <c r="T35" s="406"/>
      <c r="U35" s="407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2" t="s">
        <v>86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0">
        <v>4607091388503</v>
      </c>
      <c r="E37" s="394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43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44"/>
      <c r="O38" s="405" t="s">
        <v>70</v>
      </c>
      <c r="P38" s="406"/>
      <c r="Q38" s="406"/>
      <c r="R38" s="406"/>
      <c r="S38" s="406"/>
      <c r="T38" s="406"/>
      <c r="U38" s="407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44"/>
      <c r="O39" s="405" t="s">
        <v>70</v>
      </c>
      <c r="P39" s="406"/>
      <c r="Q39" s="406"/>
      <c r="R39" s="406"/>
      <c r="S39" s="406"/>
      <c r="T39" s="406"/>
      <c r="U39" s="407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2" t="s">
        <v>91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0">
        <v>4607091388282</v>
      </c>
      <c r="E41" s="394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43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44"/>
      <c r="O42" s="405" t="s">
        <v>70</v>
      </c>
      <c r="P42" s="406"/>
      <c r="Q42" s="406"/>
      <c r="R42" s="406"/>
      <c r="S42" s="406"/>
      <c r="T42" s="406"/>
      <c r="U42" s="407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44"/>
      <c r="O43" s="405" t="s">
        <v>70</v>
      </c>
      <c r="P43" s="406"/>
      <c r="Q43" s="406"/>
      <c r="R43" s="406"/>
      <c r="S43" s="406"/>
      <c r="T43" s="406"/>
      <c r="U43" s="407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32" t="s">
        <v>95</v>
      </c>
      <c r="B44" s="433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  <c r="R44" s="433"/>
      <c r="S44" s="433"/>
      <c r="T44" s="433"/>
      <c r="U44" s="433"/>
      <c r="V44" s="433"/>
      <c r="W44" s="433"/>
      <c r="X44" s="433"/>
      <c r="Y44" s="433"/>
      <c r="Z44" s="48"/>
      <c r="AA44" s="48"/>
    </row>
    <row r="45" spans="1:67" ht="16.5" hidden="1" customHeight="1" x14ac:dyDescent="0.25">
      <c r="A45" s="409" t="s">
        <v>96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382"/>
      <c r="AA45" s="382"/>
    </row>
    <row r="46" spans="1:67" ht="14.25" hidden="1" customHeight="1" x14ac:dyDescent="0.25">
      <c r="A46" s="402" t="s">
        <v>97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0">
        <v>4680115881440</v>
      </c>
      <c r="E47" s="394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3"/>
      <c r="Q47" s="393"/>
      <c r="R47" s="393"/>
      <c r="S47" s="394"/>
      <c r="T47" s="34"/>
      <c r="U47" s="34"/>
      <c r="V47" s="35" t="s">
        <v>66</v>
      </c>
      <c r="W47" s="388">
        <v>200</v>
      </c>
      <c r="X47" s="389">
        <f>IFERROR(IF(W47="",0,CEILING((W47/$H47),1)*$H47),"")</f>
        <v>205.20000000000002</v>
      </c>
      <c r="Y47" s="36">
        <f>IFERROR(IF(X47=0,"",ROUNDUP(X47/H47,0)*0.02175),"")</f>
        <v>0.41324999999999995</v>
      </c>
      <c r="Z47" s="56"/>
      <c r="AA47" s="57"/>
      <c r="AE47" s="64"/>
      <c r="BB47" s="76" t="s">
        <v>1</v>
      </c>
      <c r="BL47" s="64">
        <f>IFERROR(W47*I47/H47,"0")</f>
        <v>208.88888888888889</v>
      </c>
      <c r="BM47" s="64">
        <f>IFERROR(X47*I47/H47,"0")</f>
        <v>214.32</v>
      </c>
      <c r="BN47" s="64">
        <f>IFERROR(1/J47*(W47/H47),"0")</f>
        <v>0.3306878306878307</v>
      </c>
      <c r="BO47" s="64">
        <f>IFERROR(1/J47*(X47/H47),"0")</f>
        <v>0.33928571428571425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0">
        <v>4680115881433</v>
      </c>
      <c r="E48" s="394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3"/>
      <c r="Q48" s="393"/>
      <c r="R48" s="393"/>
      <c r="S48" s="394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4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44"/>
      <c r="O49" s="405" t="s">
        <v>70</v>
      </c>
      <c r="P49" s="406"/>
      <c r="Q49" s="406"/>
      <c r="R49" s="406"/>
      <c r="S49" s="406"/>
      <c r="T49" s="406"/>
      <c r="U49" s="407"/>
      <c r="V49" s="37" t="s">
        <v>71</v>
      </c>
      <c r="W49" s="390">
        <f>IFERROR(W47/H47,"0")+IFERROR(W48/H48,"0")</f>
        <v>18.518518518518519</v>
      </c>
      <c r="X49" s="390">
        <f>IFERROR(X47/H47,"0")+IFERROR(X48/H48,"0")</f>
        <v>19</v>
      </c>
      <c r="Y49" s="390">
        <f>IFERROR(IF(Y47="",0,Y47),"0")+IFERROR(IF(Y48="",0,Y48),"0")</f>
        <v>0.41324999999999995</v>
      </c>
      <c r="Z49" s="391"/>
      <c r="AA49" s="391"/>
    </row>
    <row r="50" spans="1:67" x14ac:dyDescent="0.2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44"/>
      <c r="O50" s="405" t="s">
        <v>70</v>
      </c>
      <c r="P50" s="406"/>
      <c r="Q50" s="406"/>
      <c r="R50" s="406"/>
      <c r="S50" s="406"/>
      <c r="T50" s="406"/>
      <c r="U50" s="407"/>
      <c r="V50" s="37" t="s">
        <v>66</v>
      </c>
      <c r="W50" s="390">
        <f>IFERROR(SUM(W47:W48),"0")</f>
        <v>200</v>
      </c>
      <c r="X50" s="390">
        <f>IFERROR(SUM(X47:X48),"0")</f>
        <v>205.20000000000002</v>
      </c>
      <c r="Y50" s="37"/>
      <c r="Z50" s="391"/>
      <c r="AA50" s="391"/>
    </row>
    <row r="51" spans="1:67" ht="16.5" hidden="1" customHeight="1" x14ac:dyDescent="0.25">
      <c r="A51" s="409" t="s">
        <v>104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382"/>
      <c r="AA51" s="382"/>
    </row>
    <row r="52" spans="1:67" ht="14.25" hidden="1" customHeight="1" x14ac:dyDescent="0.25">
      <c r="A52" s="402" t="s">
        <v>105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0">
        <v>4680115881426</v>
      </c>
      <c r="E53" s="394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3"/>
      <c r="Q53" s="393"/>
      <c r="R53" s="393"/>
      <c r="S53" s="394"/>
      <c r="T53" s="34"/>
      <c r="U53" s="34"/>
      <c r="V53" s="35" t="s">
        <v>66</v>
      </c>
      <c r="W53" s="388">
        <v>102</v>
      </c>
      <c r="X53" s="389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8" t="s">
        <v>1</v>
      </c>
      <c r="BL53" s="64">
        <f>IFERROR(W53*I53/H53,"0")</f>
        <v>106.53333333333332</v>
      </c>
      <c r="BM53" s="64">
        <f>IFERROR(X53*I53/H53,"0")</f>
        <v>112.8</v>
      </c>
      <c r="BN53" s="64">
        <f>IFERROR(1/J53*(W53/H53),"0")</f>
        <v>0.16865079365079363</v>
      </c>
      <c r="BO53" s="64">
        <f>IFERROR(1/J53*(X53/H53),"0")</f>
        <v>0.17857142857142855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0">
        <v>4680115881426</v>
      </c>
      <c r="E54" s="394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3"/>
      <c r="Q54" s="393"/>
      <c r="R54" s="393"/>
      <c r="S54" s="394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0">
        <v>4680115881419</v>
      </c>
      <c r="E55" s="394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3"/>
      <c r="Q55" s="393"/>
      <c r="R55" s="393"/>
      <c r="S55" s="394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0">
        <v>4680115881525</v>
      </c>
      <c r="E56" s="394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3"/>
      <c r="Q56" s="393"/>
      <c r="R56" s="393"/>
      <c r="S56" s="394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43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44"/>
      <c r="O57" s="405" t="s">
        <v>70</v>
      </c>
      <c r="P57" s="406"/>
      <c r="Q57" s="406"/>
      <c r="R57" s="406"/>
      <c r="S57" s="406"/>
      <c r="T57" s="406"/>
      <c r="U57" s="407"/>
      <c r="V57" s="37" t="s">
        <v>71</v>
      </c>
      <c r="W57" s="390">
        <f>IFERROR(W53/H53,"0")+IFERROR(W54/H54,"0")+IFERROR(W55/H55,"0")+IFERROR(W56/H56,"0")</f>
        <v>9.4444444444444446</v>
      </c>
      <c r="X57" s="390">
        <f>IFERROR(X53/H53,"0")+IFERROR(X54/H54,"0")+IFERROR(X55/H55,"0")+IFERROR(X56/H56,"0")</f>
        <v>10</v>
      </c>
      <c r="Y57" s="390">
        <f>IFERROR(IF(Y53="",0,Y53),"0")+IFERROR(IF(Y54="",0,Y54),"0")+IFERROR(IF(Y55="",0,Y55),"0")+IFERROR(IF(Y56="",0,Y56),"0")</f>
        <v>0.21749999999999997</v>
      </c>
      <c r="Z57" s="391"/>
      <c r="AA57" s="391"/>
    </row>
    <row r="58" spans="1:67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44"/>
      <c r="O58" s="405" t="s">
        <v>70</v>
      </c>
      <c r="P58" s="406"/>
      <c r="Q58" s="406"/>
      <c r="R58" s="406"/>
      <c r="S58" s="406"/>
      <c r="T58" s="406"/>
      <c r="U58" s="407"/>
      <c r="V58" s="37" t="s">
        <v>66</v>
      </c>
      <c r="W58" s="390">
        <f>IFERROR(SUM(W53:W56),"0")</f>
        <v>102</v>
      </c>
      <c r="X58" s="390">
        <f>IFERROR(SUM(X53:X56),"0")</f>
        <v>108</v>
      </c>
      <c r="Y58" s="37"/>
      <c r="Z58" s="391"/>
      <c r="AA58" s="391"/>
    </row>
    <row r="59" spans="1:67" ht="16.5" hidden="1" customHeight="1" x14ac:dyDescent="0.25">
      <c r="A59" s="409" t="s">
        <v>95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382"/>
      <c r="AA59" s="382"/>
    </row>
    <row r="60" spans="1:67" ht="14.25" hidden="1" customHeight="1" x14ac:dyDescent="0.25">
      <c r="A60" s="402" t="s">
        <v>105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0">
        <v>4607091382945</v>
      </c>
      <c r="E61" s="394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3"/>
      <c r="Q61" s="393"/>
      <c r="R61" s="393"/>
      <c r="S61" s="394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0">
        <v>4607091385670</v>
      </c>
      <c r="E62" s="394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3"/>
      <c r="Q62" s="393"/>
      <c r="R62" s="393"/>
      <c r="S62" s="394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0">
        <v>4607091385670</v>
      </c>
      <c r="E63" s="394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3"/>
      <c r="Q63" s="393"/>
      <c r="R63" s="393"/>
      <c r="S63" s="394"/>
      <c r="T63" s="34"/>
      <c r="U63" s="34"/>
      <c r="V63" s="35" t="s">
        <v>66</v>
      </c>
      <c r="W63" s="388">
        <v>236</v>
      </c>
      <c r="X63" s="389">
        <f t="shared" si="6"/>
        <v>246.39999999999998</v>
      </c>
      <c r="Y63" s="36">
        <f t="shared" si="7"/>
        <v>0.47849999999999998</v>
      </c>
      <c r="Z63" s="56"/>
      <c r="AA63" s="57"/>
      <c r="AE63" s="64"/>
      <c r="BB63" s="84" t="s">
        <v>1</v>
      </c>
      <c r="BL63" s="64">
        <f t="shared" si="8"/>
        <v>246.11428571428573</v>
      </c>
      <c r="BM63" s="64">
        <f t="shared" si="9"/>
        <v>256.95999999999998</v>
      </c>
      <c r="BN63" s="64">
        <f t="shared" si="10"/>
        <v>0.37627551020408162</v>
      </c>
      <c r="BO63" s="64">
        <f t="shared" si="11"/>
        <v>0.39285714285714285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400">
        <v>4680115883956</v>
      </c>
      <c r="E64" s="394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3"/>
      <c r="Q64" s="393"/>
      <c r="R64" s="393"/>
      <c r="S64" s="394"/>
      <c r="T64" s="34"/>
      <c r="U64" s="34"/>
      <c r="V64" s="35" t="s">
        <v>66</v>
      </c>
      <c r="W64" s="388">
        <v>134</v>
      </c>
      <c r="X64" s="389">
        <f t="shared" si="6"/>
        <v>134.39999999999998</v>
      </c>
      <c r="Y64" s="36">
        <f t="shared" si="7"/>
        <v>0.26100000000000001</v>
      </c>
      <c r="Z64" s="56"/>
      <c r="AA64" s="57"/>
      <c r="AE64" s="64"/>
      <c r="BB64" s="85" t="s">
        <v>1</v>
      </c>
      <c r="BL64" s="64">
        <f t="shared" si="8"/>
        <v>139.74285714285713</v>
      </c>
      <c r="BM64" s="64">
        <f t="shared" si="9"/>
        <v>140.15999999999997</v>
      </c>
      <c r="BN64" s="64">
        <f t="shared" si="10"/>
        <v>0.21364795918367346</v>
      </c>
      <c r="BO64" s="64">
        <f t="shared" si="11"/>
        <v>0.21428571428571425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0">
        <v>4680115881327</v>
      </c>
      <c r="E65" s="394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3"/>
      <c r="Q65" s="393"/>
      <c r="R65" s="393"/>
      <c r="S65" s="394"/>
      <c r="T65" s="34"/>
      <c r="U65" s="34"/>
      <c r="V65" s="35" t="s">
        <v>66</v>
      </c>
      <c r="W65" s="388">
        <v>200</v>
      </c>
      <c r="X65" s="389">
        <f t="shared" si="6"/>
        <v>205.20000000000002</v>
      </c>
      <c r="Y65" s="36">
        <f t="shared" si="7"/>
        <v>0.41324999999999995</v>
      </c>
      <c r="Z65" s="56"/>
      <c r="AA65" s="57"/>
      <c r="AE65" s="64"/>
      <c r="BB65" s="86" t="s">
        <v>1</v>
      </c>
      <c r="BL65" s="64">
        <f t="shared" si="8"/>
        <v>208.88888888888889</v>
      </c>
      <c r="BM65" s="64">
        <f t="shared" si="9"/>
        <v>214.32</v>
      </c>
      <c r="BN65" s="64">
        <f t="shared" si="10"/>
        <v>0.3306878306878307</v>
      </c>
      <c r="BO65" s="64">
        <f t="shared" si="11"/>
        <v>0.33928571428571425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400">
        <v>4680115882133</v>
      </c>
      <c r="E66" s="394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3"/>
      <c r="Q66" s="393"/>
      <c r="R66" s="393"/>
      <c r="S66" s="394"/>
      <c r="T66" s="34"/>
      <c r="U66" s="34"/>
      <c r="V66" s="35" t="s">
        <v>66</v>
      </c>
      <c r="W66" s="388">
        <v>195</v>
      </c>
      <c r="X66" s="389">
        <f t="shared" si="6"/>
        <v>201.6</v>
      </c>
      <c r="Y66" s="36">
        <f t="shared" si="7"/>
        <v>0.39149999999999996</v>
      </c>
      <c r="Z66" s="56"/>
      <c r="AA66" s="57"/>
      <c r="AE66" s="64"/>
      <c r="BB66" s="87" t="s">
        <v>1</v>
      </c>
      <c r="BL66" s="64">
        <f t="shared" si="8"/>
        <v>203.35714285714286</v>
      </c>
      <c r="BM66" s="64">
        <f t="shared" si="9"/>
        <v>210.24</v>
      </c>
      <c r="BN66" s="64">
        <f t="shared" si="10"/>
        <v>0.31090561224489799</v>
      </c>
      <c r="BO66" s="64">
        <f t="shared" si="11"/>
        <v>0.3214285714285714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400">
        <v>4680115882133</v>
      </c>
      <c r="E67" s="394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3"/>
      <c r="Q67" s="393"/>
      <c r="R67" s="393"/>
      <c r="S67" s="394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0">
        <v>4607091382952</v>
      </c>
      <c r="E68" s="394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3"/>
      <c r="Q68" s="393"/>
      <c r="R68" s="393"/>
      <c r="S68" s="394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0">
        <v>4607091385687</v>
      </c>
      <c r="E69" s="394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3"/>
      <c r="Q69" s="393"/>
      <c r="R69" s="393"/>
      <c r="S69" s="394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400">
        <v>4680115882539</v>
      </c>
      <c r="E70" s="394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3"/>
      <c r="Q70" s="393"/>
      <c r="R70" s="393"/>
      <c r="S70" s="394"/>
      <c r="T70" s="34"/>
      <c r="U70" s="34"/>
      <c r="V70" s="35" t="s">
        <v>66</v>
      </c>
      <c r="W70" s="388">
        <v>25</v>
      </c>
      <c r="X70" s="389">
        <f t="shared" si="6"/>
        <v>25.900000000000002</v>
      </c>
      <c r="Y70" s="36">
        <f t="shared" si="12"/>
        <v>6.5589999999999996E-2</v>
      </c>
      <c r="Z70" s="56"/>
      <c r="AA70" s="57"/>
      <c r="AE70" s="64"/>
      <c r="BB70" s="91" t="s">
        <v>1</v>
      </c>
      <c r="BL70" s="64">
        <f t="shared" si="8"/>
        <v>26.621621621621621</v>
      </c>
      <c r="BM70" s="64">
        <f t="shared" si="9"/>
        <v>27.580000000000002</v>
      </c>
      <c r="BN70" s="64">
        <f t="shared" si="10"/>
        <v>5.63063063063063E-2</v>
      </c>
      <c r="BO70" s="64">
        <f t="shared" si="11"/>
        <v>5.8333333333333334E-2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0">
        <v>4607091384604</v>
      </c>
      <c r="E71" s="394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3"/>
      <c r="Q71" s="393"/>
      <c r="R71" s="393"/>
      <c r="S71" s="394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0">
        <v>4680115880283</v>
      </c>
      <c r="E72" s="394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3"/>
      <c r="Q72" s="393"/>
      <c r="R72" s="393"/>
      <c r="S72" s="394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0">
        <v>4680115883949</v>
      </c>
      <c r="E73" s="394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3"/>
      <c r="Q73" s="393"/>
      <c r="R73" s="393"/>
      <c r="S73" s="394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400">
        <v>4680115881303</v>
      </c>
      <c r="E74" s="394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3"/>
      <c r="Q74" s="393"/>
      <c r="R74" s="393"/>
      <c r="S74" s="394"/>
      <c r="T74" s="34"/>
      <c r="U74" s="34"/>
      <c r="V74" s="35" t="s">
        <v>66</v>
      </c>
      <c r="W74" s="388">
        <v>36</v>
      </c>
      <c r="X74" s="389">
        <f t="shared" si="6"/>
        <v>36</v>
      </c>
      <c r="Y74" s="36">
        <f t="shared" si="12"/>
        <v>7.4959999999999999E-2</v>
      </c>
      <c r="Z74" s="56"/>
      <c r="AA74" s="57"/>
      <c r="AE74" s="64"/>
      <c r="BB74" s="95" t="s">
        <v>1</v>
      </c>
      <c r="BL74" s="64">
        <f t="shared" si="8"/>
        <v>37.68</v>
      </c>
      <c r="BM74" s="64">
        <f t="shared" si="9"/>
        <v>37.68</v>
      </c>
      <c r="BN74" s="64">
        <f t="shared" si="10"/>
        <v>6.6666666666666666E-2</v>
      </c>
      <c r="BO74" s="64">
        <f t="shared" si="11"/>
        <v>6.6666666666666666E-2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400">
        <v>4680115882577</v>
      </c>
      <c r="E75" s="394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3"/>
      <c r="Q75" s="393"/>
      <c r="R75" s="393"/>
      <c r="S75" s="394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400">
        <v>4680115882577</v>
      </c>
      <c r="E76" s="394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3"/>
      <c r="Q76" s="393"/>
      <c r="R76" s="393"/>
      <c r="S76" s="394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400">
        <v>4680115882720</v>
      </c>
      <c r="E77" s="394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3"/>
      <c r="Q77" s="393"/>
      <c r="R77" s="393"/>
      <c r="S77" s="394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400">
        <v>4680115880269</v>
      </c>
      <c r="E78" s="394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3"/>
      <c r="Q78" s="393"/>
      <c r="R78" s="393"/>
      <c r="S78" s="394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400">
        <v>4680115880429</v>
      </c>
      <c r="E79" s="394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3"/>
      <c r="Q79" s="393"/>
      <c r="R79" s="393"/>
      <c r="S79" s="394"/>
      <c r="T79" s="34"/>
      <c r="U79" s="34"/>
      <c r="V79" s="35" t="s">
        <v>66</v>
      </c>
      <c r="W79" s="388">
        <v>31</v>
      </c>
      <c r="X79" s="389">
        <f t="shared" si="6"/>
        <v>31.5</v>
      </c>
      <c r="Y79" s="36">
        <f>IFERROR(IF(X79=0,"",ROUNDUP(X79/H79,0)*0.00937),"")</f>
        <v>6.5589999999999996E-2</v>
      </c>
      <c r="Z79" s="56"/>
      <c r="AA79" s="57"/>
      <c r="AE79" s="64"/>
      <c r="BB79" s="100" t="s">
        <v>1</v>
      </c>
      <c r="BL79" s="64">
        <f t="shared" si="8"/>
        <v>32.653333333333336</v>
      </c>
      <c r="BM79" s="64">
        <f t="shared" si="9"/>
        <v>33.18</v>
      </c>
      <c r="BN79" s="64">
        <f t="shared" si="10"/>
        <v>5.7407407407407407E-2</v>
      </c>
      <c r="BO79" s="64">
        <f t="shared" si="11"/>
        <v>5.8333333333333334E-2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400">
        <v>4680115881457</v>
      </c>
      <c r="E80" s="394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3"/>
      <c r="Q80" s="393"/>
      <c r="R80" s="393"/>
      <c r="S80" s="394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4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44"/>
      <c r="O81" s="405" t="s">
        <v>70</v>
      </c>
      <c r="P81" s="406"/>
      <c r="Q81" s="406"/>
      <c r="R81" s="406"/>
      <c r="S81" s="406"/>
      <c r="T81" s="406"/>
      <c r="U81" s="407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90.610592735592746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93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1.7503899999999999</v>
      </c>
      <c r="Z81" s="391"/>
      <c r="AA81" s="391"/>
    </row>
    <row r="82" spans="1:67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44"/>
      <c r="O82" s="405" t="s">
        <v>70</v>
      </c>
      <c r="P82" s="406"/>
      <c r="Q82" s="406"/>
      <c r="R82" s="406"/>
      <c r="S82" s="406"/>
      <c r="T82" s="406"/>
      <c r="U82" s="407"/>
      <c r="V82" s="37" t="s">
        <v>66</v>
      </c>
      <c r="W82" s="390">
        <f>IFERROR(SUM(W61:W80),"0")</f>
        <v>857</v>
      </c>
      <c r="X82" s="390">
        <f>IFERROR(SUM(X61:X80),"0")</f>
        <v>881</v>
      </c>
      <c r="Y82" s="37"/>
      <c r="Z82" s="391"/>
      <c r="AA82" s="391"/>
    </row>
    <row r="83" spans="1:67" ht="14.25" hidden="1" customHeight="1" x14ac:dyDescent="0.25">
      <c r="A83" s="402" t="s">
        <v>97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381"/>
      <c r="AA83" s="381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400">
        <v>4680115881488</v>
      </c>
      <c r="E84" s="394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3"/>
      <c r="Q84" s="393"/>
      <c r="R84" s="393"/>
      <c r="S84" s="394"/>
      <c r="T84" s="34"/>
      <c r="U84" s="34"/>
      <c r="V84" s="35" t="s">
        <v>66</v>
      </c>
      <c r="W84" s="388">
        <v>12</v>
      </c>
      <c r="X84" s="389">
        <f>IFERROR(IF(W84="",0,CEILING((W84/$H84),1)*$H84),"")</f>
        <v>21.6</v>
      </c>
      <c r="Y84" s="36">
        <f>IFERROR(IF(X84=0,"",ROUNDUP(X84/H84,0)*0.02175),"")</f>
        <v>4.3499999999999997E-2</v>
      </c>
      <c r="Z84" s="56"/>
      <c r="AA84" s="57"/>
      <c r="AE84" s="64"/>
      <c r="BB84" s="102" t="s">
        <v>1</v>
      </c>
      <c r="BL84" s="64">
        <f>IFERROR(W84*I84/H84,"0")</f>
        <v>12.533333333333331</v>
      </c>
      <c r="BM84" s="64">
        <f>IFERROR(X84*I84/H84,"0")</f>
        <v>22.56</v>
      </c>
      <c r="BN84" s="64">
        <f>IFERROR(1/J84*(W84/H84),"0")</f>
        <v>2.3148148148148143E-2</v>
      </c>
      <c r="BO84" s="64">
        <f>IFERROR(1/J84*(X84/H84),"0")</f>
        <v>4.1666666666666664E-2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400">
        <v>4680115882751</v>
      </c>
      <c r="E85" s="394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3"/>
      <c r="Q85" s="393"/>
      <c r="R85" s="393"/>
      <c r="S85" s="394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400">
        <v>4680115882775</v>
      </c>
      <c r="E86" s="394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3"/>
      <c r="Q86" s="393"/>
      <c r="R86" s="393"/>
      <c r="S86" s="394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400">
        <v>4680115880658</v>
      </c>
      <c r="E87" s="394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3"/>
      <c r="Q87" s="393"/>
      <c r="R87" s="393"/>
      <c r="S87" s="394"/>
      <c r="T87" s="34"/>
      <c r="U87" s="34"/>
      <c r="V87" s="35" t="s">
        <v>66</v>
      </c>
      <c r="W87" s="388">
        <v>9</v>
      </c>
      <c r="X87" s="389">
        <f>IFERROR(IF(W87="",0,CEILING((W87/$H87),1)*$H87),"")</f>
        <v>9.6</v>
      </c>
      <c r="Y87" s="36">
        <f>IFERROR(IF(X87=0,"",ROUNDUP(X87/H87,0)*0.00753),"")</f>
        <v>3.0120000000000001E-2</v>
      </c>
      <c r="Z87" s="56"/>
      <c r="AA87" s="57"/>
      <c r="AE87" s="64"/>
      <c r="BB87" s="105" t="s">
        <v>1</v>
      </c>
      <c r="BL87" s="64">
        <f>IFERROR(W87*I87/H87,"0")</f>
        <v>9.7500000000000018</v>
      </c>
      <c r="BM87" s="64">
        <f>IFERROR(X87*I87/H87,"0")</f>
        <v>10.4</v>
      </c>
      <c r="BN87" s="64">
        <f>IFERROR(1/J87*(W87/H87),"0")</f>
        <v>2.4038461538461536E-2</v>
      </c>
      <c r="BO87" s="64">
        <f>IFERROR(1/J87*(X87/H87),"0")</f>
        <v>2.564102564102564E-2</v>
      </c>
    </row>
    <row r="88" spans="1:67" x14ac:dyDescent="0.2">
      <c r="A88" s="443"/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44"/>
      <c r="O88" s="405" t="s">
        <v>70</v>
      </c>
      <c r="P88" s="406"/>
      <c r="Q88" s="406"/>
      <c r="R88" s="406"/>
      <c r="S88" s="406"/>
      <c r="T88" s="406"/>
      <c r="U88" s="407"/>
      <c r="V88" s="37" t="s">
        <v>71</v>
      </c>
      <c r="W88" s="390">
        <f>IFERROR(W84/H84,"0")+IFERROR(W85/H85,"0")+IFERROR(W86/H86,"0")+IFERROR(W87/H87,"0")</f>
        <v>4.8611111111111107</v>
      </c>
      <c r="X88" s="390">
        <f>IFERROR(X84/H84,"0")+IFERROR(X85/H85,"0")+IFERROR(X86/H86,"0")+IFERROR(X87/H87,"0")</f>
        <v>6</v>
      </c>
      <c r="Y88" s="390">
        <f>IFERROR(IF(Y84="",0,Y84),"0")+IFERROR(IF(Y85="",0,Y85),"0")+IFERROR(IF(Y86="",0,Y86),"0")+IFERROR(IF(Y87="",0,Y87),"0")</f>
        <v>7.3619999999999991E-2</v>
      </c>
      <c r="Z88" s="391"/>
      <c r="AA88" s="391"/>
    </row>
    <row r="89" spans="1:67" x14ac:dyDescent="0.2">
      <c r="A89" s="403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44"/>
      <c r="O89" s="405" t="s">
        <v>70</v>
      </c>
      <c r="P89" s="406"/>
      <c r="Q89" s="406"/>
      <c r="R89" s="406"/>
      <c r="S89" s="406"/>
      <c r="T89" s="406"/>
      <c r="U89" s="407"/>
      <c r="V89" s="37" t="s">
        <v>66</v>
      </c>
      <c r="W89" s="390">
        <f>IFERROR(SUM(W84:W87),"0")</f>
        <v>21</v>
      </c>
      <c r="X89" s="390">
        <f>IFERROR(SUM(X84:X87),"0")</f>
        <v>31.200000000000003</v>
      </c>
      <c r="Y89" s="37"/>
      <c r="Z89" s="391"/>
      <c r="AA89" s="391"/>
    </row>
    <row r="90" spans="1:67" ht="14.25" hidden="1" customHeight="1" x14ac:dyDescent="0.25">
      <c r="A90" s="402" t="s">
        <v>61</v>
      </c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381"/>
      <c r="AA90" s="381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400">
        <v>4607091387667</v>
      </c>
      <c r="E91" s="394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3"/>
      <c r="Q91" s="393"/>
      <c r="R91" s="393"/>
      <c r="S91" s="394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400">
        <v>4607091387636</v>
      </c>
      <c r="E92" s="394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3"/>
      <c r="Q92" s="393"/>
      <c r="R92" s="393"/>
      <c r="S92" s="394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400">
        <v>4607091382426</v>
      </c>
      <c r="E93" s="394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3"/>
      <c r="Q93" s="393"/>
      <c r="R93" s="393"/>
      <c r="S93" s="394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400">
        <v>4607091386547</v>
      </c>
      <c r="E94" s="394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3"/>
      <c r="Q94" s="393"/>
      <c r="R94" s="393"/>
      <c r="S94" s="394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400">
        <v>4607091382464</v>
      </c>
      <c r="E95" s="394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3"/>
      <c r="Q95" s="393"/>
      <c r="R95" s="393"/>
      <c r="S95" s="394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400">
        <v>4680115883444</v>
      </c>
      <c r="E96" s="394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3"/>
      <c r="Q96" s="393"/>
      <c r="R96" s="393"/>
      <c r="S96" s="394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400">
        <v>4680115883444</v>
      </c>
      <c r="E97" s="394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3"/>
      <c r="Q97" s="393"/>
      <c r="R97" s="393"/>
      <c r="S97" s="394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43"/>
      <c r="B98" s="403"/>
      <c r="C98" s="403"/>
      <c r="D98" s="403"/>
      <c r="E98" s="403"/>
      <c r="F98" s="403"/>
      <c r="G98" s="403"/>
      <c r="H98" s="403"/>
      <c r="I98" s="403"/>
      <c r="J98" s="403"/>
      <c r="K98" s="403"/>
      <c r="L98" s="403"/>
      <c r="M98" s="403"/>
      <c r="N98" s="444"/>
      <c r="O98" s="405" t="s">
        <v>70</v>
      </c>
      <c r="P98" s="406"/>
      <c r="Q98" s="406"/>
      <c r="R98" s="406"/>
      <c r="S98" s="406"/>
      <c r="T98" s="406"/>
      <c r="U98" s="407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3"/>
      <c r="B99" s="403"/>
      <c r="C99" s="403"/>
      <c r="D99" s="403"/>
      <c r="E99" s="403"/>
      <c r="F99" s="403"/>
      <c r="G99" s="403"/>
      <c r="H99" s="403"/>
      <c r="I99" s="403"/>
      <c r="J99" s="403"/>
      <c r="K99" s="403"/>
      <c r="L99" s="403"/>
      <c r="M99" s="403"/>
      <c r="N99" s="444"/>
      <c r="O99" s="405" t="s">
        <v>70</v>
      </c>
      <c r="P99" s="406"/>
      <c r="Q99" s="406"/>
      <c r="R99" s="406"/>
      <c r="S99" s="406"/>
      <c r="T99" s="406"/>
      <c r="U99" s="407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2" t="s">
        <v>72</v>
      </c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400">
        <v>4607091386967</v>
      </c>
      <c r="E101" s="394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3"/>
      <c r="Q101" s="393"/>
      <c r="R101" s="393"/>
      <c r="S101" s="394"/>
      <c r="T101" s="34"/>
      <c r="U101" s="34"/>
      <c r="V101" s="35" t="s">
        <v>66</v>
      </c>
      <c r="W101" s="388">
        <v>80</v>
      </c>
      <c r="X101" s="389">
        <f t="shared" ref="X101:X115" si="18">IFERROR(IF(W101="",0,CEILING((W101/$H101),1)*$H101),"")</f>
        <v>84</v>
      </c>
      <c r="Y101" s="36">
        <f>IFERROR(IF(X101=0,"",ROUNDUP(X101/H101,0)*0.02175),"")</f>
        <v>0.21749999999999997</v>
      </c>
      <c r="Z101" s="56"/>
      <c r="AA101" s="57"/>
      <c r="AE101" s="64"/>
      <c r="BB101" s="113" t="s">
        <v>1</v>
      </c>
      <c r="BL101" s="64">
        <f t="shared" ref="BL101:BL115" si="19">IFERROR(W101*I101/H101,"0")</f>
        <v>85.371428571428567</v>
      </c>
      <c r="BM101" s="64">
        <f t="shared" ref="BM101:BM115" si="20">IFERROR(X101*I101/H101,"0")</f>
        <v>89.64</v>
      </c>
      <c r="BN101" s="64">
        <f t="shared" ref="BN101:BN115" si="21">IFERROR(1/J101*(W101/H101),"0")</f>
        <v>0.17006802721088435</v>
      </c>
      <c r="BO101" s="64">
        <f t="shared" ref="BO101:BO115" si="22">IFERROR(1/J101*(X101/H101),"0")</f>
        <v>0.17857142857142855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400">
        <v>4607091386967</v>
      </c>
      <c r="E102" s="394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3"/>
      <c r="Q102" s="393"/>
      <c r="R102" s="393"/>
      <c r="S102" s="394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400">
        <v>4607091385304</v>
      </c>
      <c r="E103" s="394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3"/>
      <c r="Q103" s="393"/>
      <c r="R103" s="393"/>
      <c r="S103" s="394"/>
      <c r="T103" s="34"/>
      <c r="U103" s="34"/>
      <c r="V103" s="35" t="s">
        <v>66</v>
      </c>
      <c r="W103" s="388">
        <v>56</v>
      </c>
      <c r="X103" s="389">
        <f t="shared" si="18"/>
        <v>58.800000000000004</v>
      </c>
      <c r="Y103" s="36">
        <f>IFERROR(IF(X103=0,"",ROUNDUP(X103/H103,0)*0.02175),"")</f>
        <v>0.15225</v>
      </c>
      <c r="Z103" s="56"/>
      <c r="AA103" s="57"/>
      <c r="AE103" s="64"/>
      <c r="BB103" s="115" t="s">
        <v>1</v>
      </c>
      <c r="BL103" s="64">
        <f t="shared" si="19"/>
        <v>59.760000000000005</v>
      </c>
      <c r="BM103" s="64">
        <f t="shared" si="20"/>
        <v>62.748000000000005</v>
      </c>
      <c r="BN103" s="64">
        <f t="shared" si="21"/>
        <v>0.11904761904761903</v>
      </c>
      <c r="BO103" s="64">
        <f t="shared" si="22"/>
        <v>0.125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400">
        <v>4607091386264</v>
      </c>
      <c r="E104" s="394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3"/>
      <c r="Q104" s="393"/>
      <c r="R104" s="393"/>
      <c r="S104" s="394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400">
        <v>4680115882584</v>
      </c>
      <c r="E105" s="394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3"/>
      <c r="Q105" s="393"/>
      <c r="R105" s="393"/>
      <c r="S105" s="394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400">
        <v>4680115882584</v>
      </c>
      <c r="E106" s="394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3"/>
      <c r="Q106" s="393"/>
      <c r="R106" s="393"/>
      <c r="S106" s="394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400">
        <v>4607091385731</v>
      </c>
      <c r="E107" s="394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3"/>
      <c r="Q107" s="393"/>
      <c r="R107" s="393"/>
      <c r="S107" s="394"/>
      <c r="T107" s="34"/>
      <c r="U107" s="34"/>
      <c r="V107" s="35" t="s">
        <v>66</v>
      </c>
      <c r="W107" s="388">
        <v>23</v>
      </c>
      <c r="X107" s="389">
        <f t="shared" si="18"/>
        <v>24.3</v>
      </c>
      <c r="Y107" s="36">
        <f>IFERROR(IF(X107=0,"",ROUNDUP(X107/H107,0)*0.00753),"")</f>
        <v>6.7769999999999997E-2</v>
      </c>
      <c r="Z107" s="56"/>
      <c r="AA107" s="57"/>
      <c r="AE107" s="64"/>
      <c r="BB107" s="119" t="s">
        <v>1</v>
      </c>
      <c r="BL107" s="64">
        <f t="shared" si="19"/>
        <v>25.317037037037032</v>
      </c>
      <c r="BM107" s="64">
        <f t="shared" si="20"/>
        <v>26.747999999999998</v>
      </c>
      <c r="BN107" s="64">
        <f t="shared" si="21"/>
        <v>5.4605887939221262E-2</v>
      </c>
      <c r="BO107" s="64">
        <f t="shared" si="22"/>
        <v>5.7692307692307689E-2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400">
        <v>4680115880214</v>
      </c>
      <c r="E108" s="394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5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3"/>
      <c r="Q108" s="393"/>
      <c r="R108" s="393"/>
      <c r="S108" s="394"/>
      <c r="T108" s="34"/>
      <c r="U108" s="34"/>
      <c r="V108" s="35" t="s">
        <v>66</v>
      </c>
      <c r="W108" s="388">
        <v>17</v>
      </c>
      <c r="X108" s="389">
        <f t="shared" si="18"/>
        <v>18.900000000000002</v>
      </c>
      <c r="Y108" s="36">
        <f>IFERROR(IF(X108=0,"",ROUNDUP(X108/H108,0)*0.00937),"")</f>
        <v>6.5589999999999996E-2</v>
      </c>
      <c r="Z108" s="56"/>
      <c r="AA108" s="57"/>
      <c r="AE108" s="64"/>
      <c r="BB108" s="120" t="s">
        <v>1</v>
      </c>
      <c r="BL108" s="64">
        <f t="shared" si="19"/>
        <v>18.813333333333333</v>
      </c>
      <c r="BM108" s="64">
        <f t="shared" si="20"/>
        <v>20.916</v>
      </c>
      <c r="BN108" s="64">
        <f t="shared" si="21"/>
        <v>5.2469135802469133E-2</v>
      </c>
      <c r="BO108" s="64">
        <f t="shared" si="22"/>
        <v>5.8333333333333334E-2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400">
        <v>4680115880894</v>
      </c>
      <c r="E109" s="394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3"/>
      <c r="Q109" s="393"/>
      <c r="R109" s="393"/>
      <c r="S109" s="394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400">
        <v>4680115885233</v>
      </c>
      <c r="E110" s="394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3"/>
      <c r="Q110" s="393"/>
      <c r="R110" s="393"/>
      <c r="S110" s="394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400">
        <v>4680115884915</v>
      </c>
      <c r="E111" s="394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3"/>
      <c r="Q111" s="393"/>
      <c r="R111" s="393"/>
      <c r="S111" s="394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400">
        <v>4607091385427</v>
      </c>
      <c r="E112" s="394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3"/>
      <c r="Q112" s="393"/>
      <c r="R112" s="393"/>
      <c r="S112" s="394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400">
        <v>4680115882645</v>
      </c>
      <c r="E113" s="394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3"/>
      <c r="Q113" s="393"/>
      <c r="R113" s="393"/>
      <c r="S113" s="394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400">
        <v>4680115884311</v>
      </c>
      <c r="E114" s="394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3"/>
      <c r="Q114" s="393"/>
      <c r="R114" s="393"/>
      <c r="S114" s="394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400">
        <v>4680115884403</v>
      </c>
      <c r="E115" s="394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3"/>
      <c r="Q115" s="393"/>
      <c r="R115" s="393"/>
      <c r="S115" s="394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4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44"/>
      <c r="O116" s="405" t="s">
        <v>70</v>
      </c>
      <c r="P116" s="406"/>
      <c r="Q116" s="406"/>
      <c r="R116" s="406"/>
      <c r="S116" s="406"/>
      <c r="T116" s="406"/>
      <c r="U116" s="407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31.005291005291006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33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0.50310999999999995</v>
      </c>
      <c r="Z116" s="391"/>
      <c r="AA116" s="391"/>
    </row>
    <row r="117" spans="1:67" x14ac:dyDescent="0.2">
      <c r="A117" s="403"/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44"/>
      <c r="O117" s="405" t="s">
        <v>70</v>
      </c>
      <c r="P117" s="406"/>
      <c r="Q117" s="406"/>
      <c r="R117" s="406"/>
      <c r="S117" s="406"/>
      <c r="T117" s="406"/>
      <c r="U117" s="407"/>
      <c r="V117" s="37" t="s">
        <v>66</v>
      </c>
      <c r="W117" s="390">
        <f>IFERROR(SUM(W101:W115),"0")</f>
        <v>176</v>
      </c>
      <c r="X117" s="390">
        <f>IFERROR(SUM(X101:X115),"0")</f>
        <v>186.00000000000003</v>
      </c>
      <c r="Y117" s="37"/>
      <c r="Z117" s="391"/>
      <c r="AA117" s="391"/>
    </row>
    <row r="118" spans="1:67" ht="14.25" hidden="1" customHeight="1" x14ac:dyDescent="0.25">
      <c r="A118" s="402" t="s">
        <v>204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381"/>
      <c r="AA118" s="381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400">
        <v>4607091383065</v>
      </c>
      <c r="E119" s="394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3"/>
      <c r="Q119" s="393"/>
      <c r="R119" s="393"/>
      <c r="S119" s="394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400">
        <v>4680115881532</v>
      </c>
      <c r="E120" s="394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3"/>
      <c r="Q120" s="393"/>
      <c r="R120" s="393"/>
      <c r="S120" s="394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400">
        <v>4680115881532</v>
      </c>
      <c r="E121" s="394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3"/>
      <c r="Q121" s="393"/>
      <c r="R121" s="393"/>
      <c r="S121" s="394"/>
      <c r="T121" s="34"/>
      <c r="U121" s="34"/>
      <c r="V121" s="35" t="s">
        <v>66</v>
      </c>
      <c r="W121" s="388">
        <v>47</v>
      </c>
      <c r="X121" s="389">
        <f t="shared" si="23"/>
        <v>50.400000000000006</v>
      </c>
      <c r="Y121" s="36">
        <f>IFERROR(IF(X121=0,"",ROUNDUP(X121/H121,0)*0.02175),"")</f>
        <v>0.1305</v>
      </c>
      <c r="Z121" s="56"/>
      <c r="AA121" s="57"/>
      <c r="AE121" s="64"/>
      <c r="BB121" s="130" t="s">
        <v>1</v>
      </c>
      <c r="BL121" s="64">
        <f t="shared" si="24"/>
        <v>50.155714285714282</v>
      </c>
      <c r="BM121" s="64">
        <f t="shared" si="25"/>
        <v>53.784000000000006</v>
      </c>
      <c r="BN121" s="64">
        <f t="shared" si="26"/>
        <v>9.9914965986394544E-2</v>
      </c>
      <c r="BO121" s="64">
        <f t="shared" si="27"/>
        <v>0.10714285714285714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400">
        <v>4680115882652</v>
      </c>
      <c r="E122" s="394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3"/>
      <c r="Q122" s="393"/>
      <c r="R122" s="393"/>
      <c r="S122" s="394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400">
        <v>4680115880238</v>
      </c>
      <c r="E123" s="394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3"/>
      <c r="Q123" s="393"/>
      <c r="R123" s="393"/>
      <c r="S123" s="394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400">
        <v>4680115881464</v>
      </c>
      <c r="E124" s="394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3"/>
      <c r="Q124" s="393"/>
      <c r="R124" s="393"/>
      <c r="S124" s="394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4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44"/>
      <c r="O125" s="405" t="s">
        <v>70</v>
      </c>
      <c r="P125" s="406"/>
      <c r="Q125" s="406"/>
      <c r="R125" s="406"/>
      <c r="S125" s="406"/>
      <c r="T125" s="406"/>
      <c r="U125" s="407"/>
      <c r="V125" s="37" t="s">
        <v>71</v>
      </c>
      <c r="W125" s="390">
        <f>IFERROR(W119/H119,"0")+IFERROR(W120/H120,"0")+IFERROR(W121/H121,"0")+IFERROR(W122/H122,"0")+IFERROR(W123/H123,"0")+IFERROR(W124/H124,"0")</f>
        <v>5.5952380952380949</v>
      </c>
      <c r="X125" s="390">
        <f>IFERROR(X119/H119,"0")+IFERROR(X120/H120,"0")+IFERROR(X121/H121,"0")+IFERROR(X122/H122,"0")+IFERROR(X123/H123,"0")+IFERROR(X124/H124,"0")</f>
        <v>6</v>
      </c>
      <c r="Y125" s="390">
        <f>IFERROR(IF(Y119="",0,Y119),"0")+IFERROR(IF(Y120="",0,Y120),"0")+IFERROR(IF(Y121="",0,Y121),"0")+IFERROR(IF(Y122="",0,Y122),"0")+IFERROR(IF(Y123="",0,Y123),"0")+IFERROR(IF(Y124="",0,Y124),"0")</f>
        <v>0.1305</v>
      </c>
      <c r="Z125" s="391"/>
      <c r="AA125" s="391"/>
    </row>
    <row r="126" spans="1:67" x14ac:dyDescent="0.2">
      <c r="A126" s="403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44"/>
      <c r="O126" s="405" t="s">
        <v>70</v>
      </c>
      <c r="P126" s="406"/>
      <c r="Q126" s="406"/>
      <c r="R126" s="406"/>
      <c r="S126" s="406"/>
      <c r="T126" s="406"/>
      <c r="U126" s="407"/>
      <c r="V126" s="37" t="s">
        <v>66</v>
      </c>
      <c r="W126" s="390">
        <f>IFERROR(SUM(W119:W124),"0")</f>
        <v>47</v>
      </c>
      <c r="X126" s="390">
        <f>IFERROR(SUM(X119:X124),"0")</f>
        <v>50.400000000000006</v>
      </c>
      <c r="Y126" s="37"/>
      <c r="Z126" s="391"/>
      <c r="AA126" s="391"/>
    </row>
    <row r="127" spans="1:67" ht="16.5" hidden="1" customHeight="1" x14ac:dyDescent="0.25">
      <c r="A127" s="409" t="s">
        <v>216</v>
      </c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03"/>
      <c r="P127" s="403"/>
      <c r="Q127" s="403"/>
      <c r="R127" s="403"/>
      <c r="S127" s="403"/>
      <c r="T127" s="403"/>
      <c r="U127" s="403"/>
      <c r="V127" s="403"/>
      <c r="W127" s="403"/>
      <c r="X127" s="403"/>
      <c r="Y127" s="403"/>
      <c r="Z127" s="382"/>
      <c r="AA127" s="382"/>
    </row>
    <row r="128" spans="1:67" ht="14.25" hidden="1" customHeight="1" x14ac:dyDescent="0.25">
      <c r="A128" s="402" t="s">
        <v>72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400">
        <v>4607091385168</v>
      </c>
      <c r="E129" s="394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3"/>
      <c r="Q129" s="393"/>
      <c r="R129" s="393"/>
      <c r="S129" s="394"/>
      <c r="T129" s="34"/>
      <c r="U129" s="34"/>
      <c r="V129" s="35" t="s">
        <v>66</v>
      </c>
      <c r="W129" s="388">
        <v>78</v>
      </c>
      <c r="X129" s="389">
        <f>IFERROR(IF(W129="",0,CEILING((W129/$H129),1)*$H129),"")</f>
        <v>84</v>
      </c>
      <c r="Y129" s="36">
        <f>IFERROR(IF(X129=0,"",ROUNDUP(X129/H129,0)*0.02175),"")</f>
        <v>0.21749999999999997</v>
      </c>
      <c r="Z129" s="56"/>
      <c r="AA129" s="57"/>
      <c r="AE129" s="64"/>
      <c r="BB129" s="134" t="s">
        <v>1</v>
      </c>
      <c r="BL129" s="64">
        <f>IFERROR(W129*I129/H129,"0")</f>
        <v>83.181428571428569</v>
      </c>
      <c r="BM129" s="64">
        <f>IFERROR(X129*I129/H129,"0")</f>
        <v>89.58</v>
      </c>
      <c r="BN129" s="64">
        <f>IFERROR(1/J129*(W129/H129),"0")</f>
        <v>0.16581632653061221</v>
      </c>
      <c r="BO129" s="64">
        <f>IFERROR(1/J129*(X129/H129),"0")</f>
        <v>0.17857142857142855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400">
        <v>4607091385168</v>
      </c>
      <c r="E130" s="394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3"/>
      <c r="Q130" s="393"/>
      <c r="R130" s="393"/>
      <c r="S130" s="394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400">
        <v>4607091383256</v>
      </c>
      <c r="E131" s="394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3"/>
      <c r="Q131" s="393"/>
      <c r="R131" s="393"/>
      <c r="S131" s="394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400">
        <v>4607091385748</v>
      </c>
      <c r="E132" s="394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3"/>
      <c r="Q132" s="393"/>
      <c r="R132" s="393"/>
      <c r="S132" s="394"/>
      <c r="T132" s="34"/>
      <c r="U132" s="34"/>
      <c r="V132" s="35" t="s">
        <v>66</v>
      </c>
      <c r="W132" s="388">
        <v>55</v>
      </c>
      <c r="X132" s="389">
        <f>IFERROR(IF(W132="",0,CEILING((W132/$H132),1)*$H132),"")</f>
        <v>56.7</v>
      </c>
      <c r="Y132" s="36">
        <f>IFERROR(IF(X132=0,"",ROUNDUP(X132/H132,0)*0.00753),"")</f>
        <v>0.15812999999999999</v>
      </c>
      <c r="Z132" s="56"/>
      <c r="AA132" s="57"/>
      <c r="AE132" s="64"/>
      <c r="BB132" s="137" t="s">
        <v>1</v>
      </c>
      <c r="BL132" s="64">
        <f>IFERROR(W132*I132/H132,"0")</f>
        <v>60.540740740740738</v>
      </c>
      <c r="BM132" s="64">
        <f>IFERROR(X132*I132/H132,"0")</f>
        <v>62.411999999999999</v>
      </c>
      <c r="BN132" s="64">
        <f>IFERROR(1/J132*(W132/H132),"0")</f>
        <v>0.1305792972459639</v>
      </c>
      <c r="BO132" s="64">
        <f>IFERROR(1/J132*(X132/H132),"0")</f>
        <v>0.13461538461538461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400">
        <v>4680115884533</v>
      </c>
      <c r="E133" s="394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3"/>
      <c r="Q133" s="393"/>
      <c r="R133" s="393"/>
      <c r="S133" s="394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43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44"/>
      <c r="O134" s="405" t="s">
        <v>70</v>
      </c>
      <c r="P134" s="406"/>
      <c r="Q134" s="406"/>
      <c r="R134" s="406"/>
      <c r="S134" s="406"/>
      <c r="T134" s="406"/>
      <c r="U134" s="407"/>
      <c r="V134" s="37" t="s">
        <v>71</v>
      </c>
      <c r="W134" s="390">
        <f>IFERROR(W129/H129,"0")+IFERROR(W130/H130,"0")+IFERROR(W131/H131,"0")+IFERROR(W132/H132,"0")+IFERROR(W133/H133,"0")</f>
        <v>29.656084656084655</v>
      </c>
      <c r="X134" s="390">
        <f>IFERROR(X129/H129,"0")+IFERROR(X130/H130,"0")+IFERROR(X131/H131,"0")+IFERROR(X132/H132,"0")+IFERROR(X133/H133,"0")</f>
        <v>31</v>
      </c>
      <c r="Y134" s="390">
        <f>IFERROR(IF(Y129="",0,Y129),"0")+IFERROR(IF(Y130="",0,Y130),"0")+IFERROR(IF(Y131="",0,Y131),"0")+IFERROR(IF(Y132="",0,Y132),"0")+IFERROR(IF(Y133="",0,Y133),"0")</f>
        <v>0.37562999999999996</v>
      </c>
      <c r="Z134" s="391"/>
      <c r="AA134" s="391"/>
    </row>
    <row r="135" spans="1:67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44"/>
      <c r="O135" s="405" t="s">
        <v>70</v>
      </c>
      <c r="P135" s="406"/>
      <c r="Q135" s="406"/>
      <c r="R135" s="406"/>
      <c r="S135" s="406"/>
      <c r="T135" s="406"/>
      <c r="U135" s="407"/>
      <c r="V135" s="37" t="s">
        <v>66</v>
      </c>
      <c r="W135" s="390">
        <f>IFERROR(SUM(W129:W133),"0")</f>
        <v>133</v>
      </c>
      <c r="X135" s="390">
        <f>IFERROR(SUM(X129:X133),"0")</f>
        <v>140.69999999999999</v>
      </c>
      <c r="Y135" s="37"/>
      <c r="Z135" s="391"/>
      <c r="AA135" s="391"/>
    </row>
    <row r="136" spans="1:67" ht="27.75" hidden="1" customHeight="1" x14ac:dyDescent="0.2">
      <c r="A136" s="432" t="s">
        <v>226</v>
      </c>
      <c r="B136" s="433"/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  <c r="P136" s="433"/>
      <c r="Q136" s="433"/>
      <c r="R136" s="433"/>
      <c r="S136" s="433"/>
      <c r="T136" s="433"/>
      <c r="U136" s="433"/>
      <c r="V136" s="433"/>
      <c r="W136" s="433"/>
      <c r="X136" s="433"/>
      <c r="Y136" s="433"/>
      <c r="Z136" s="48"/>
      <c r="AA136" s="48"/>
    </row>
    <row r="137" spans="1:67" ht="16.5" hidden="1" customHeight="1" x14ac:dyDescent="0.25">
      <c r="A137" s="409" t="s">
        <v>227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382"/>
      <c r="AA137" s="382"/>
    </row>
    <row r="138" spans="1:67" ht="14.25" hidden="1" customHeight="1" x14ac:dyDescent="0.25">
      <c r="A138" s="402" t="s">
        <v>105</v>
      </c>
      <c r="B138" s="403"/>
      <c r="C138" s="403"/>
      <c r="D138" s="403"/>
      <c r="E138" s="403"/>
      <c r="F138" s="403"/>
      <c r="G138" s="403"/>
      <c r="H138" s="403"/>
      <c r="I138" s="403"/>
      <c r="J138" s="403"/>
      <c r="K138" s="403"/>
      <c r="L138" s="403"/>
      <c r="M138" s="403"/>
      <c r="N138" s="403"/>
      <c r="O138" s="403"/>
      <c r="P138" s="403"/>
      <c r="Q138" s="403"/>
      <c r="R138" s="403"/>
      <c r="S138" s="403"/>
      <c r="T138" s="403"/>
      <c r="U138" s="403"/>
      <c r="V138" s="403"/>
      <c r="W138" s="403"/>
      <c r="X138" s="403"/>
      <c r="Y138" s="403"/>
      <c r="Z138" s="381"/>
      <c r="AA138" s="381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400">
        <v>4607091383423</v>
      </c>
      <c r="E139" s="394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3"/>
      <c r="Q139" s="393"/>
      <c r="R139" s="393"/>
      <c r="S139" s="394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400">
        <v>4680115885707</v>
      </c>
      <c r="E140" s="394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3" t="s">
        <v>232</v>
      </c>
      <c r="P140" s="393"/>
      <c r="Q140" s="393"/>
      <c r="R140" s="393"/>
      <c r="S140" s="394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400">
        <v>4680115885660</v>
      </c>
      <c r="E141" s="394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3" t="s">
        <v>235</v>
      </c>
      <c r="P141" s="393"/>
      <c r="Q141" s="393"/>
      <c r="R141" s="393"/>
      <c r="S141" s="394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400">
        <v>4607091381405</v>
      </c>
      <c r="E142" s="394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3"/>
      <c r="Q142" s="393"/>
      <c r="R142" s="393"/>
      <c r="S142" s="394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400">
        <v>4680115885691</v>
      </c>
      <c r="E143" s="394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5" t="s">
        <v>241</v>
      </c>
      <c r="P143" s="393"/>
      <c r="Q143" s="393"/>
      <c r="R143" s="393"/>
      <c r="S143" s="394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400">
        <v>4607091386516</v>
      </c>
      <c r="E144" s="394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3"/>
      <c r="Q144" s="393"/>
      <c r="R144" s="393"/>
      <c r="S144" s="394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4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44"/>
      <c r="O145" s="405" t="s">
        <v>70</v>
      </c>
      <c r="P145" s="406"/>
      <c r="Q145" s="406"/>
      <c r="R145" s="406"/>
      <c r="S145" s="406"/>
      <c r="T145" s="406"/>
      <c r="U145" s="407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3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44"/>
      <c r="O146" s="405" t="s">
        <v>70</v>
      </c>
      <c r="P146" s="406"/>
      <c r="Q146" s="406"/>
      <c r="R146" s="406"/>
      <c r="S146" s="406"/>
      <c r="T146" s="406"/>
      <c r="U146" s="407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9" t="s">
        <v>244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382"/>
      <c r="AA147" s="382"/>
    </row>
    <row r="148" spans="1:67" ht="14.25" hidden="1" customHeight="1" x14ac:dyDescent="0.25">
      <c r="A148" s="402" t="s">
        <v>61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400">
        <v>4680115880993</v>
      </c>
      <c r="E149" s="394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3"/>
      <c r="Q149" s="393"/>
      <c r="R149" s="393"/>
      <c r="S149" s="394"/>
      <c r="T149" s="34"/>
      <c r="U149" s="34"/>
      <c r="V149" s="35" t="s">
        <v>66</v>
      </c>
      <c r="W149" s="388">
        <v>88</v>
      </c>
      <c r="X149" s="389">
        <f t="shared" ref="X149:X157" si="34">IFERROR(IF(W149="",0,CEILING((W149/$H149),1)*$H149),"")</f>
        <v>88.2</v>
      </c>
      <c r="Y149" s="36">
        <f>IFERROR(IF(X149=0,"",ROUNDUP(X149/H149,0)*0.00753),"")</f>
        <v>0.15812999999999999</v>
      </c>
      <c r="Z149" s="56"/>
      <c r="AA149" s="57"/>
      <c r="AE149" s="64"/>
      <c r="BB149" s="145" t="s">
        <v>1</v>
      </c>
      <c r="BL149" s="64">
        <f t="shared" ref="BL149:BL157" si="35">IFERROR(W149*I149/H149,"0")</f>
        <v>93.447619047619042</v>
      </c>
      <c r="BM149" s="64">
        <f t="shared" ref="BM149:BM157" si="36">IFERROR(X149*I149/H149,"0")</f>
        <v>93.66</v>
      </c>
      <c r="BN149" s="64">
        <f t="shared" ref="BN149:BN157" si="37">IFERROR(1/J149*(W149/H149),"0")</f>
        <v>0.1343101343101343</v>
      </c>
      <c r="BO149" s="64">
        <f t="shared" ref="BO149:BO157" si="38">IFERROR(1/J149*(X149/H149),"0")</f>
        <v>0.13461538461538461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400">
        <v>4680115881761</v>
      </c>
      <c r="E150" s="394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3"/>
      <c r="Q150" s="393"/>
      <c r="R150" s="393"/>
      <c r="S150" s="394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400">
        <v>4680115881563</v>
      </c>
      <c r="E151" s="394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3"/>
      <c r="Q151" s="393"/>
      <c r="R151" s="393"/>
      <c r="S151" s="394"/>
      <c r="T151" s="34"/>
      <c r="U151" s="34"/>
      <c r="V151" s="35" t="s">
        <v>66</v>
      </c>
      <c r="W151" s="388">
        <v>59</v>
      </c>
      <c r="X151" s="389">
        <f t="shared" si="34"/>
        <v>63</v>
      </c>
      <c r="Y151" s="36">
        <f>IFERROR(IF(X151=0,"",ROUNDUP(X151/H151,0)*0.00753),"")</f>
        <v>0.11295000000000001</v>
      </c>
      <c r="Z151" s="56"/>
      <c r="AA151" s="57"/>
      <c r="AE151" s="64"/>
      <c r="BB151" s="147" t="s">
        <v>1</v>
      </c>
      <c r="BL151" s="64">
        <f t="shared" si="35"/>
        <v>61.80952380952381</v>
      </c>
      <c r="BM151" s="64">
        <f t="shared" si="36"/>
        <v>66.000000000000014</v>
      </c>
      <c r="BN151" s="64">
        <f t="shared" si="37"/>
        <v>9.0048840048840048E-2</v>
      </c>
      <c r="BO151" s="64">
        <f t="shared" si="38"/>
        <v>9.6153846153846145E-2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400">
        <v>4680115880986</v>
      </c>
      <c r="E152" s="394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3"/>
      <c r="Q152" s="393"/>
      <c r="R152" s="393"/>
      <c r="S152" s="394"/>
      <c r="T152" s="34"/>
      <c r="U152" s="34"/>
      <c r="V152" s="35" t="s">
        <v>66</v>
      </c>
      <c r="W152" s="388">
        <v>36</v>
      </c>
      <c r="X152" s="389">
        <f t="shared" si="34"/>
        <v>37.800000000000004</v>
      </c>
      <c r="Y152" s="36">
        <f>IFERROR(IF(X152=0,"",ROUNDUP(X152/H152,0)*0.00502),"")</f>
        <v>9.0359999999999996E-2</v>
      </c>
      <c r="Z152" s="56"/>
      <c r="AA152" s="57"/>
      <c r="AE152" s="64"/>
      <c r="BB152" s="148" t="s">
        <v>1</v>
      </c>
      <c r="BL152" s="64">
        <f t="shared" si="35"/>
        <v>38.228571428571428</v>
      </c>
      <c r="BM152" s="64">
        <f t="shared" si="36"/>
        <v>40.14</v>
      </c>
      <c r="BN152" s="64">
        <f t="shared" si="37"/>
        <v>7.3260073260073263E-2</v>
      </c>
      <c r="BO152" s="64">
        <f t="shared" si="38"/>
        <v>7.6923076923076927E-2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400">
        <v>4680115880207</v>
      </c>
      <c r="E153" s="394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3"/>
      <c r="Q153" s="393"/>
      <c r="R153" s="393"/>
      <c r="S153" s="394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400">
        <v>4680115881785</v>
      </c>
      <c r="E154" s="394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3"/>
      <c r="Q154" s="393"/>
      <c r="R154" s="393"/>
      <c r="S154" s="394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400">
        <v>4680115881679</v>
      </c>
      <c r="E155" s="394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3"/>
      <c r="Q155" s="393"/>
      <c r="R155" s="393"/>
      <c r="S155" s="394"/>
      <c r="T155" s="34"/>
      <c r="U155" s="34"/>
      <c r="V155" s="35" t="s">
        <v>66</v>
      </c>
      <c r="W155" s="388">
        <v>54</v>
      </c>
      <c r="X155" s="389">
        <f t="shared" si="34"/>
        <v>54.6</v>
      </c>
      <c r="Y155" s="36">
        <f>IFERROR(IF(X155=0,"",ROUNDUP(X155/H155,0)*0.00502),"")</f>
        <v>0.13052</v>
      </c>
      <c r="Z155" s="56"/>
      <c r="AA155" s="57"/>
      <c r="AE155" s="64"/>
      <c r="BB155" s="151" t="s">
        <v>1</v>
      </c>
      <c r="BL155" s="64">
        <f t="shared" si="35"/>
        <v>56.571428571428577</v>
      </c>
      <c r="BM155" s="64">
        <f t="shared" si="36"/>
        <v>57.20000000000001</v>
      </c>
      <c r="BN155" s="64">
        <f t="shared" si="37"/>
        <v>0.10989010989010989</v>
      </c>
      <c r="BO155" s="64">
        <f t="shared" si="38"/>
        <v>0.11111111111111112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400">
        <v>4680115880191</v>
      </c>
      <c r="E156" s="394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3"/>
      <c r="Q156" s="393"/>
      <c r="R156" s="393"/>
      <c r="S156" s="394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400">
        <v>4680115883963</v>
      </c>
      <c r="E157" s="394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3"/>
      <c r="Q157" s="393"/>
      <c r="R157" s="393"/>
      <c r="S157" s="394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4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44"/>
      <c r="O158" s="405" t="s">
        <v>70</v>
      </c>
      <c r="P158" s="406"/>
      <c r="Q158" s="406"/>
      <c r="R158" s="406"/>
      <c r="S158" s="406"/>
      <c r="T158" s="406"/>
      <c r="U158" s="407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77.857142857142847</v>
      </c>
      <c r="X158" s="390">
        <f>IFERROR(X149/H149,"0")+IFERROR(X150/H150,"0")+IFERROR(X151/H151,"0")+IFERROR(X152/H152,"0")+IFERROR(X153/H153,"0")+IFERROR(X154/H154,"0")+IFERROR(X155/H155,"0")+IFERROR(X156/H156,"0")+IFERROR(X157/H157,"0")</f>
        <v>80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0.49195999999999995</v>
      </c>
      <c r="Z158" s="391"/>
      <c r="AA158" s="391"/>
    </row>
    <row r="159" spans="1:67" x14ac:dyDescent="0.2">
      <c r="A159" s="403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44"/>
      <c r="O159" s="405" t="s">
        <v>70</v>
      </c>
      <c r="P159" s="406"/>
      <c r="Q159" s="406"/>
      <c r="R159" s="406"/>
      <c r="S159" s="406"/>
      <c r="T159" s="406"/>
      <c r="U159" s="407"/>
      <c r="V159" s="37" t="s">
        <v>66</v>
      </c>
      <c r="W159" s="390">
        <f>IFERROR(SUM(W149:W157),"0")</f>
        <v>237</v>
      </c>
      <c r="X159" s="390">
        <f>IFERROR(SUM(X149:X157),"0")</f>
        <v>243.6</v>
      </c>
      <c r="Y159" s="37"/>
      <c r="Z159" s="391"/>
      <c r="AA159" s="391"/>
    </row>
    <row r="160" spans="1:67" ht="16.5" hidden="1" customHeight="1" x14ac:dyDescent="0.25">
      <c r="A160" s="409" t="s">
        <v>263</v>
      </c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03"/>
      <c r="P160" s="403"/>
      <c r="Q160" s="403"/>
      <c r="R160" s="403"/>
      <c r="S160" s="403"/>
      <c r="T160" s="403"/>
      <c r="U160" s="403"/>
      <c r="V160" s="403"/>
      <c r="W160" s="403"/>
      <c r="X160" s="403"/>
      <c r="Y160" s="403"/>
      <c r="Z160" s="382"/>
      <c r="AA160" s="382"/>
    </row>
    <row r="161" spans="1:67" ht="14.25" hidden="1" customHeight="1" x14ac:dyDescent="0.25">
      <c r="A161" s="402" t="s">
        <v>105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381"/>
      <c r="AA161" s="381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400">
        <v>4680115881402</v>
      </c>
      <c r="E162" s="394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3"/>
      <c r="Q162" s="393"/>
      <c r="R162" s="393"/>
      <c r="S162" s="394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400">
        <v>4680115881396</v>
      </c>
      <c r="E163" s="394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3"/>
      <c r="Q163" s="393"/>
      <c r="R163" s="393"/>
      <c r="S163" s="394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43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44"/>
      <c r="O164" s="405" t="s">
        <v>70</v>
      </c>
      <c r="P164" s="406"/>
      <c r="Q164" s="406"/>
      <c r="R164" s="406"/>
      <c r="S164" s="406"/>
      <c r="T164" s="406"/>
      <c r="U164" s="407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3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44"/>
      <c r="O165" s="405" t="s">
        <v>70</v>
      </c>
      <c r="P165" s="406"/>
      <c r="Q165" s="406"/>
      <c r="R165" s="406"/>
      <c r="S165" s="406"/>
      <c r="T165" s="406"/>
      <c r="U165" s="407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2" t="s">
        <v>97</v>
      </c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3"/>
      <c r="P166" s="403"/>
      <c r="Q166" s="403"/>
      <c r="R166" s="403"/>
      <c r="S166" s="403"/>
      <c r="T166" s="403"/>
      <c r="U166" s="403"/>
      <c r="V166" s="403"/>
      <c r="W166" s="403"/>
      <c r="X166" s="403"/>
      <c r="Y166" s="403"/>
      <c r="Z166" s="381"/>
      <c r="AA166" s="381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400">
        <v>4680115882935</v>
      </c>
      <c r="E167" s="394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3"/>
      <c r="Q167" s="393"/>
      <c r="R167" s="393"/>
      <c r="S167" s="394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400">
        <v>4680115880764</v>
      </c>
      <c r="E168" s="394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3"/>
      <c r="Q168" s="393"/>
      <c r="R168" s="393"/>
      <c r="S168" s="394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43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44"/>
      <c r="O169" s="405" t="s">
        <v>70</v>
      </c>
      <c r="P169" s="406"/>
      <c r="Q169" s="406"/>
      <c r="R169" s="406"/>
      <c r="S169" s="406"/>
      <c r="T169" s="406"/>
      <c r="U169" s="407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44"/>
      <c r="O170" s="405" t="s">
        <v>70</v>
      </c>
      <c r="P170" s="406"/>
      <c r="Q170" s="406"/>
      <c r="R170" s="406"/>
      <c r="S170" s="406"/>
      <c r="T170" s="406"/>
      <c r="U170" s="407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2" t="s">
        <v>61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400">
        <v>4680115882683</v>
      </c>
      <c r="E172" s="394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3"/>
      <c r="Q172" s="393"/>
      <c r="R172" s="393"/>
      <c r="S172" s="394"/>
      <c r="T172" s="34"/>
      <c r="U172" s="34"/>
      <c r="V172" s="35" t="s">
        <v>66</v>
      </c>
      <c r="W172" s="388">
        <v>121</v>
      </c>
      <c r="X172" s="389">
        <f t="shared" ref="X172:X179" si="39">IFERROR(IF(W172="",0,CEILING((W172/$H172),1)*$H172),"")</f>
        <v>124.2</v>
      </c>
      <c r="Y172" s="36">
        <f>IFERROR(IF(X172=0,"",ROUNDUP(X172/H172,0)*0.00937),"")</f>
        <v>0.21551000000000001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125.70555555555556</v>
      </c>
      <c r="BM172" s="64">
        <f t="shared" ref="BM172:BM179" si="41">IFERROR(X172*I172/H172,"0")</f>
        <v>129.03</v>
      </c>
      <c r="BN172" s="64">
        <f t="shared" ref="BN172:BN179" si="42">IFERROR(1/J172*(W172/H172),"0")</f>
        <v>0.18672839506172836</v>
      </c>
      <c r="BO172" s="64">
        <f t="shared" ref="BO172:BO179" si="43">IFERROR(1/J172*(X172/H172),"0")</f>
        <v>0.19166666666666665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400">
        <v>4680115882690</v>
      </c>
      <c r="E173" s="394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3"/>
      <c r="Q173" s="393"/>
      <c r="R173" s="393"/>
      <c r="S173" s="394"/>
      <c r="T173" s="34"/>
      <c r="U173" s="34"/>
      <c r="V173" s="35" t="s">
        <v>66</v>
      </c>
      <c r="W173" s="388">
        <v>31</v>
      </c>
      <c r="X173" s="389">
        <f t="shared" si="39"/>
        <v>32.400000000000006</v>
      </c>
      <c r="Y173" s="36">
        <f>IFERROR(IF(X173=0,"",ROUNDUP(X173/H173,0)*0.00937),"")</f>
        <v>5.6219999999999999E-2</v>
      </c>
      <c r="Z173" s="56"/>
      <c r="AA173" s="57"/>
      <c r="AE173" s="64"/>
      <c r="BB173" s="159" t="s">
        <v>1</v>
      </c>
      <c r="BL173" s="64">
        <f t="shared" si="40"/>
        <v>32.205555555555556</v>
      </c>
      <c r="BM173" s="64">
        <f t="shared" si="41"/>
        <v>33.660000000000004</v>
      </c>
      <c r="BN173" s="64">
        <f t="shared" si="42"/>
        <v>4.7839506172839504E-2</v>
      </c>
      <c r="BO173" s="64">
        <f t="shared" si="43"/>
        <v>5.000000000000001E-2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400">
        <v>4680115882669</v>
      </c>
      <c r="E174" s="394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3"/>
      <c r="Q174" s="393"/>
      <c r="R174" s="393"/>
      <c r="S174" s="394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400">
        <v>4680115882676</v>
      </c>
      <c r="E175" s="394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3"/>
      <c r="Q175" s="393"/>
      <c r="R175" s="393"/>
      <c r="S175" s="394"/>
      <c r="T175" s="34"/>
      <c r="U175" s="34"/>
      <c r="V175" s="35" t="s">
        <v>66</v>
      </c>
      <c r="W175" s="388">
        <v>80</v>
      </c>
      <c r="X175" s="389">
        <f t="shared" si="39"/>
        <v>81</v>
      </c>
      <c r="Y175" s="36">
        <f>IFERROR(IF(X175=0,"",ROUNDUP(X175/H175,0)*0.00937),"")</f>
        <v>0.14055000000000001</v>
      </c>
      <c r="Z175" s="56"/>
      <c r="AA175" s="57"/>
      <c r="AE175" s="64"/>
      <c r="BB175" s="161" t="s">
        <v>1</v>
      </c>
      <c r="BL175" s="64">
        <f t="shared" si="40"/>
        <v>83.111111111111114</v>
      </c>
      <c r="BM175" s="64">
        <f t="shared" si="41"/>
        <v>84.15</v>
      </c>
      <c r="BN175" s="64">
        <f t="shared" si="42"/>
        <v>0.12345679012345677</v>
      </c>
      <c r="BO175" s="64">
        <f t="shared" si="43"/>
        <v>0.12499999999999999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400">
        <v>4680115884014</v>
      </c>
      <c r="E176" s="394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4" t="s">
        <v>282</v>
      </c>
      <c r="P176" s="393"/>
      <c r="Q176" s="393"/>
      <c r="R176" s="393"/>
      <c r="S176" s="394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400">
        <v>4680115884007</v>
      </c>
      <c r="E177" s="394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">
        <v>285</v>
      </c>
      <c r="P177" s="393"/>
      <c r="Q177" s="393"/>
      <c r="R177" s="393"/>
      <c r="S177" s="394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400">
        <v>4680115884038</v>
      </c>
      <c r="E178" s="394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3"/>
      <c r="Q178" s="393"/>
      <c r="R178" s="393"/>
      <c r="S178" s="394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400">
        <v>4680115884021</v>
      </c>
      <c r="E179" s="394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1" t="s">
        <v>290</v>
      </c>
      <c r="P179" s="393"/>
      <c r="Q179" s="393"/>
      <c r="R179" s="393"/>
      <c r="S179" s="394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4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44"/>
      <c r="O180" s="405" t="s">
        <v>70</v>
      </c>
      <c r="P180" s="406"/>
      <c r="Q180" s="406"/>
      <c r="R180" s="406"/>
      <c r="S180" s="406"/>
      <c r="T180" s="406"/>
      <c r="U180" s="407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42.962962962962962</v>
      </c>
      <c r="X180" s="390">
        <f>IFERROR(X172/H172,"0")+IFERROR(X173/H173,"0")+IFERROR(X174/H174,"0")+IFERROR(X175/H175,"0")+IFERROR(X176/H176,"0")+IFERROR(X177/H177,"0")+IFERROR(X178/H178,"0")+IFERROR(X179/H179,"0")</f>
        <v>44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0.41228000000000004</v>
      </c>
      <c r="Z180" s="391"/>
      <c r="AA180" s="391"/>
    </row>
    <row r="181" spans="1:67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44"/>
      <c r="O181" s="405" t="s">
        <v>70</v>
      </c>
      <c r="P181" s="406"/>
      <c r="Q181" s="406"/>
      <c r="R181" s="406"/>
      <c r="S181" s="406"/>
      <c r="T181" s="406"/>
      <c r="U181" s="407"/>
      <c r="V181" s="37" t="s">
        <v>66</v>
      </c>
      <c r="W181" s="390">
        <f>IFERROR(SUM(W172:W179),"0")</f>
        <v>232</v>
      </c>
      <c r="X181" s="390">
        <f>IFERROR(SUM(X172:X179),"0")</f>
        <v>237.60000000000002</v>
      </c>
      <c r="Y181" s="37"/>
      <c r="Z181" s="391"/>
      <c r="AA181" s="391"/>
    </row>
    <row r="182" spans="1:67" ht="14.25" hidden="1" customHeight="1" x14ac:dyDescent="0.25">
      <c r="A182" s="402" t="s">
        <v>72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381"/>
      <c r="AA182" s="381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400">
        <v>4680115881556</v>
      </c>
      <c r="E183" s="394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3"/>
      <c r="Q183" s="393"/>
      <c r="R183" s="393"/>
      <c r="S183" s="394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400">
        <v>4680115881594</v>
      </c>
      <c r="E184" s="394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3"/>
      <c r="Q184" s="393"/>
      <c r="R184" s="393"/>
      <c r="S184" s="394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400">
        <v>4680115881587</v>
      </c>
      <c r="E185" s="394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3"/>
      <c r="Q185" s="393"/>
      <c r="R185" s="393"/>
      <c r="S185" s="394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400">
        <v>4680115880962</v>
      </c>
      <c r="E186" s="394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0" t="s">
        <v>299</v>
      </c>
      <c r="P186" s="393"/>
      <c r="Q186" s="393"/>
      <c r="R186" s="393"/>
      <c r="S186" s="394"/>
      <c r="T186" s="34"/>
      <c r="U186" s="34"/>
      <c r="V186" s="35" t="s">
        <v>66</v>
      </c>
      <c r="W186" s="388">
        <v>119</v>
      </c>
      <c r="X186" s="389">
        <f t="shared" si="44"/>
        <v>124.8</v>
      </c>
      <c r="Y186" s="36">
        <f>IFERROR(IF(X186=0,"",ROUNDUP(X186/H186,0)*0.02175),"")</f>
        <v>0.34799999999999998</v>
      </c>
      <c r="Z186" s="56"/>
      <c r="AA186" s="57"/>
      <c r="AE186" s="64"/>
      <c r="BB186" s="169" t="s">
        <v>1</v>
      </c>
      <c r="BL186" s="64">
        <f t="shared" si="45"/>
        <v>127.6046153846154</v>
      </c>
      <c r="BM186" s="64">
        <f t="shared" si="46"/>
        <v>133.82400000000001</v>
      </c>
      <c r="BN186" s="64">
        <f t="shared" si="47"/>
        <v>0.27243589743589741</v>
      </c>
      <c r="BO186" s="64">
        <f t="shared" si="48"/>
        <v>0.2857142857142857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400">
        <v>4680115881617</v>
      </c>
      <c r="E187" s="394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3"/>
      <c r="Q187" s="393"/>
      <c r="R187" s="393"/>
      <c r="S187" s="394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400">
        <v>4680115880573</v>
      </c>
      <c r="E188" s="394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8" t="s">
        <v>304</v>
      </c>
      <c r="P188" s="393"/>
      <c r="Q188" s="393"/>
      <c r="R188" s="393"/>
      <c r="S188" s="394"/>
      <c r="T188" s="34"/>
      <c r="U188" s="34"/>
      <c r="V188" s="35" t="s">
        <v>66</v>
      </c>
      <c r="W188" s="388">
        <v>148</v>
      </c>
      <c r="X188" s="389">
        <f t="shared" si="44"/>
        <v>156.6</v>
      </c>
      <c r="Y188" s="36">
        <f>IFERROR(IF(X188=0,"",ROUNDUP(X188/H188,0)*0.02175),"")</f>
        <v>0.39149999999999996</v>
      </c>
      <c r="Z188" s="56"/>
      <c r="AA188" s="57"/>
      <c r="AE188" s="64"/>
      <c r="BB188" s="171" t="s">
        <v>1</v>
      </c>
      <c r="BL188" s="64">
        <f t="shared" si="45"/>
        <v>157.5944827586207</v>
      </c>
      <c r="BM188" s="64">
        <f t="shared" si="46"/>
        <v>166.75200000000001</v>
      </c>
      <c r="BN188" s="64">
        <f t="shared" si="47"/>
        <v>0.30377668308702793</v>
      </c>
      <c r="BO188" s="64">
        <f t="shared" si="48"/>
        <v>0.3214285714285714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400">
        <v>4680115881228</v>
      </c>
      <c r="E189" s="394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34"/>
      <c r="U189" s="34"/>
      <c r="V189" s="35" t="s">
        <v>66</v>
      </c>
      <c r="W189" s="388">
        <v>42</v>
      </c>
      <c r="X189" s="389">
        <f t="shared" si="44"/>
        <v>43.199999999999996</v>
      </c>
      <c r="Y189" s="36">
        <f>IFERROR(IF(X189=0,"",ROUNDUP(X189/H189,0)*0.00753),"")</f>
        <v>0.13553999999999999</v>
      </c>
      <c r="Z189" s="56"/>
      <c r="AA189" s="57"/>
      <c r="AE189" s="64"/>
      <c r="BB189" s="172" t="s">
        <v>1</v>
      </c>
      <c r="BL189" s="64">
        <f t="shared" si="45"/>
        <v>46.760000000000005</v>
      </c>
      <c r="BM189" s="64">
        <f t="shared" si="46"/>
        <v>48.095999999999997</v>
      </c>
      <c r="BN189" s="64">
        <f t="shared" si="47"/>
        <v>0.11217948717948717</v>
      </c>
      <c r="BO189" s="64">
        <f t="shared" si="48"/>
        <v>0.11538461538461538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400">
        <v>4680115881037</v>
      </c>
      <c r="E190" s="394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400">
        <v>4680115881211</v>
      </c>
      <c r="E191" s="394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34"/>
      <c r="U191" s="34"/>
      <c r="V191" s="35" t="s">
        <v>66</v>
      </c>
      <c r="W191" s="388">
        <v>57</v>
      </c>
      <c r="X191" s="389">
        <f t="shared" si="44"/>
        <v>57.599999999999994</v>
      </c>
      <c r="Y191" s="36">
        <f>IFERROR(IF(X191=0,"",ROUNDUP(X191/H191,0)*0.00753),"")</f>
        <v>0.18071999999999999</v>
      </c>
      <c r="Z191" s="56"/>
      <c r="AA191" s="57"/>
      <c r="AE191" s="64"/>
      <c r="BB191" s="174" t="s">
        <v>1</v>
      </c>
      <c r="BL191" s="64">
        <f t="shared" si="45"/>
        <v>61.750000000000007</v>
      </c>
      <c r="BM191" s="64">
        <f t="shared" si="46"/>
        <v>62.4</v>
      </c>
      <c r="BN191" s="64">
        <f t="shared" si="47"/>
        <v>0.15224358974358973</v>
      </c>
      <c r="BO191" s="64">
        <f t="shared" si="48"/>
        <v>0.15384615384615385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400">
        <v>4680115881020</v>
      </c>
      <c r="E192" s="394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4301051407</v>
      </c>
      <c r="D193" s="400">
        <v>4680115882195</v>
      </c>
      <c r="E193" s="394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400">
        <v>4680115880092</v>
      </c>
      <c r="E194" s="394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3"/>
      <c r="Q194" s="393"/>
      <c r="R194" s="393"/>
      <c r="S194" s="394"/>
      <c r="T194" s="34"/>
      <c r="U194" s="34"/>
      <c r="V194" s="35" t="s">
        <v>66</v>
      </c>
      <c r="W194" s="388">
        <v>138</v>
      </c>
      <c r="X194" s="389">
        <f t="shared" si="44"/>
        <v>139.19999999999999</v>
      </c>
      <c r="Y194" s="36">
        <f>IFERROR(IF(X194=0,"",ROUNDUP(X194/H194,0)*0.00753),"")</f>
        <v>0.43674000000000002</v>
      </c>
      <c r="Z194" s="56"/>
      <c r="AA194" s="57"/>
      <c r="AE194" s="64"/>
      <c r="BB194" s="177" t="s">
        <v>1</v>
      </c>
      <c r="BL194" s="64">
        <f t="shared" si="45"/>
        <v>153.64000000000001</v>
      </c>
      <c r="BM194" s="64">
        <f t="shared" si="46"/>
        <v>154.976</v>
      </c>
      <c r="BN194" s="64">
        <f t="shared" si="47"/>
        <v>0.36858974358974356</v>
      </c>
      <c r="BO194" s="64">
        <f t="shared" si="48"/>
        <v>0.37179487179487181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400">
        <v>4680115880221</v>
      </c>
      <c r="E195" s="394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2" t="s">
        <v>320</v>
      </c>
      <c r="P195" s="393"/>
      <c r="Q195" s="393"/>
      <c r="R195" s="393"/>
      <c r="S195" s="394"/>
      <c r="T195" s="34"/>
      <c r="U195" s="34"/>
      <c r="V195" s="35" t="s">
        <v>66</v>
      </c>
      <c r="W195" s="388">
        <v>99</v>
      </c>
      <c r="X195" s="389">
        <f t="shared" si="44"/>
        <v>100.8</v>
      </c>
      <c r="Y195" s="36">
        <f>IFERROR(IF(X195=0,"",ROUNDUP(X195/H195,0)*0.00753),"")</f>
        <v>0.31625999999999999</v>
      </c>
      <c r="Z195" s="56"/>
      <c r="AA195" s="57"/>
      <c r="AE195" s="64"/>
      <c r="BB195" s="178" t="s">
        <v>1</v>
      </c>
      <c r="BL195" s="64">
        <f t="shared" si="45"/>
        <v>110.22000000000001</v>
      </c>
      <c r="BM195" s="64">
        <f t="shared" si="46"/>
        <v>112.224</v>
      </c>
      <c r="BN195" s="64">
        <f t="shared" si="47"/>
        <v>0.26442307692307693</v>
      </c>
      <c r="BO195" s="64">
        <f t="shared" si="48"/>
        <v>0.26923076923076922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400">
        <v>4680115880504</v>
      </c>
      <c r="E196" s="394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3"/>
      <c r="Q196" s="393"/>
      <c r="R196" s="393"/>
      <c r="S196" s="394"/>
      <c r="T196" s="34"/>
      <c r="U196" s="34"/>
      <c r="V196" s="35" t="s">
        <v>66</v>
      </c>
      <c r="W196" s="388">
        <v>44</v>
      </c>
      <c r="X196" s="389">
        <f t="shared" si="44"/>
        <v>45.6</v>
      </c>
      <c r="Y196" s="36">
        <f>IFERROR(IF(X196=0,"",ROUNDUP(X196/H196,0)*0.00753),"")</f>
        <v>0.14307</v>
      </c>
      <c r="Z196" s="56"/>
      <c r="AA196" s="57"/>
      <c r="AE196" s="64"/>
      <c r="BB196" s="179" t="s">
        <v>1</v>
      </c>
      <c r="BL196" s="64">
        <f t="shared" si="45"/>
        <v>48.986666666666672</v>
      </c>
      <c r="BM196" s="64">
        <f t="shared" si="46"/>
        <v>50.768000000000008</v>
      </c>
      <c r="BN196" s="64">
        <f t="shared" si="47"/>
        <v>0.11752136752136753</v>
      </c>
      <c r="BO196" s="64">
        <f t="shared" si="48"/>
        <v>0.12179487179487179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400">
        <v>4680115882164</v>
      </c>
      <c r="E197" s="394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3"/>
      <c r="Q197" s="393"/>
      <c r="R197" s="393"/>
      <c r="S197" s="394"/>
      <c r="T197" s="34"/>
      <c r="U197" s="34"/>
      <c r="V197" s="35" t="s">
        <v>66</v>
      </c>
      <c r="W197" s="388">
        <v>41</v>
      </c>
      <c r="X197" s="389">
        <f t="shared" si="44"/>
        <v>43.199999999999996</v>
      </c>
      <c r="Y197" s="36">
        <f>IFERROR(IF(X197=0,"",ROUNDUP(X197/H197,0)*0.00753),"")</f>
        <v>0.13553999999999999</v>
      </c>
      <c r="Z197" s="56"/>
      <c r="AA197" s="57"/>
      <c r="AE197" s="64"/>
      <c r="BB197" s="180" t="s">
        <v>1</v>
      </c>
      <c r="BL197" s="64">
        <f t="shared" si="45"/>
        <v>45.749166666666667</v>
      </c>
      <c r="BM197" s="64">
        <f t="shared" si="46"/>
        <v>48.203999999999994</v>
      </c>
      <c r="BN197" s="64">
        <f t="shared" si="47"/>
        <v>0.10950854700854702</v>
      </c>
      <c r="BO197" s="64">
        <f t="shared" si="48"/>
        <v>0.11538461538461538</v>
      </c>
    </row>
    <row r="198" spans="1:67" x14ac:dyDescent="0.2">
      <c r="A198" s="44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44"/>
      <c r="O198" s="405" t="s">
        <v>70</v>
      </c>
      <c r="P198" s="406"/>
      <c r="Q198" s="406"/>
      <c r="R198" s="406"/>
      <c r="S198" s="406"/>
      <c r="T198" s="406"/>
      <c r="U198" s="407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207.68457117595051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213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2.0873699999999999</v>
      </c>
      <c r="Z198" s="391"/>
      <c r="AA198" s="391"/>
    </row>
    <row r="199" spans="1:67" x14ac:dyDescent="0.2">
      <c r="A199" s="403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44"/>
      <c r="O199" s="405" t="s">
        <v>70</v>
      </c>
      <c r="P199" s="406"/>
      <c r="Q199" s="406"/>
      <c r="R199" s="406"/>
      <c r="S199" s="406"/>
      <c r="T199" s="406"/>
      <c r="U199" s="407"/>
      <c r="V199" s="37" t="s">
        <v>66</v>
      </c>
      <c r="W199" s="390">
        <f>IFERROR(SUM(W183:W197),"0")</f>
        <v>688</v>
      </c>
      <c r="X199" s="390">
        <f>IFERROR(SUM(X183:X197),"0")</f>
        <v>710.99999999999989</v>
      </c>
      <c r="Y199" s="37"/>
      <c r="Z199" s="391"/>
      <c r="AA199" s="391"/>
    </row>
    <row r="200" spans="1:67" ht="14.25" hidden="1" customHeight="1" x14ac:dyDescent="0.25">
      <c r="A200" s="402" t="s">
        <v>204</v>
      </c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03"/>
      <c r="P200" s="403"/>
      <c r="Q200" s="403"/>
      <c r="R200" s="403"/>
      <c r="S200" s="403"/>
      <c r="T200" s="403"/>
      <c r="U200" s="403"/>
      <c r="V200" s="403"/>
      <c r="W200" s="403"/>
      <c r="X200" s="403"/>
      <c r="Y200" s="403"/>
      <c r="Z200" s="381"/>
      <c r="AA200" s="381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400">
        <v>4680115882874</v>
      </c>
      <c r="E201" s="394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3"/>
      <c r="Q201" s="393"/>
      <c r="R201" s="393"/>
      <c r="S201" s="394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400">
        <v>4680115884434</v>
      </c>
      <c r="E202" s="394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3"/>
      <c r="Q202" s="393"/>
      <c r="R202" s="393"/>
      <c r="S202" s="394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400">
        <v>4680115880818</v>
      </c>
      <c r="E203" s="394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52" t="s">
        <v>332</v>
      </c>
      <c r="P203" s="393"/>
      <c r="Q203" s="393"/>
      <c r="R203" s="393"/>
      <c r="S203" s="394"/>
      <c r="T203" s="34"/>
      <c r="U203" s="34"/>
      <c r="V203" s="35" t="s">
        <v>66</v>
      </c>
      <c r="W203" s="388">
        <v>18</v>
      </c>
      <c r="X203" s="389">
        <f>IFERROR(IF(W203="",0,CEILING((W203/$H203),1)*$H203),"")</f>
        <v>19.2</v>
      </c>
      <c r="Y203" s="36">
        <f>IFERROR(IF(X203=0,"",ROUNDUP(X203/H203,0)*0.00753),"")</f>
        <v>6.0240000000000002E-2</v>
      </c>
      <c r="Z203" s="56"/>
      <c r="AA203" s="57"/>
      <c r="AE203" s="64"/>
      <c r="BB203" s="183" t="s">
        <v>1</v>
      </c>
      <c r="BL203" s="64">
        <f>IFERROR(W203*I203/H203,"0")</f>
        <v>20.040000000000003</v>
      </c>
      <c r="BM203" s="64">
        <f>IFERROR(X203*I203/H203,"0")</f>
        <v>21.376000000000001</v>
      </c>
      <c r="BN203" s="64">
        <f>IFERROR(1/J203*(W203/H203),"0")</f>
        <v>4.8076923076923073E-2</v>
      </c>
      <c r="BO203" s="64">
        <f>IFERROR(1/J203*(X203/H203),"0")</f>
        <v>5.128205128205128E-2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400">
        <v>4680115880801</v>
      </c>
      <c r="E204" s="394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44" t="s">
        <v>335</v>
      </c>
      <c r="P204" s="393"/>
      <c r="Q204" s="393"/>
      <c r="R204" s="393"/>
      <c r="S204" s="394"/>
      <c r="T204" s="34"/>
      <c r="U204" s="34"/>
      <c r="V204" s="35" t="s">
        <v>66</v>
      </c>
      <c r="W204" s="388">
        <v>20</v>
      </c>
      <c r="X204" s="389">
        <f>IFERROR(IF(W204="",0,CEILING((W204/$H204),1)*$H204),"")</f>
        <v>21.599999999999998</v>
      </c>
      <c r="Y204" s="36">
        <f>IFERROR(IF(X204=0,"",ROUNDUP(X204/H204,0)*0.00753),"")</f>
        <v>6.7769999999999997E-2</v>
      </c>
      <c r="Z204" s="56"/>
      <c r="AA204" s="57"/>
      <c r="AE204" s="64"/>
      <c r="BB204" s="184" t="s">
        <v>1</v>
      </c>
      <c r="BL204" s="64">
        <f>IFERROR(W204*I204/H204,"0")</f>
        <v>22.266666666666669</v>
      </c>
      <c r="BM204" s="64">
        <f>IFERROR(X204*I204/H204,"0")</f>
        <v>24.047999999999998</v>
      </c>
      <c r="BN204" s="64">
        <f>IFERROR(1/J204*(W204/H204),"0")</f>
        <v>5.3418803418803423E-2</v>
      </c>
      <c r="BO204" s="64">
        <f>IFERROR(1/J204*(X204/H204),"0")</f>
        <v>5.7692307692307689E-2</v>
      </c>
    </row>
    <row r="205" spans="1:67" x14ac:dyDescent="0.2">
      <c r="A205" s="443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44"/>
      <c r="O205" s="405" t="s">
        <v>70</v>
      </c>
      <c r="P205" s="406"/>
      <c r="Q205" s="406"/>
      <c r="R205" s="406"/>
      <c r="S205" s="406"/>
      <c r="T205" s="406"/>
      <c r="U205" s="407"/>
      <c r="V205" s="37" t="s">
        <v>71</v>
      </c>
      <c r="W205" s="390">
        <f>IFERROR(W201/H201,"0")+IFERROR(W202/H202,"0")+IFERROR(W203/H203,"0")+IFERROR(W204/H204,"0")</f>
        <v>15.833333333333334</v>
      </c>
      <c r="X205" s="390">
        <f>IFERROR(X201/H201,"0")+IFERROR(X202/H202,"0")+IFERROR(X203/H203,"0")+IFERROR(X204/H204,"0")</f>
        <v>17</v>
      </c>
      <c r="Y205" s="390">
        <f>IFERROR(IF(Y201="",0,Y201),"0")+IFERROR(IF(Y202="",0,Y202),"0")+IFERROR(IF(Y203="",0,Y203),"0")+IFERROR(IF(Y204="",0,Y204),"0")</f>
        <v>0.12801000000000001</v>
      </c>
      <c r="Z205" s="391"/>
      <c r="AA205" s="391"/>
    </row>
    <row r="206" spans="1:67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44"/>
      <c r="O206" s="405" t="s">
        <v>70</v>
      </c>
      <c r="P206" s="406"/>
      <c r="Q206" s="406"/>
      <c r="R206" s="406"/>
      <c r="S206" s="406"/>
      <c r="T206" s="406"/>
      <c r="U206" s="407"/>
      <c r="V206" s="37" t="s">
        <v>66</v>
      </c>
      <c r="W206" s="390">
        <f>IFERROR(SUM(W201:W204),"0")</f>
        <v>38</v>
      </c>
      <c r="X206" s="390">
        <f>IFERROR(SUM(X201:X204),"0")</f>
        <v>40.799999999999997</v>
      </c>
      <c r="Y206" s="37"/>
      <c r="Z206" s="391"/>
      <c r="AA206" s="391"/>
    </row>
    <row r="207" spans="1:67" ht="16.5" hidden="1" customHeight="1" x14ac:dyDescent="0.25">
      <c r="A207" s="409" t="s">
        <v>336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382"/>
      <c r="AA207" s="382"/>
    </row>
    <row r="208" spans="1:67" ht="14.25" hidden="1" customHeight="1" x14ac:dyDescent="0.25">
      <c r="A208" s="402" t="s">
        <v>105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381"/>
      <c r="AA208" s="381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400">
        <v>4680115884274</v>
      </c>
      <c r="E209" s="394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3"/>
      <c r="Q209" s="393"/>
      <c r="R209" s="393"/>
      <c r="S209" s="394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400">
        <v>4680115884298</v>
      </c>
      <c r="E210" s="394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3"/>
      <c r="Q210" s="393"/>
      <c r="R210" s="393"/>
      <c r="S210" s="394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400">
        <v>4680115884250</v>
      </c>
      <c r="E211" s="394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3"/>
      <c r="Q211" s="393"/>
      <c r="R211" s="393"/>
      <c r="S211" s="394"/>
      <c r="T211" s="34"/>
      <c r="U211" s="34"/>
      <c r="V211" s="35" t="s">
        <v>66</v>
      </c>
      <c r="W211" s="388">
        <v>49</v>
      </c>
      <c r="X211" s="389">
        <f t="shared" si="49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7" t="s">
        <v>1</v>
      </c>
      <c r="BL211" s="64">
        <f t="shared" si="50"/>
        <v>51.027586206896551</v>
      </c>
      <c r="BM211" s="64">
        <f t="shared" si="51"/>
        <v>60.4</v>
      </c>
      <c r="BN211" s="64">
        <f t="shared" si="52"/>
        <v>7.5431034482758619E-2</v>
      </c>
      <c r="BO211" s="64">
        <f t="shared" si="53"/>
        <v>8.9285714285714274E-2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400">
        <v>4680115884281</v>
      </c>
      <c r="E212" s="394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3"/>
      <c r="Q212" s="393"/>
      <c r="R212" s="393"/>
      <c r="S212" s="394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400">
        <v>4680115884199</v>
      </c>
      <c r="E213" s="394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3"/>
      <c r="Q213" s="393"/>
      <c r="R213" s="393"/>
      <c r="S213" s="394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400">
        <v>4680115884267</v>
      </c>
      <c r="E214" s="394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3"/>
      <c r="Q214" s="393"/>
      <c r="R214" s="393"/>
      <c r="S214" s="394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400">
        <v>4680115882973</v>
      </c>
      <c r="E215" s="394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3"/>
      <c r="Q215" s="393"/>
      <c r="R215" s="393"/>
      <c r="S215" s="394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4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44"/>
      <c r="O216" s="405" t="s">
        <v>70</v>
      </c>
      <c r="P216" s="406"/>
      <c r="Q216" s="406"/>
      <c r="R216" s="406"/>
      <c r="S216" s="406"/>
      <c r="T216" s="406"/>
      <c r="U216" s="407"/>
      <c r="V216" s="37" t="s">
        <v>71</v>
      </c>
      <c r="W216" s="390">
        <f>IFERROR(W209/H209,"0")+IFERROR(W210/H210,"0")+IFERROR(W211/H211,"0")+IFERROR(W212/H212,"0")+IFERROR(W213/H213,"0")+IFERROR(W214/H214,"0")+IFERROR(W215/H215,"0")</f>
        <v>4.2241379310344831</v>
      </c>
      <c r="X216" s="390">
        <f>IFERROR(X209/H209,"0")+IFERROR(X210/H210,"0")+IFERROR(X211/H211,"0")+IFERROR(X212/H212,"0")+IFERROR(X213/H213,"0")+IFERROR(X214/H214,"0")+IFERROR(X215/H215,"0")</f>
        <v>5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0.10874999999999999</v>
      </c>
      <c r="Z216" s="391"/>
      <c r="AA216" s="391"/>
    </row>
    <row r="217" spans="1:67" x14ac:dyDescent="0.2">
      <c r="A217" s="403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44"/>
      <c r="O217" s="405" t="s">
        <v>70</v>
      </c>
      <c r="P217" s="406"/>
      <c r="Q217" s="406"/>
      <c r="R217" s="406"/>
      <c r="S217" s="406"/>
      <c r="T217" s="406"/>
      <c r="U217" s="407"/>
      <c r="V217" s="37" t="s">
        <v>66</v>
      </c>
      <c r="W217" s="390">
        <f>IFERROR(SUM(W209:W215),"0")</f>
        <v>49</v>
      </c>
      <c r="X217" s="390">
        <f>IFERROR(SUM(X209:X215),"0")</f>
        <v>58</v>
      </c>
      <c r="Y217" s="37"/>
      <c r="Z217" s="391"/>
      <c r="AA217" s="391"/>
    </row>
    <row r="218" spans="1:67" ht="14.25" hidden="1" customHeight="1" x14ac:dyDescent="0.25">
      <c r="A218" s="402" t="s">
        <v>61</v>
      </c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3"/>
      <c r="P218" s="403"/>
      <c r="Q218" s="403"/>
      <c r="R218" s="403"/>
      <c r="S218" s="403"/>
      <c r="T218" s="403"/>
      <c r="U218" s="403"/>
      <c r="V218" s="403"/>
      <c r="W218" s="403"/>
      <c r="X218" s="403"/>
      <c r="Y218" s="403"/>
      <c r="Z218" s="381"/>
      <c r="AA218" s="381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400">
        <v>4607091389845</v>
      </c>
      <c r="E219" s="394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3"/>
      <c r="Q219" s="393"/>
      <c r="R219" s="393"/>
      <c r="S219" s="394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400">
        <v>4607091389845</v>
      </c>
      <c r="E220" s="394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9" t="s">
        <v>354</v>
      </c>
      <c r="P220" s="393"/>
      <c r="Q220" s="393"/>
      <c r="R220" s="393"/>
      <c r="S220" s="394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400">
        <v>4680115882881</v>
      </c>
      <c r="E221" s="394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3"/>
      <c r="Q221" s="393"/>
      <c r="R221" s="393"/>
      <c r="S221" s="394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4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44"/>
      <c r="O222" s="405" t="s">
        <v>70</v>
      </c>
      <c r="P222" s="406"/>
      <c r="Q222" s="406"/>
      <c r="R222" s="406"/>
      <c r="S222" s="406"/>
      <c r="T222" s="406"/>
      <c r="U222" s="407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3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44"/>
      <c r="O223" s="405" t="s">
        <v>70</v>
      </c>
      <c r="P223" s="406"/>
      <c r="Q223" s="406"/>
      <c r="R223" s="406"/>
      <c r="S223" s="406"/>
      <c r="T223" s="406"/>
      <c r="U223" s="407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9" t="s">
        <v>357</v>
      </c>
      <c r="B224" s="403"/>
      <c r="C224" s="403"/>
      <c r="D224" s="403"/>
      <c r="E224" s="403"/>
      <c r="F224" s="403"/>
      <c r="G224" s="403"/>
      <c r="H224" s="403"/>
      <c r="I224" s="403"/>
      <c r="J224" s="403"/>
      <c r="K224" s="403"/>
      <c r="L224" s="403"/>
      <c r="M224" s="403"/>
      <c r="N224" s="403"/>
      <c r="O224" s="403"/>
      <c r="P224" s="403"/>
      <c r="Q224" s="403"/>
      <c r="R224" s="403"/>
      <c r="S224" s="403"/>
      <c r="T224" s="403"/>
      <c r="U224" s="403"/>
      <c r="V224" s="403"/>
      <c r="W224" s="403"/>
      <c r="X224" s="403"/>
      <c r="Y224" s="403"/>
      <c r="Z224" s="382"/>
      <c r="AA224" s="382"/>
    </row>
    <row r="225" spans="1:67" ht="14.25" hidden="1" customHeight="1" x14ac:dyDescent="0.25">
      <c r="A225" s="402" t="s">
        <v>105</v>
      </c>
      <c r="B225" s="403"/>
      <c r="C225" s="403"/>
      <c r="D225" s="403"/>
      <c r="E225" s="403"/>
      <c r="F225" s="403"/>
      <c r="G225" s="403"/>
      <c r="H225" s="403"/>
      <c r="I225" s="403"/>
      <c r="J225" s="403"/>
      <c r="K225" s="403"/>
      <c r="L225" s="403"/>
      <c r="M225" s="403"/>
      <c r="N225" s="403"/>
      <c r="O225" s="403"/>
      <c r="P225" s="403"/>
      <c r="Q225" s="403"/>
      <c r="R225" s="403"/>
      <c r="S225" s="403"/>
      <c r="T225" s="403"/>
      <c r="U225" s="403"/>
      <c r="V225" s="403"/>
      <c r="W225" s="403"/>
      <c r="X225" s="403"/>
      <c r="Y225" s="403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400">
        <v>4680115884137</v>
      </c>
      <c r="E226" s="394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3"/>
      <c r="Q226" s="393"/>
      <c r="R226" s="393"/>
      <c r="S226" s="394"/>
      <c r="T226" s="34"/>
      <c r="U226" s="34"/>
      <c r="V226" s="35" t="s">
        <v>66</v>
      </c>
      <c r="W226" s="388">
        <v>75</v>
      </c>
      <c r="X226" s="389">
        <f t="shared" ref="X226:X231" si="54">IFERROR(IF(W226="",0,CEILING((W226/$H226),1)*$H226),"")</f>
        <v>81.2</v>
      </c>
      <c r="Y226" s="36">
        <f>IFERROR(IF(X226=0,"",ROUNDUP(X226/H226,0)*0.02175),"")</f>
        <v>0.15225</v>
      </c>
      <c r="Z226" s="56"/>
      <c r="AA226" s="57"/>
      <c r="AE226" s="64"/>
      <c r="BB226" s="195" t="s">
        <v>1</v>
      </c>
      <c r="BL226" s="64">
        <f t="shared" ref="BL226:BL231" si="55">IFERROR(W226*I226/H226,"0")</f>
        <v>78.103448275862078</v>
      </c>
      <c r="BM226" s="64">
        <f t="shared" ref="BM226:BM231" si="56">IFERROR(X226*I226/H226,"0")</f>
        <v>84.56</v>
      </c>
      <c r="BN226" s="64">
        <f t="shared" ref="BN226:BN231" si="57">IFERROR(1/J226*(W226/H226),"0")</f>
        <v>0.11545566502463053</v>
      </c>
      <c r="BO226" s="64">
        <f t="shared" ref="BO226:BO231" si="58">IFERROR(1/J226*(X226/H226),"0")</f>
        <v>0.125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400">
        <v>4680115884236</v>
      </c>
      <c r="E227" s="394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3"/>
      <c r="Q227" s="393"/>
      <c r="R227" s="393"/>
      <c r="S227" s="394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400">
        <v>4680115884175</v>
      </c>
      <c r="E228" s="394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3"/>
      <c r="Q228" s="393"/>
      <c r="R228" s="393"/>
      <c r="S228" s="394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400">
        <v>4680115884144</v>
      </c>
      <c r="E229" s="394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3"/>
      <c r="Q229" s="393"/>
      <c r="R229" s="393"/>
      <c r="S229" s="394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400">
        <v>4680115884182</v>
      </c>
      <c r="E230" s="394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3"/>
      <c r="Q230" s="393"/>
      <c r="R230" s="393"/>
      <c r="S230" s="394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400">
        <v>4680115884205</v>
      </c>
      <c r="E231" s="394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3"/>
      <c r="Q231" s="393"/>
      <c r="R231" s="393"/>
      <c r="S231" s="394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4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44"/>
      <c r="O232" s="405" t="s">
        <v>70</v>
      </c>
      <c r="P232" s="406"/>
      <c r="Q232" s="406"/>
      <c r="R232" s="406"/>
      <c r="S232" s="406"/>
      <c r="T232" s="406"/>
      <c r="U232" s="407"/>
      <c r="V232" s="37" t="s">
        <v>71</v>
      </c>
      <c r="W232" s="390">
        <f>IFERROR(W226/H226,"0")+IFERROR(W227/H227,"0")+IFERROR(W228/H228,"0")+IFERROR(W229/H229,"0")+IFERROR(W230/H230,"0")+IFERROR(W231/H231,"0")</f>
        <v>6.4655172413793105</v>
      </c>
      <c r="X232" s="390">
        <f>IFERROR(X226/H226,"0")+IFERROR(X227/H227,"0")+IFERROR(X228/H228,"0")+IFERROR(X229/H229,"0")+IFERROR(X230/H230,"0")+IFERROR(X231/H231,"0")</f>
        <v>7.0000000000000009</v>
      </c>
      <c r="Y232" s="390">
        <f>IFERROR(IF(Y226="",0,Y226),"0")+IFERROR(IF(Y227="",0,Y227),"0")+IFERROR(IF(Y228="",0,Y228),"0")+IFERROR(IF(Y229="",0,Y229),"0")+IFERROR(IF(Y230="",0,Y230),"0")+IFERROR(IF(Y231="",0,Y231),"0")</f>
        <v>0.15225</v>
      </c>
      <c r="Z232" s="391"/>
      <c r="AA232" s="391"/>
    </row>
    <row r="233" spans="1:67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44"/>
      <c r="O233" s="405" t="s">
        <v>70</v>
      </c>
      <c r="P233" s="406"/>
      <c r="Q233" s="406"/>
      <c r="R233" s="406"/>
      <c r="S233" s="406"/>
      <c r="T233" s="406"/>
      <c r="U233" s="407"/>
      <c r="V233" s="37" t="s">
        <v>66</v>
      </c>
      <c r="W233" s="390">
        <f>IFERROR(SUM(W226:W231),"0")</f>
        <v>75</v>
      </c>
      <c r="X233" s="390">
        <f>IFERROR(SUM(X226:X231),"0")</f>
        <v>81.2</v>
      </c>
      <c r="Y233" s="37"/>
      <c r="Z233" s="391"/>
      <c r="AA233" s="391"/>
    </row>
    <row r="234" spans="1:67" ht="16.5" hidden="1" customHeight="1" x14ac:dyDescent="0.25">
      <c r="A234" s="409" t="s">
        <v>370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382"/>
      <c r="AA234" s="382"/>
    </row>
    <row r="235" spans="1:67" ht="14.25" hidden="1" customHeight="1" x14ac:dyDescent="0.25">
      <c r="A235" s="402" t="s">
        <v>105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381"/>
      <c r="AA235" s="381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400">
        <v>4680115885554</v>
      </c>
      <c r="E236" s="394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3"/>
      <c r="Q236" s="393"/>
      <c r="R236" s="393"/>
      <c r="S236" s="394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400">
        <v>4680115885615</v>
      </c>
      <c r="E237" s="394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5" t="s">
        <v>377</v>
      </c>
      <c r="P237" s="393"/>
      <c r="Q237" s="393"/>
      <c r="R237" s="393"/>
      <c r="S237" s="394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400">
        <v>4680115885646</v>
      </c>
      <c r="E238" s="394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4" t="s">
        <v>381</v>
      </c>
      <c r="P238" s="393"/>
      <c r="Q238" s="393"/>
      <c r="R238" s="393"/>
      <c r="S238" s="394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400">
        <v>4607091386004</v>
      </c>
      <c r="E239" s="394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3"/>
      <c r="Q239" s="393"/>
      <c r="R239" s="393"/>
      <c r="S239" s="394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400">
        <v>4607091386073</v>
      </c>
      <c r="E240" s="394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3"/>
      <c r="Q240" s="393"/>
      <c r="R240" s="393"/>
      <c r="S240" s="394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400">
        <v>4607091387322</v>
      </c>
      <c r="E241" s="394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3"/>
      <c r="Q241" s="393"/>
      <c r="R241" s="393"/>
      <c r="S241" s="394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400">
        <v>4607091387353</v>
      </c>
      <c r="E242" s="394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3"/>
      <c r="Q242" s="393"/>
      <c r="R242" s="393"/>
      <c r="S242" s="394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400">
        <v>4607091386011</v>
      </c>
      <c r="E243" s="394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3"/>
      <c r="Q243" s="393"/>
      <c r="R243" s="393"/>
      <c r="S243" s="394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400">
        <v>4607091387308</v>
      </c>
      <c r="E244" s="394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3"/>
      <c r="Q244" s="393"/>
      <c r="R244" s="393"/>
      <c r="S244" s="394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400">
        <v>4607091387339</v>
      </c>
      <c r="E245" s="394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3"/>
      <c r="Q245" s="393"/>
      <c r="R245" s="393"/>
      <c r="S245" s="394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400">
        <v>4680115881938</v>
      </c>
      <c r="E246" s="394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3"/>
      <c r="Q246" s="393"/>
      <c r="R246" s="393"/>
      <c r="S246" s="394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400">
        <v>4607091387346</v>
      </c>
      <c r="E247" s="394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3"/>
      <c r="Q247" s="393"/>
      <c r="R247" s="393"/>
      <c r="S247" s="394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400">
        <v>4607091389807</v>
      </c>
      <c r="E248" s="394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3"/>
      <c r="Q248" s="393"/>
      <c r="R248" s="393"/>
      <c r="S248" s="394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4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44"/>
      <c r="O249" s="405" t="s">
        <v>70</v>
      </c>
      <c r="P249" s="406"/>
      <c r="Q249" s="406"/>
      <c r="R249" s="406"/>
      <c r="S249" s="406"/>
      <c r="T249" s="406"/>
      <c r="U249" s="407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44"/>
      <c r="O250" s="405" t="s">
        <v>70</v>
      </c>
      <c r="P250" s="406"/>
      <c r="Q250" s="406"/>
      <c r="R250" s="406"/>
      <c r="S250" s="406"/>
      <c r="T250" s="406"/>
      <c r="U250" s="407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2" t="s">
        <v>61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400">
        <v>4607091387193</v>
      </c>
      <c r="E252" s="394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3"/>
      <c r="Q252" s="393"/>
      <c r="R252" s="393"/>
      <c r="S252" s="394"/>
      <c r="T252" s="34"/>
      <c r="U252" s="34"/>
      <c r="V252" s="35" t="s">
        <v>66</v>
      </c>
      <c r="W252" s="388">
        <v>10</v>
      </c>
      <c r="X252" s="389">
        <f>IFERROR(IF(W252="",0,CEILING((W252/$H252),1)*$H252),"")</f>
        <v>12.600000000000001</v>
      </c>
      <c r="Y252" s="36">
        <f>IFERROR(IF(X252=0,"",ROUNDUP(X252/H252,0)*0.00753),"")</f>
        <v>2.2589999999999999E-2</v>
      </c>
      <c r="Z252" s="56"/>
      <c r="AA252" s="57"/>
      <c r="AE252" s="64"/>
      <c r="BB252" s="214" t="s">
        <v>1</v>
      </c>
      <c r="BL252" s="64">
        <f>IFERROR(W252*I252/H252,"0")</f>
        <v>10.619047619047619</v>
      </c>
      <c r="BM252" s="64">
        <f>IFERROR(X252*I252/H252,"0")</f>
        <v>13.38</v>
      </c>
      <c r="BN252" s="64">
        <f>IFERROR(1/J252*(W252/H252),"0")</f>
        <v>1.5262515262515262E-2</v>
      </c>
      <c r="BO252" s="64">
        <f>IFERROR(1/J252*(X252/H252),"0")</f>
        <v>1.9230769230769232E-2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400">
        <v>4607091387230</v>
      </c>
      <c r="E253" s="394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3"/>
      <c r="Q253" s="393"/>
      <c r="R253" s="393"/>
      <c r="S253" s="394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400">
        <v>4607091387285</v>
      </c>
      <c r="E254" s="394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3"/>
      <c r="Q254" s="393"/>
      <c r="R254" s="393"/>
      <c r="S254" s="394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400">
        <v>4680115880481</v>
      </c>
      <c r="E255" s="394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3"/>
      <c r="Q255" s="393"/>
      <c r="R255" s="393"/>
      <c r="S255" s="394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4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44"/>
      <c r="O256" s="405" t="s">
        <v>70</v>
      </c>
      <c r="P256" s="406"/>
      <c r="Q256" s="406"/>
      <c r="R256" s="406"/>
      <c r="S256" s="406"/>
      <c r="T256" s="406"/>
      <c r="U256" s="407"/>
      <c r="V256" s="37" t="s">
        <v>71</v>
      </c>
      <c r="W256" s="390">
        <f>IFERROR(W252/H252,"0")+IFERROR(W253/H253,"0")+IFERROR(W254/H254,"0")+IFERROR(W255/H255,"0")</f>
        <v>2.3809523809523809</v>
      </c>
      <c r="X256" s="390">
        <f>IFERROR(X252/H252,"0")+IFERROR(X253/H253,"0")+IFERROR(X254/H254,"0")+IFERROR(X255/H255,"0")</f>
        <v>3</v>
      </c>
      <c r="Y256" s="390">
        <f>IFERROR(IF(Y252="",0,Y252),"0")+IFERROR(IF(Y253="",0,Y253),"0")+IFERROR(IF(Y254="",0,Y254),"0")+IFERROR(IF(Y255="",0,Y255),"0")</f>
        <v>2.2589999999999999E-2</v>
      </c>
      <c r="Z256" s="391"/>
      <c r="AA256" s="391"/>
    </row>
    <row r="257" spans="1:67" x14ac:dyDescent="0.2">
      <c r="A257" s="403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44"/>
      <c r="O257" s="405" t="s">
        <v>70</v>
      </c>
      <c r="P257" s="406"/>
      <c r="Q257" s="406"/>
      <c r="R257" s="406"/>
      <c r="S257" s="406"/>
      <c r="T257" s="406"/>
      <c r="U257" s="407"/>
      <c r="V257" s="37" t="s">
        <v>66</v>
      </c>
      <c r="W257" s="390">
        <f>IFERROR(SUM(W252:W255),"0")</f>
        <v>10</v>
      </c>
      <c r="X257" s="390">
        <f>IFERROR(SUM(X252:X255),"0")</f>
        <v>12.600000000000001</v>
      </c>
      <c r="Y257" s="37"/>
      <c r="Z257" s="391"/>
      <c r="AA257" s="391"/>
    </row>
    <row r="258" spans="1:67" ht="14.25" hidden="1" customHeight="1" x14ac:dyDescent="0.25">
      <c r="A258" s="402" t="s">
        <v>72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381"/>
      <c r="AA258" s="381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400">
        <v>4607091387766</v>
      </c>
      <c r="E259" s="394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3"/>
      <c r="Q259" s="393"/>
      <c r="R259" s="393"/>
      <c r="S259" s="394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400">
        <v>4607091387957</v>
      </c>
      <c r="E260" s="394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3"/>
      <c r="Q260" s="393"/>
      <c r="R260" s="393"/>
      <c r="S260" s="394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400">
        <v>4607091387964</v>
      </c>
      <c r="E261" s="394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3"/>
      <c r="Q261" s="393"/>
      <c r="R261" s="393"/>
      <c r="S261" s="394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400">
        <v>4680115884618</v>
      </c>
      <c r="E262" s="394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3"/>
      <c r="Q262" s="393"/>
      <c r="R262" s="393"/>
      <c r="S262" s="394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400">
        <v>4607091381672</v>
      </c>
      <c r="E263" s="394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3"/>
      <c r="Q263" s="393"/>
      <c r="R263" s="393"/>
      <c r="S263" s="394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0">
        <v>4680115884588</v>
      </c>
      <c r="E264" s="394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3"/>
      <c r="Q264" s="393"/>
      <c r="R264" s="393"/>
      <c r="S264" s="394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400">
        <v>4607091387537</v>
      </c>
      <c r="E265" s="394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3"/>
      <c r="Q265" s="393"/>
      <c r="R265" s="393"/>
      <c r="S265" s="394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400">
        <v>4607091387513</v>
      </c>
      <c r="E266" s="394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3"/>
      <c r="Q266" s="393"/>
      <c r="R266" s="393"/>
      <c r="S266" s="394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400">
        <v>4680115880511</v>
      </c>
      <c r="E267" s="394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3"/>
      <c r="Q267" s="393"/>
      <c r="R267" s="393"/>
      <c r="S267" s="394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400">
        <v>4680115880412</v>
      </c>
      <c r="E268" s="394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3"/>
      <c r="Q268" s="393"/>
      <c r="R268" s="393"/>
      <c r="S268" s="394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43"/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44"/>
      <c r="O269" s="405" t="s">
        <v>70</v>
      </c>
      <c r="P269" s="406"/>
      <c r="Q269" s="406"/>
      <c r="R269" s="406"/>
      <c r="S269" s="406"/>
      <c r="T269" s="406"/>
      <c r="U269" s="407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3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44"/>
      <c r="O270" s="405" t="s">
        <v>70</v>
      </c>
      <c r="P270" s="406"/>
      <c r="Q270" s="406"/>
      <c r="R270" s="406"/>
      <c r="S270" s="406"/>
      <c r="T270" s="406"/>
      <c r="U270" s="407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2" t="s">
        <v>204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400">
        <v>4607091380880</v>
      </c>
      <c r="E272" s="394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3"/>
      <c r="Q272" s="393"/>
      <c r="R272" s="393"/>
      <c r="S272" s="394"/>
      <c r="T272" s="34"/>
      <c r="U272" s="34"/>
      <c r="V272" s="35" t="s">
        <v>66</v>
      </c>
      <c r="W272" s="388">
        <v>80</v>
      </c>
      <c r="X272" s="389">
        <f>IFERROR(IF(W272="",0,CEILING((W272/$H272),1)*$H272),"")</f>
        <v>84</v>
      </c>
      <c r="Y272" s="36">
        <f>IFERROR(IF(X272=0,"",ROUNDUP(X272/H272,0)*0.02175),"")</f>
        <v>0.21749999999999997</v>
      </c>
      <c r="Z272" s="56"/>
      <c r="AA272" s="57"/>
      <c r="AE272" s="64"/>
      <c r="BB272" s="228" t="s">
        <v>1</v>
      </c>
      <c r="BL272" s="64">
        <f>IFERROR(W272*I272/H272,"0")</f>
        <v>85.371428571428567</v>
      </c>
      <c r="BM272" s="64">
        <f>IFERROR(X272*I272/H272,"0")</f>
        <v>89.64</v>
      </c>
      <c r="BN272" s="64">
        <f>IFERROR(1/J272*(W272/H272),"0")</f>
        <v>0.17006802721088435</v>
      </c>
      <c r="BO272" s="64">
        <f>IFERROR(1/J272*(X272/H272),"0")</f>
        <v>0.17857142857142855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400">
        <v>4607091380880</v>
      </c>
      <c r="E273" s="394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0" t="s">
        <v>434</v>
      </c>
      <c r="P273" s="393"/>
      <c r="Q273" s="393"/>
      <c r="R273" s="393"/>
      <c r="S273" s="394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400">
        <v>4607091384482</v>
      </c>
      <c r="E274" s="394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3"/>
      <c r="Q274" s="393"/>
      <c r="R274" s="393"/>
      <c r="S274" s="394"/>
      <c r="T274" s="34"/>
      <c r="U274" s="34"/>
      <c r="V274" s="35" t="s">
        <v>66</v>
      </c>
      <c r="W274" s="388">
        <v>85</v>
      </c>
      <c r="X274" s="389">
        <f>IFERROR(IF(W274="",0,CEILING((W274/$H274),1)*$H274),"")</f>
        <v>85.8</v>
      </c>
      <c r="Y274" s="36">
        <f>IFERROR(IF(X274=0,"",ROUNDUP(X274/H274,0)*0.02175),"")</f>
        <v>0.23924999999999999</v>
      </c>
      <c r="Z274" s="56"/>
      <c r="AA274" s="57"/>
      <c r="AE274" s="64"/>
      <c r="BB274" s="230" t="s">
        <v>1</v>
      </c>
      <c r="BL274" s="64">
        <f>IFERROR(W274*I274/H274,"0")</f>
        <v>91.146153846153851</v>
      </c>
      <c r="BM274" s="64">
        <f>IFERROR(X274*I274/H274,"0")</f>
        <v>92.004000000000005</v>
      </c>
      <c r="BN274" s="64">
        <f>IFERROR(1/J274*(W274/H274),"0")</f>
        <v>0.1945970695970696</v>
      </c>
      <c r="BO274" s="64">
        <f>IFERROR(1/J274*(X274/H274),"0")</f>
        <v>0.19642857142857142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400">
        <v>4607091380897</v>
      </c>
      <c r="E275" s="394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3"/>
      <c r="Q275" s="393"/>
      <c r="R275" s="393"/>
      <c r="S275" s="394"/>
      <c r="T275" s="34"/>
      <c r="U275" s="34"/>
      <c r="V275" s="35" t="s">
        <v>66</v>
      </c>
      <c r="W275" s="388">
        <v>52</v>
      </c>
      <c r="X275" s="389">
        <f>IFERROR(IF(W275="",0,CEILING((W275/$H275),1)*$H275),"")</f>
        <v>58.800000000000004</v>
      </c>
      <c r="Y275" s="36">
        <f>IFERROR(IF(X275=0,"",ROUNDUP(X275/H275,0)*0.02175),"")</f>
        <v>0.15225</v>
      </c>
      <c r="Z275" s="56"/>
      <c r="AA275" s="57"/>
      <c r="AE275" s="64"/>
      <c r="BB275" s="231" t="s">
        <v>1</v>
      </c>
      <c r="BL275" s="64">
        <f>IFERROR(W275*I275/H275,"0")</f>
        <v>55.491428571428571</v>
      </c>
      <c r="BM275" s="64">
        <f>IFERROR(X275*I275/H275,"0")</f>
        <v>62.748000000000005</v>
      </c>
      <c r="BN275" s="64">
        <f>IFERROR(1/J275*(W275/H275),"0")</f>
        <v>0.11054421768707481</v>
      </c>
      <c r="BO275" s="64">
        <f>IFERROR(1/J275*(X275/H275),"0")</f>
        <v>0.125</v>
      </c>
    </row>
    <row r="276" spans="1:67" x14ac:dyDescent="0.2">
      <c r="A276" s="443"/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44"/>
      <c r="O276" s="405" t="s">
        <v>70</v>
      </c>
      <c r="P276" s="406"/>
      <c r="Q276" s="406"/>
      <c r="R276" s="406"/>
      <c r="S276" s="406"/>
      <c r="T276" s="406"/>
      <c r="U276" s="407"/>
      <c r="V276" s="37" t="s">
        <v>71</v>
      </c>
      <c r="W276" s="390">
        <f>IFERROR(W272/H272,"0")+IFERROR(W273/H273,"0")+IFERROR(W274/H274,"0")+IFERROR(W275/H275,"0")</f>
        <v>26.611721611721613</v>
      </c>
      <c r="X276" s="390">
        <f>IFERROR(X272/H272,"0")+IFERROR(X273/H273,"0")+IFERROR(X274/H274,"0")+IFERROR(X275/H275,"0")</f>
        <v>28</v>
      </c>
      <c r="Y276" s="390">
        <f>IFERROR(IF(Y272="",0,Y272),"0")+IFERROR(IF(Y273="",0,Y273),"0")+IFERROR(IF(Y274="",0,Y274),"0")+IFERROR(IF(Y275="",0,Y275),"0")</f>
        <v>0.60899999999999999</v>
      </c>
      <c r="Z276" s="391"/>
      <c r="AA276" s="391"/>
    </row>
    <row r="277" spans="1:67" x14ac:dyDescent="0.2">
      <c r="A277" s="403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44"/>
      <c r="O277" s="405" t="s">
        <v>70</v>
      </c>
      <c r="P277" s="406"/>
      <c r="Q277" s="406"/>
      <c r="R277" s="406"/>
      <c r="S277" s="406"/>
      <c r="T277" s="406"/>
      <c r="U277" s="407"/>
      <c r="V277" s="37" t="s">
        <v>66</v>
      </c>
      <c r="W277" s="390">
        <f>IFERROR(SUM(W272:W275),"0")</f>
        <v>217</v>
      </c>
      <c r="X277" s="390">
        <f>IFERROR(SUM(X272:X275),"0")</f>
        <v>228.60000000000002</v>
      </c>
      <c r="Y277" s="37"/>
      <c r="Z277" s="391"/>
      <c r="AA277" s="391"/>
    </row>
    <row r="278" spans="1:67" ht="14.25" hidden="1" customHeight="1" x14ac:dyDescent="0.25">
      <c r="A278" s="402" t="s">
        <v>86</v>
      </c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03"/>
      <c r="P278" s="403"/>
      <c r="Q278" s="403"/>
      <c r="R278" s="403"/>
      <c r="S278" s="403"/>
      <c r="T278" s="403"/>
      <c r="U278" s="403"/>
      <c r="V278" s="403"/>
      <c r="W278" s="403"/>
      <c r="X278" s="403"/>
      <c r="Y278" s="403"/>
      <c r="Z278" s="381"/>
      <c r="AA278" s="381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400">
        <v>4607091388374</v>
      </c>
      <c r="E279" s="394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7" t="s">
        <v>441</v>
      </c>
      <c r="P279" s="393"/>
      <c r="Q279" s="393"/>
      <c r="R279" s="393"/>
      <c r="S279" s="394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400">
        <v>4607091388381</v>
      </c>
      <c r="E280" s="394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8" t="s">
        <v>444</v>
      </c>
      <c r="P280" s="393"/>
      <c r="Q280" s="393"/>
      <c r="R280" s="393"/>
      <c r="S280" s="394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400">
        <v>4607091388404</v>
      </c>
      <c r="E281" s="394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3"/>
      <c r="Q281" s="393"/>
      <c r="R281" s="393"/>
      <c r="S281" s="394"/>
      <c r="T281" s="34"/>
      <c r="U281" s="34"/>
      <c r="V281" s="35" t="s">
        <v>66</v>
      </c>
      <c r="W281" s="388">
        <v>5</v>
      </c>
      <c r="X281" s="389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4" t="s">
        <v>1</v>
      </c>
      <c r="BL281" s="64">
        <f>IFERROR(W281*I281/H281,"0")</f>
        <v>5.6862745098039218</v>
      </c>
      <c r="BM281" s="64">
        <f>IFERROR(X281*I281/H281,"0")</f>
        <v>5.8</v>
      </c>
      <c r="BN281" s="64">
        <f>IFERROR(1/J281*(W281/H281),"0")</f>
        <v>1.256913021618904E-2</v>
      </c>
      <c r="BO281" s="64">
        <f>IFERROR(1/J281*(X281/H281),"0")</f>
        <v>1.282051282051282E-2</v>
      </c>
    </row>
    <row r="282" spans="1:67" x14ac:dyDescent="0.2">
      <c r="A282" s="443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44"/>
      <c r="O282" s="405" t="s">
        <v>70</v>
      </c>
      <c r="P282" s="406"/>
      <c r="Q282" s="406"/>
      <c r="R282" s="406"/>
      <c r="S282" s="406"/>
      <c r="T282" s="406"/>
      <c r="U282" s="407"/>
      <c r="V282" s="37" t="s">
        <v>71</v>
      </c>
      <c r="W282" s="390">
        <f>IFERROR(W279/H279,"0")+IFERROR(W280/H280,"0")+IFERROR(W281/H281,"0")</f>
        <v>1.9607843137254903</v>
      </c>
      <c r="X282" s="390">
        <f>IFERROR(X279/H279,"0")+IFERROR(X280/H280,"0")+IFERROR(X281/H281,"0")</f>
        <v>2</v>
      </c>
      <c r="Y282" s="390">
        <f>IFERROR(IF(Y279="",0,Y279),"0")+IFERROR(IF(Y280="",0,Y280),"0")+IFERROR(IF(Y281="",0,Y281),"0")</f>
        <v>1.506E-2</v>
      </c>
      <c r="Z282" s="391"/>
      <c r="AA282" s="391"/>
    </row>
    <row r="283" spans="1:67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44"/>
      <c r="O283" s="405" t="s">
        <v>70</v>
      </c>
      <c r="P283" s="406"/>
      <c r="Q283" s="406"/>
      <c r="R283" s="406"/>
      <c r="S283" s="406"/>
      <c r="T283" s="406"/>
      <c r="U283" s="407"/>
      <c r="V283" s="37" t="s">
        <v>66</v>
      </c>
      <c r="W283" s="390">
        <f>IFERROR(SUM(W279:W281),"0")</f>
        <v>5</v>
      </c>
      <c r="X283" s="390">
        <f>IFERROR(SUM(X279:X281),"0")</f>
        <v>5.0999999999999996</v>
      </c>
      <c r="Y283" s="37"/>
      <c r="Z283" s="391"/>
      <c r="AA283" s="391"/>
    </row>
    <row r="284" spans="1:67" ht="14.25" hidden="1" customHeight="1" x14ac:dyDescent="0.25">
      <c r="A284" s="402" t="s">
        <v>447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381"/>
      <c r="AA284" s="381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400">
        <v>4680115881808</v>
      </c>
      <c r="E285" s="394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3"/>
      <c r="Q285" s="393"/>
      <c r="R285" s="393"/>
      <c r="S285" s="394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400">
        <v>4680115881822</v>
      </c>
      <c r="E286" s="394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3"/>
      <c r="Q286" s="393"/>
      <c r="R286" s="393"/>
      <c r="S286" s="394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400">
        <v>4680115880016</v>
      </c>
      <c r="E287" s="394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3"/>
      <c r="Q287" s="393"/>
      <c r="R287" s="393"/>
      <c r="S287" s="394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43"/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44"/>
      <c r="O288" s="405" t="s">
        <v>70</v>
      </c>
      <c r="P288" s="406"/>
      <c r="Q288" s="406"/>
      <c r="R288" s="406"/>
      <c r="S288" s="406"/>
      <c r="T288" s="406"/>
      <c r="U288" s="407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3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44"/>
      <c r="O289" s="405" t="s">
        <v>70</v>
      </c>
      <c r="P289" s="406"/>
      <c r="Q289" s="406"/>
      <c r="R289" s="406"/>
      <c r="S289" s="406"/>
      <c r="T289" s="406"/>
      <c r="U289" s="407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9" t="s">
        <v>456</v>
      </c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03"/>
      <c r="P290" s="403"/>
      <c r="Q290" s="403"/>
      <c r="R290" s="403"/>
      <c r="S290" s="403"/>
      <c r="T290" s="403"/>
      <c r="U290" s="403"/>
      <c r="V290" s="403"/>
      <c r="W290" s="403"/>
      <c r="X290" s="403"/>
      <c r="Y290" s="403"/>
      <c r="Z290" s="382"/>
      <c r="AA290" s="382"/>
    </row>
    <row r="291" spans="1:67" ht="14.25" hidden="1" customHeight="1" x14ac:dyDescent="0.25">
      <c r="A291" s="402" t="s">
        <v>105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381"/>
      <c r="AA291" s="381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400">
        <v>4607091387421</v>
      </c>
      <c r="E292" s="394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3"/>
      <c r="Q292" s="393"/>
      <c r="R292" s="393"/>
      <c r="S292" s="394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400">
        <v>4607091387421</v>
      </c>
      <c r="E293" s="394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400">
        <v>4607091387452</v>
      </c>
      <c r="E294" s="394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3"/>
      <c r="Q294" s="393"/>
      <c r="R294" s="393"/>
      <c r="S294" s="394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400">
        <v>4607091387452</v>
      </c>
      <c r="E295" s="394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400">
        <v>4607091385984</v>
      </c>
      <c r="E296" s="394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3"/>
      <c r="Q296" s="393"/>
      <c r="R296" s="393"/>
      <c r="S296" s="394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400">
        <v>4607091387438</v>
      </c>
      <c r="E297" s="394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3"/>
      <c r="Q297" s="393"/>
      <c r="R297" s="393"/>
      <c r="S297" s="394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400">
        <v>4607091387469</v>
      </c>
      <c r="E298" s="394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3"/>
      <c r="Q298" s="393"/>
      <c r="R298" s="393"/>
      <c r="S298" s="394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4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44"/>
      <c r="O299" s="405" t="s">
        <v>70</v>
      </c>
      <c r="P299" s="406"/>
      <c r="Q299" s="406"/>
      <c r="R299" s="406"/>
      <c r="S299" s="406"/>
      <c r="T299" s="406"/>
      <c r="U299" s="407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3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44"/>
      <c r="O300" s="405" t="s">
        <v>70</v>
      </c>
      <c r="P300" s="406"/>
      <c r="Q300" s="406"/>
      <c r="R300" s="406"/>
      <c r="S300" s="406"/>
      <c r="T300" s="406"/>
      <c r="U300" s="407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2" t="s">
        <v>61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381"/>
      <c r="AA301" s="381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400">
        <v>4607091387292</v>
      </c>
      <c r="E302" s="394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3"/>
      <c r="Q302" s="393"/>
      <c r="R302" s="393"/>
      <c r="S302" s="394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400">
        <v>4607091387315</v>
      </c>
      <c r="E303" s="394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3"/>
      <c r="Q303" s="393"/>
      <c r="R303" s="393"/>
      <c r="S303" s="394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4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44"/>
      <c r="O304" s="405" t="s">
        <v>70</v>
      </c>
      <c r="P304" s="406"/>
      <c r="Q304" s="406"/>
      <c r="R304" s="406"/>
      <c r="S304" s="406"/>
      <c r="T304" s="406"/>
      <c r="U304" s="407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44"/>
      <c r="O305" s="405" t="s">
        <v>70</v>
      </c>
      <c r="P305" s="406"/>
      <c r="Q305" s="406"/>
      <c r="R305" s="406"/>
      <c r="S305" s="406"/>
      <c r="T305" s="406"/>
      <c r="U305" s="407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9" t="s">
        <v>473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382"/>
      <c r="AA306" s="382"/>
    </row>
    <row r="307" spans="1:67" ht="14.25" hidden="1" customHeight="1" x14ac:dyDescent="0.25">
      <c r="A307" s="402" t="s">
        <v>61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400">
        <v>4607091383836</v>
      </c>
      <c r="E308" s="394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3"/>
      <c r="Q308" s="393"/>
      <c r="R308" s="393"/>
      <c r="S308" s="394"/>
      <c r="T308" s="34"/>
      <c r="U308" s="34"/>
      <c r="V308" s="35" t="s">
        <v>66</v>
      </c>
      <c r="W308" s="388">
        <v>16</v>
      </c>
      <c r="X308" s="389">
        <f>IFERROR(IF(W308="",0,CEILING((W308/$H308),1)*$H308),"")</f>
        <v>16.2</v>
      </c>
      <c r="Y308" s="36">
        <f>IFERROR(IF(X308=0,"",ROUNDUP(X308/H308,0)*0.00753),"")</f>
        <v>6.7769999999999997E-2</v>
      </c>
      <c r="Z308" s="56"/>
      <c r="AA308" s="57"/>
      <c r="AE308" s="64"/>
      <c r="BB308" s="247" t="s">
        <v>1</v>
      </c>
      <c r="BL308" s="64">
        <f>IFERROR(W308*I308/H308,"0")</f>
        <v>18.204444444444444</v>
      </c>
      <c r="BM308" s="64">
        <f>IFERROR(X308*I308/H308,"0")</f>
        <v>18.431999999999999</v>
      </c>
      <c r="BN308" s="64">
        <f>IFERROR(1/J308*(W308/H308),"0")</f>
        <v>5.6980056980056981E-2</v>
      </c>
      <c r="BO308" s="64">
        <f>IFERROR(1/J308*(X308/H308),"0")</f>
        <v>5.7692307692307689E-2</v>
      </c>
    </row>
    <row r="309" spans="1:67" x14ac:dyDescent="0.2">
      <c r="A309" s="44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44"/>
      <c r="O309" s="405" t="s">
        <v>70</v>
      </c>
      <c r="P309" s="406"/>
      <c r="Q309" s="406"/>
      <c r="R309" s="406"/>
      <c r="S309" s="406"/>
      <c r="T309" s="406"/>
      <c r="U309" s="407"/>
      <c r="V309" s="37" t="s">
        <v>71</v>
      </c>
      <c r="W309" s="390">
        <f>IFERROR(W308/H308,"0")</f>
        <v>8.8888888888888893</v>
      </c>
      <c r="X309" s="390">
        <f>IFERROR(X308/H308,"0")</f>
        <v>9</v>
      </c>
      <c r="Y309" s="390">
        <f>IFERROR(IF(Y308="",0,Y308),"0")</f>
        <v>6.7769999999999997E-2</v>
      </c>
      <c r="Z309" s="391"/>
      <c r="AA309" s="391"/>
    </row>
    <row r="310" spans="1:67" x14ac:dyDescent="0.2">
      <c r="A310" s="403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44"/>
      <c r="O310" s="405" t="s">
        <v>70</v>
      </c>
      <c r="P310" s="406"/>
      <c r="Q310" s="406"/>
      <c r="R310" s="406"/>
      <c r="S310" s="406"/>
      <c r="T310" s="406"/>
      <c r="U310" s="407"/>
      <c r="V310" s="37" t="s">
        <v>66</v>
      </c>
      <c r="W310" s="390">
        <f>IFERROR(SUM(W308:W308),"0")</f>
        <v>16</v>
      </c>
      <c r="X310" s="390">
        <f>IFERROR(SUM(X308:X308),"0")</f>
        <v>16.2</v>
      </c>
      <c r="Y310" s="37"/>
      <c r="Z310" s="391"/>
      <c r="AA310" s="391"/>
    </row>
    <row r="311" spans="1:67" ht="14.25" hidden="1" customHeight="1" x14ac:dyDescent="0.25">
      <c r="A311" s="402" t="s">
        <v>72</v>
      </c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3"/>
      <c r="P311" s="403"/>
      <c r="Q311" s="403"/>
      <c r="R311" s="403"/>
      <c r="S311" s="403"/>
      <c r="T311" s="403"/>
      <c r="U311" s="403"/>
      <c r="V311" s="403"/>
      <c r="W311" s="403"/>
      <c r="X311" s="403"/>
      <c r="Y311" s="403"/>
      <c r="Z311" s="381"/>
      <c r="AA311" s="381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400">
        <v>4607091387919</v>
      </c>
      <c r="E312" s="394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3"/>
      <c r="Q312" s="393"/>
      <c r="R312" s="393"/>
      <c r="S312" s="394"/>
      <c r="T312" s="34"/>
      <c r="U312" s="34"/>
      <c r="V312" s="35" t="s">
        <v>66</v>
      </c>
      <c r="W312" s="388">
        <v>42</v>
      </c>
      <c r="X312" s="389">
        <f>IFERROR(IF(W312="",0,CEILING((W312/$H312),1)*$H312),"")</f>
        <v>48.599999999999994</v>
      </c>
      <c r="Y312" s="36">
        <f>IFERROR(IF(X312=0,"",ROUNDUP(X312/H312,0)*0.02175),"")</f>
        <v>0.1305</v>
      </c>
      <c r="Z312" s="56"/>
      <c r="AA312" s="57"/>
      <c r="AE312" s="64"/>
      <c r="BB312" s="248" t="s">
        <v>1</v>
      </c>
      <c r="BL312" s="64">
        <f>IFERROR(W312*I312/H312,"0")</f>
        <v>44.924444444444447</v>
      </c>
      <c r="BM312" s="64">
        <f>IFERROR(X312*I312/H312,"0")</f>
        <v>51.983999999999995</v>
      </c>
      <c r="BN312" s="64">
        <f>IFERROR(1/J312*(W312/H312),"0")</f>
        <v>9.2592592592592587E-2</v>
      </c>
      <c r="BO312" s="64">
        <f>IFERROR(1/J312*(X312/H312),"0")</f>
        <v>0.10714285714285714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400">
        <v>4680115883604</v>
      </c>
      <c r="E313" s="394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3"/>
      <c r="Q313" s="393"/>
      <c r="R313" s="393"/>
      <c r="S313" s="394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400">
        <v>4680115883567</v>
      </c>
      <c r="E314" s="394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3"/>
      <c r="Q314" s="393"/>
      <c r="R314" s="393"/>
      <c r="S314" s="394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43"/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44"/>
      <c r="O315" s="405" t="s">
        <v>70</v>
      </c>
      <c r="P315" s="406"/>
      <c r="Q315" s="406"/>
      <c r="R315" s="406"/>
      <c r="S315" s="406"/>
      <c r="T315" s="406"/>
      <c r="U315" s="407"/>
      <c r="V315" s="37" t="s">
        <v>71</v>
      </c>
      <c r="W315" s="390">
        <f>IFERROR(W312/H312,"0")+IFERROR(W313/H313,"0")+IFERROR(W314/H314,"0")</f>
        <v>5.1851851851851851</v>
      </c>
      <c r="X315" s="390">
        <f>IFERROR(X312/H312,"0")+IFERROR(X313/H313,"0")+IFERROR(X314/H314,"0")</f>
        <v>6</v>
      </c>
      <c r="Y315" s="390">
        <f>IFERROR(IF(Y312="",0,Y312),"0")+IFERROR(IF(Y313="",0,Y313),"0")+IFERROR(IF(Y314="",0,Y314),"0")</f>
        <v>0.1305</v>
      </c>
      <c r="Z315" s="391"/>
      <c r="AA315" s="391"/>
    </row>
    <row r="316" spans="1:67" x14ac:dyDescent="0.2">
      <c r="A316" s="403"/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44"/>
      <c r="O316" s="405" t="s">
        <v>70</v>
      </c>
      <c r="P316" s="406"/>
      <c r="Q316" s="406"/>
      <c r="R316" s="406"/>
      <c r="S316" s="406"/>
      <c r="T316" s="406"/>
      <c r="U316" s="407"/>
      <c r="V316" s="37" t="s">
        <v>66</v>
      </c>
      <c r="W316" s="390">
        <f>IFERROR(SUM(W312:W314),"0")</f>
        <v>42</v>
      </c>
      <c r="X316" s="390">
        <f>IFERROR(SUM(X312:X314),"0")</f>
        <v>48.599999999999994</v>
      </c>
      <c r="Y316" s="37"/>
      <c r="Z316" s="391"/>
      <c r="AA316" s="391"/>
    </row>
    <row r="317" spans="1:67" ht="14.25" hidden="1" customHeight="1" x14ac:dyDescent="0.25">
      <c r="A317" s="402" t="s">
        <v>204</v>
      </c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03"/>
      <c r="O317" s="403"/>
      <c r="P317" s="403"/>
      <c r="Q317" s="403"/>
      <c r="R317" s="403"/>
      <c r="S317" s="403"/>
      <c r="T317" s="403"/>
      <c r="U317" s="403"/>
      <c r="V317" s="403"/>
      <c r="W317" s="403"/>
      <c r="X317" s="403"/>
      <c r="Y317" s="403"/>
      <c r="Z317" s="381"/>
      <c r="AA317" s="381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400">
        <v>4607091388831</v>
      </c>
      <c r="E318" s="394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3"/>
      <c r="Q318" s="393"/>
      <c r="R318" s="393"/>
      <c r="S318" s="394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43"/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44"/>
      <c r="O319" s="405" t="s">
        <v>70</v>
      </c>
      <c r="P319" s="406"/>
      <c r="Q319" s="406"/>
      <c r="R319" s="406"/>
      <c r="S319" s="406"/>
      <c r="T319" s="406"/>
      <c r="U319" s="407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3"/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44"/>
      <c r="O320" s="405" t="s">
        <v>70</v>
      </c>
      <c r="P320" s="406"/>
      <c r="Q320" s="406"/>
      <c r="R320" s="406"/>
      <c r="S320" s="406"/>
      <c r="T320" s="406"/>
      <c r="U320" s="407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2" t="s">
        <v>86</v>
      </c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03"/>
      <c r="O321" s="403"/>
      <c r="P321" s="403"/>
      <c r="Q321" s="403"/>
      <c r="R321" s="403"/>
      <c r="S321" s="403"/>
      <c r="T321" s="403"/>
      <c r="U321" s="403"/>
      <c r="V321" s="403"/>
      <c r="W321" s="403"/>
      <c r="X321" s="403"/>
      <c r="Y321" s="403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400">
        <v>4607091383102</v>
      </c>
      <c r="E322" s="394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3"/>
      <c r="Q322" s="393"/>
      <c r="R322" s="393"/>
      <c r="S322" s="394"/>
      <c r="T322" s="34"/>
      <c r="U322" s="34"/>
      <c r="V322" s="35" t="s">
        <v>66</v>
      </c>
      <c r="W322" s="388">
        <v>11</v>
      </c>
      <c r="X322" s="389">
        <f>IFERROR(IF(W322="",0,CEILING((W322/$H322),1)*$H322),"")</f>
        <v>12.75</v>
      </c>
      <c r="Y322" s="36">
        <f>IFERROR(IF(X322=0,"",ROUNDUP(X322/H322,0)*0.00753),"")</f>
        <v>3.7650000000000003E-2</v>
      </c>
      <c r="Z322" s="56"/>
      <c r="AA322" s="57"/>
      <c r="AE322" s="64"/>
      <c r="BB322" s="252" t="s">
        <v>1</v>
      </c>
      <c r="BL322" s="64">
        <f>IFERROR(W322*I322/H322,"0")</f>
        <v>12.833333333333334</v>
      </c>
      <c r="BM322" s="64">
        <f>IFERROR(X322*I322/H322,"0")</f>
        <v>14.875</v>
      </c>
      <c r="BN322" s="64">
        <f>IFERROR(1/J322*(W322/H322),"0")</f>
        <v>2.765208647561589E-2</v>
      </c>
      <c r="BO322" s="64">
        <f>IFERROR(1/J322*(X322/H322),"0")</f>
        <v>3.2051282051282048E-2</v>
      </c>
    </row>
    <row r="323" spans="1:67" x14ac:dyDescent="0.2">
      <c r="A323" s="44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44"/>
      <c r="O323" s="405" t="s">
        <v>70</v>
      </c>
      <c r="P323" s="406"/>
      <c r="Q323" s="406"/>
      <c r="R323" s="406"/>
      <c r="S323" s="406"/>
      <c r="T323" s="406"/>
      <c r="U323" s="407"/>
      <c r="V323" s="37" t="s">
        <v>71</v>
      </c>
      <c r="W323" s="390">
        <f>IFERROR(W322/H322,"0")</f>
        <v>4.3137254901960791</v>
      </c>
      <c r="X323" s="390">
        <f>IFERROR(X322/H322,"0")</f>
        <v>5</v>
      </c>
      <c r="Y323" s="390">
        <f>IFERROR(IF(Y322="",0,Y322),"0")</f>
        <v>3.7650000000000003E-2</v>
      </c>
      <c r="Z323" s="391"/>
      <c r="AA323" s="391"/>
    </row>
    <row r="324" spans="1:67" x14ac:dyDescent="0.2">
      <c r="A324" s="403"/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44"/>
      <c r="O324" s="405" t="s">
        <v>70</v>
      </c>
      <c r="P324" s="406"/>
      <c r="Q324" s="406"/>
      <c r="R324" s="406"/>
      <c r="S324" s="406"/>
      <c r="T324" s="406"/>
      <c r="U324" s="407"/>
      <c r="V324" s="37" t="s">
        <v>66</v>
      </c>
      <c r="W324" s="390">
        <f>IFERROR(SUM(W322:W322),"0")</f>
        <v>11</v>
      </c>
      <c r="X324" s="390">
        <f>IFERROR(SUM(X322:X322),"0")</f>
        <v>12.75</v>
      </c>
      <c r="Y324" s="37"/>
      <c r="Z324" s="391"/>
      <c r="AA324" s="391"/>
    </row>
    <row r="325" spans="1:67" ht="27.75" hidden="1" customHeight="1" x14ac:dyDescent="0.2">
      <c r="A325" s="432" t="s">
        <v>486</v>
      </c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  <c r="Y325" s="433"/>
      <c r="Z325" s="48"/>
      <c r="AA325" s="48"/>
    </row>
    <row r="326" spans="1:67" ht="16.5" hidden="1" customHeight="1" x14ac:dyDescent="0.25">
      <c r="A326" s="409" t="s">
        <v>487</v>
      </c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03"/>
      <c r="P326" s="403"/>
      <c r="Q326" s="403"/>
      <c r="R326" s="403"/>
      <c r="S326" s="403"/>
      <c r="T326" s="403"/>
      <c r="U326" s="403"/>
      <c r="V326" s="403"/>
      <c r="W326" s="403"/>
      <c r="X326" s="403"/>
      <c r="Y326" s="403"/>
      <c r="Z326" s="382"/>
      <c r="AA326" s="382"/>
    </row>
    <row r="327" spans="1:67" ht="14.25" hidden="1" customHeight="1" x14ac:dyDescent="0.25">
      <c r="A327" s="402" t="s">
        <v>105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381"/>
      <c r="AA327" s="381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400">
        <v>4680115884885</v>
      </c>
      <c r="E328" s="394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3"/>
      <c r="Q328" s="393"/>
      <c r="R328" s="393"/>
      <c r="S328" s="394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400">
        <v>4680115884830</v>
      </c>
      <c r="E329" s="394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1" t="s">
        <v>493</v>
      </c>
      <c r="P329" s="393"/>
      <c r="Q329" s="393"/>
      <c r="R329" s="393"/>
      <c r="S329" s="394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400">
        <v>4680115884830</v>
      </c>
      <c r="E330" s="394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9" t="s">
        <v>493</v>
      </c>
      <c r="P330" s="393"/>
      <c r="Q330" s="393"/>
      <c r="R330" s="393"/>
      <c r="S330" s="394"/>
      <c r="T330" s="34"/>
      <c r="U330" s="34"/>
      <c r="V330" s="35" t="s">
        <v>66</v>
      </c>
      <c r="W330" s="388">
        <v>700</v>
      </c>
      <c r="X330" s="389">
        <f t="shared" si="75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5" t="s">
        <v>1</v>
      </c>
      <c r="BL330" s="64">
        <f t="shared" si="76"/>
        <v>722.4</v>
      </c>
      <c r="BM330" s="64">
        <f t="shared" si="77"/>
        <v>727.56</v>
      </c>
      <c r="BN330" s="64">
        <f t="shared" si="78"/>
        <v>0.9722222222222221</v>
      </c>
      <c r="BO330" s="64">
        <f t="shared" si="79"/>
        <v>0.97916666666666663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400">
        <v>4680115884847</v>
      </c>
      <c r="E331" s="394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5" t="s">
        <v>497</v>
      </c>
      <c r="P331" s="393"/>
      <c r="Q331" s="393"/>
      <c r="R331" s="393"/>
      <c r="S331" s="394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400">
        <v>4680115884847</v>
      </c>
      <c r="E332" s="394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6" t="s">
        <v>497</v>
      </c>
      <c r="P332" s="393"/>
      <c r="Q332" s="393"/>
      <c r="R332" s="393"/>
      <c r="S332" s="394"/>
      <c r="T332" s="34"/>
      <c r="U332" s="34"/>
      <c r="V332" s="35" t="s">
        <v>66</v>
      </c>
      <c r="W332" s="388">
        <v>650</v>
      </c>
      <c r="X332" s="389">
        <f t="shared" si="75"/>
        <v>660</v>
      </c>
      <c r="Y332" s="36">
        <f>IFERROR(IF(X332=0,"",ROUNDUP(X332/H332,0)*0.02175),"")</f>
        <v>0.95699999999999996</v>
      </c>
      <c r="Z332" s="56"/>
      <c r="AA332" s="57"/>
      <c r="AE332" s="64"/>
      <c r="BB332" s="257" t="s">
        <v>1</v>
      </c>
      <c r="BL332" s="64">
        <f t="shared" si="76"/>
        <v>670.8</v>
      </c>
      <c r="BM332" s="64">
        <f t="shared" si="77"/>
        <v>681.12000000000012</v>
      </c>
      <c r="BN332" s="64">
        <f t="shared" si="78"/>
        <v>0.90277777777777779</v>
      </c>
      <c r="BO332" s="64">
        <f t="shared" si="79"/>
        <v>0.91666666666666663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400">
        <v>4680115884854</v>
      </c>
      <c r="E333" s="394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400">
        <v>4680115884854</v>
      </c>
      <c r="E334" s="394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7" t="s">
        <v>502</v>
      </c>
      <c r="P334" s="393"/>
      <c r="Q334" s="393"/>
      <c r="R334" s="393"/>
      <c r="S334" s="394"/>
      <c r="T334" s="34"/>
      <c r="U334" s="34"/>
      <c r="V334" s="35" t="s">
        <v>66</v>
      </c>
      <c r="W334" s="388">
        <v>377</v>
      </c>
      <c r="X334" s="389">
        <f t="shared" si="75"/>
        <v>390</v>
      </c>
      <c r="Y334" s="36">
        <f>IFERROR(IF(X334=0,"",ROUNDUP(X334/H334,0)*0.02175),"")</f>
        <v>0.5655</v>
      </c>
      <c r="Z334" s="56"/>
      <c r="AA334" s="57"/>
      <c r="AE334" s="64"/>
      <c r="BB334" s="259" t="s">
        <v>1</v>
      </c>
      <c r="BL334" s="64">
        <f t="shared" si="76"/>
        <v>389.06400000000002</v>
      </c>
      <c r="BM334" s="64">
        <f t="shared" si="77"/>
        <v>402.47999999999996</v>
      </c>
      <c r="BN334" s="64">
        <f t="shared" si="78"/>
        <v>0.52361111111111103</v>
      </c>
      <c r="BO334" s="64">
        <f t="shared" si="79"/>
        <v>0.54166666666666663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400">
        <v>4680115884908</v>
      </c>
      <c r="E335" s="394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4" t="s">
        <v>505</v>
      </c>
      <c r="P335" s="393"/>
      <c r="Q335" s="393"/>
      <c r="R335" s="393"/>
      <c r="S335" s="394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400">
        <v>4680115884878</v>
      </c>
      <c r="E336" s="394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6" t="s">
        <v>508</v>
      </c>
      <c r="P336" s="393"/>
      <c r="Q336" s="393"/>
      <c r="R336" s="393"/>
      <c r="S336" s="394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400">
        <v>4680115884922</v>
      </c>
      <c r="E337" s="394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72" t="s">
        <v>511</v>
      </c>
      <c r="P337" s="393"/>
      <c r="Q337" s="393"/>
      <c r="R337" s="393"/>
      <c r="S337" s="394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400">
        <v>4680115882638</v>
      </c>
      <c r="E338" s="394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3"/>
      <c r="Q338" s="393"/>
      <c r="R338" s="393"/>
      <c r="S338" s="394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4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44"/>
      <c r="O339" s="405" t="s">
        <v>70</v>
      </c>
      <c r="P339" s="406"/>
      <c r="Q339" s="406"/>
      <c r="R339" s="406"/>
      <c r="S339" s="406"/>
      <c r="T339" s="406"/>
      <c r="U339" s="407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115.13333333333333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117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2.5447500000000001</v>
      </c>
      <c r="Z339" s="391"/>
      <c r="AA339" s="391"/>
    </row>
    <row r="340" spans="1:67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44"/>
      <c r="O340" s="405" t="s">
        <v>70</v>
      </c>
      <c r="P340" s="406"/>
      <c r="Q340" s="406"/>
      <c r="R340" s="406"/>
      <c r="S340" s="406"/>
      <c r="T340" s="406"/>
      <c r="U340" s="407"/>
      <c r="V340" s="37" t="s">
        <v>66</v>
      </c>
      <c r="W340" s="390">
        <f>IFERROR(SUM(W328:W338),"0")</f>
        <v>1727</v>
      </c>
      <c r="X340" s="390">
        <f>IFERROR(SUM(X328:X338),"0")</f>
        <v>1755</v>
      </c>
      <c r="Y340" s="37"/>
      <c r="Z340" s="391"/>
      <c r="AA340" s="391"/>
    </row>
    <row r="341" spans="1:67" ht="14.25" hidden="1" customHeight="1" x14ac:dyDescent="0.25">
      <c r="A341" s="402" t="s">
        <v>97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400">
        <v>4607091383980</v>
      </c>
      <c r="E342" s="394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3"/>
      <c r="Q342" s="393"/>
      <c r="R342" s="393"/>
      <c r="S342" s="394"/>
      <c r="T342" s="34"/>
      <c r="U342" s="34"/>
      <c r="V342" s="35" t="s">
        <v>66</v>
      </c>
      <c r="W342" s="388">
        <v>750</v>
      </c>
      <c r="X342" s="389">
        <f>IFERROR(IF(W342="",0,CEILING((W342/$H342),1)*$H342),"")</f>
        <v>750</v>
      </c>
      <c r="Y342" s="36">
        <f>IFERROR(IF(X342=0,"",ROUNDUP(X342/H342,0)*0.02175),"")</f>
        <v>1.0874999999999999</v>
      </c>
      <c r="Z342" s="56"/>
      <c r="AA342" s="57"/>
      <c r="AE342" s="64"/>
      <c r="BB342" s="264" t="s">
        <v>1</v>
      </c>
      <c r="BL342" s="64">
        <f>IFERROR(W342*I342/H342,"0")</f>
        <v>774</v>
      </c>
      <c r="BM342" s="64">
        <f>IFERROR(X342*I342/H342,"0")</f>
        <v>774</v>
      </c>
      <c r="BN342" s="64">
        <f>IFERROR(1/J342*(W342/H342),"0")</f>
        <v>1.0416666666666665</v>
      </c>
      <c r="BO342" s="64">
        <f>IFERROR(1/J342*(X342/H342),"0")</f>
        <v>1.0416666666666665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400">
        <v>4680115883314</v>
      </c>
      <c r="E343" s="394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3"/>
      <c r="Q343" s="393"/>
      <c r="R343" s="393"/>
      <c r="S343" s="394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400">
        <v>4607091384178</v>
      </c>
      <c r="E344" s="394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3"/>
      <c r="Q344" s="393"/>
      <c r="R344" s="393"/>
      <c r="S344" s="394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400">
        <v>4680115881914</v>
      </c>
      <c r="E345" s="394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3"/>
      <c r="Q345" s="393"/>
      <c r="R345" s="393"/>
      <c r="S345" s="394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43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44"/>
      <c r="O346" s="405" t="s">
        <v>70</v>
      </c>
      <c r="P346" s="406"/>
      <c r="Q346" s="406"/>
      <c r="R346" s="406"/>
      <c r="S346" s="406"/>
      <c r="T346" s="406"/>
      <c r="U346" s="407"/>
      <c r="V346" s="37" t="s">
        <v>71</v>
      </c>
      <c r="W346" s="390">
        <f>IFERROR(W342/H342,"0")+IFERROR(W343/H343,"0")+IFERROR(W344/H344,"0")+IFERROR(W345/H345,"0")</f>
        <v>50</v>
      </c>
      <c r="X346" s="390">
        <f>IFERROR(X342/H342,"0")+IFERROR(X343/H343,"0")+IFERROR(X344/H344,"0")+IFERROR(X345/H345,"0")</f>
        <v>50</v>
      </c>
      <c r="Y346" s="390">
        <f>IFERROR(IF(Y342="",0,Y342),"0")+IFERROR(IF(Y343="",0,Y343),"0")+IFERROR(IF(Y344="",0,Y344),"0")+IFERROR(IF(Y345="",0,Y345),"0")</f>
        <v>1.0874999999999999</v>
      </c>
      <c r="Z346" s="391"/>
      <c r="AA346" s="391"/>
    </row>
    <row r="347" spans="1:67" x14ac:dyDescent="0.2">
      <c r="A347" s="403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44"/>
      <c r="O347" s="405" t="s">
        <v>70</v>
      </c>
      <c r="P347" s="406"/>
      <c r="Q347" s="406"/>
      <c r="R347" s="406"/>
      <c r="S347" s="406"/>
      <c r="T347" s="406"/>
      <c r="U347" s="407"/>
      <c r="V347" s="37" t="s">
        <v>66</v>
      </c>
      <c r="W347" s="390">
        <f>IFERROR(SUM(W342:W345),"0")</f>
        <v>750</v>
      </c>
      <c r="X347" s="390">
        <f>IFERROR(SUM(X342:X345),"0")</f>
        <v>750</v>
      </c>
      <c r="Y347" s="37"/>
      <c r="Z347" s="391"/>
      <c r="AA347" s="391"/>
    </row>
    <row r="348" spans="1:67" ht="14.25" hidden="1" customHeight="1" x14ac:dyDescent="0.25">
      <c r="A348" s="402" t="s">
        <v>72</v>
      </c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03"/>
      <c r="P348" s="403"/>
      <c r="Q348" s="403"/>
      <c r="R348" s="403"/>
      <c r="S348" s="403"/>
      <c r="T348" s="403"/>
      <c r="U348" s="403"/>
      <c r="V348" s="403"/>
      <c r="W348" s="403"/>
      <c r="X348" s="403"/>
      <c r="Y348" s="403"/>
      <c r="Z348" s="381"/>
      <c r="AA348" s="381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400">
        <v>4607091383928</v>
      </c>
      <c r="E349" s="394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3"/>
      <c r="Q349" s="393"/>
      <c r="R349" s="393"/>
      <c r="S349" s="394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400">
        <v>4607091383928</v>
      </c>
      <c r="E350" s="394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8" t="s">
        <v>525</v>
      </c>
      <c r="P350" s="393"/>
      <c r="Q350" s="393"/>
      <c r="R350" s="393"/>
      <c r="S350" s="394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400">
        <v>4607091384260</v>
      </c>
      <c r="E351" s="394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3"/>
      <c r="Q351" s="393"/>
      <c r="R351" s="393"/>
      <c r="S351" s="394"/>
      <c r="T351" s="34"/>
      <c r="U351" s="34"/>
      <c r="V351" s="35" t="s">
        <v>66</v>
      </c>
      <c r="W351" s="388">
        <v>42</v>
      </c>
      <c r="X351" s="389">
        <f>IFERROR(IF(W351="",0,CEILING((W351/$H351),1)*$H351),"")</f>
        <v>46.8</v>
      </c>
      <c r="Y351" s="36">
        <f>IFERROR(IF(X351=0,"",ROUNDUP(X351/H351,0)*0.02175),"")</f>
        <v>0.1305</v>
      </c>
      <c r="Z351" s="56"/>
      <c r="AA351" s="57"/>
      <c r="AE351" s="64"/>
      <c r="BB351" s="270" t="s">
        <v>1</v>
      </c>
      <c r="BL351" s="64">
        <f>IFERROR(W351*I351/H351,"0")</f>
        <v>45.036923076923081</v>
      </c>
      <c r="BM351" s="64">
        <f>IFERROR(X351*I351/H351,"0")</f>
        <v>50.184000000000005</v>
      </c>
      <c r="BN351" s="64">
        <f>IFERROR(1/J351*(W351/H351),"0")</f>
        <v>9.6153846153846159E-2</v>
      </c>
      <c r="BO351" s="64">
        <f>IFERROR(1/J351*(X351/H351),"0")</f>
        <v>0.10714285714285714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400">
        <v>4607091384260</v>
      </c>
      <c r="E352" s="394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5" t="s">
        <v>529</v>
      </c>
      <c r="P352" s="393"/>
      <c r="Q352" s="393"/>
      <c r="R352" s="393"/>
      <c r="S352" s="394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43"/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44"/>
      <c r="O353" s="405" t="s">
        <v>70</v>
      </c>
      <c r="P353" s="406"/>
      <c r="Q353" s="406"/>
      <c r="R353" s="406"/>
      <c r="S353" s="406"/>
      <c r="T353" s="406"/>
      <c r="U353" s="407"/>
      <c r="V353" s="37" t="s">
        <v>71</v>
      </c>
      <c r="W353" s="390">
        <f>IFERROR(W349/H349,"0")+IFERROR(W350/H350,"0")+IFERROR(W351/H351,"0")+IFERROR(W352/H352,"0")</f>
        <v>5.384615384615385</v>
      </c>
      <c r="X353" s="390">
        <f>IFERROR(X349/H349,"0")+IFERROR(X350/H350,"0")+IFERROR(X351/H351,"0")+IFERROR(X352/H352,"0")</f>
        <v>6</v>
      </c>
      <c r="Y353" s="390">
        <f>IFERROR(IF(Y349="",0,Y349),"0")+IFERROR(IF(Y350="",0,Y350),"0")+IFERROR(IF(Y351="",0,Y351),"0")+IFERROR(IF(Y352="",0,Y352),"0")</f>
        <v>0.1305</v>
      </c>
      <c r="Z353" s="391"/>
      <c r="AA353" s="391"/>
    </row>
    <row r="354" spans="1:67" x14ac:dyDescent="0.2">
      <c r="A354" s="403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44"/>
      <c r="O354" s="405" t="s">
        <v>70</v>
      </c>
      <c r="P354" s="406"/>
      <c r="Q354" s="406"/>
      <c r="R354" s="406"/>
      <c r="S354" s="406"/>
      <c r="T354" s="406"/>
      <c r="U354" s="407"/>
      <c r="V354" s="37" t="s">
        <v>66</v>
      </c>
      <c r="W354" s="390">
        <f>IFERROR(SUM(W349:W352),"0")</f>
        <v>42</v>
      </c>
      <c r="X354" s="390">
        <f>IFERROR(SUM(X349:X352),"0")</f>
        <v>46.8</v>
      </c>
      <c r="Y354" s="37"/>
      <c r="Z354" s="391"/>
      <c r="AA354" s="391"/>
    </row>
    <row r="355" spans="1:67" ht="14.25" hidden="1" customHeight="1" x14ac:dyDescent="0.25">
      <c r="A355" s="402" t="s">
        <v>204</v>
      </c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3"/>
      <c r="P355" s="403"/>
      <c r="Q355" s="403"/>
      <c r="R355" s="403"/>
      <c r="S355" s="403"/>
      <c r="T355" s="403"/>
      <c r="U355" s="403"/>
      <c r="V355" s="403"/>
      <c r="W355" s="403"/>
      <c r="X355" s="403"/>
      <c r="Y355" s="403"/>
      <c r="Z355" s="381"/>
      <c r="AA355" s="381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400">
        <v>4607091384673</v>
      </c>
      <c r="E356" s="394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0" t="s">
        <v>532</v>
      </c>
      <c r="P356" s="393"/>
      <c r="Q356" s="393"/>
      <c r="R356" s="393"/>
      <c r="S356" s="394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400">
        <v>4607091384673</v>
      </c>
      <c r="E357" s="394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3"/>
      <c r="Q357" s="393"/>
      <c r="R357" s="393"/>
      <c r="S357" s="394"/>
      <c r="T357" s="34"/>
      <c r="U357" s="34"/>
      <c r="V357" s="35" t="s">
        <v>66</v>
      </c>
      <c r="W357" s="388">
        <v>101</v>
      </c>
      <c r="X357" s="389">
        <f>IFERROR(IF(W357="",0,CEILING((W357/$H357),1)*$H357),"")</f>
        <v>101.39999999999999</v>
      </c>
      <c r="Y357" s="36">
        <f>IFERROR(IF(X357=0,"",ROUNDUP(X357/H357,0)*0.02175),"")</f>
        <v>0.28275</v>
      </c>
      <c r="Z357" s="56"/>
      <c r="AA357" s="57"/>
      <c r="AE357" s="64"/>
      <c r="BB357" s="273" t="s">
        <v>1</v>
      </c>
      <c r="BL357" s="64">
        <f>IFERROR(W357*I357/H357,"0")</f>
        <v>108.30307692307694</v>
      </c>
      <c r="BM357" s="64">
        <f>IFERROR(X357*I357/H357,"0")</f>
        <v>108.732</v>
      </c>
      <c r="BN357" s="64">
        <f>IFERROR(1/J357*(W357/H357),"0")</f>
        <v>0.23122710622710621</v>
      </c>
      <c r="BO357" s="64">
        <f>IFERROR(1/J357*(X357/H357),"0")</f>
        <v>0.23214285714285712</v>
      </c>
    </row>
    <row r="358" spans="1:67" x14ac:dyDescent="0.2">
      <c r="A358" s="44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44"/>
      <c r="O358" s="405" t="s">
        <v>70</v>
      </c>
      <c r="P358" s="406"/>
      <c r="Q358" s="406"/>
      <c r="R358" s="406"/>
      <c r="S358" s="406"/>
      <c r="T358" s="406"/>
      <c r="U358" s="407"/>
      <c r="V358" s="37" t="s">
        <v>71</v>
      </c>
      <c r="W358" s="390">
        <f>IFERROR(W356/H356,"0")+IFERROR(W357/H357,"0")</f>
        <v>12.948717948717949</v>
      </c>
      <c r="X358" s="390">
        <f>IFERROR(X356/H356,"0")+IFERROR(X357/H357,"0")</f>
        <v>13</v>
      </c>
      <c r="Y358" s="390">
        <f>IFERROR(IF(Y356="",0,Y356),"0")+IFERROR(IF(Y357="",0,Y357),"0")</f>
        <v>0.28275</v>
      </c>
      <c r="Z358" s="391"/>
      <c r="AA358" s="391"/>
    </row>
    <row r="359" spans="1:67" x14ac:dyDescent="0.2">
      <c r="A359" s="403"/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44"/>
      <c r="O359" s="405" t="s">
        <v>70</v>
      </c>
      <c r="P359" s="406"/>
      <c r="Q359" s="406"/>
      <c r="R359" s="406"/>
      <c r="S359" s="406"/>
      <c r="T359" s="406"/>
      <c r="U359" s="407"/>
      <c r="V359" s="37" t="s">
        <v>66</v>
      </c>
      <c r="W359" s="390">
        <f>IFERROR(SUM(W356:W357),"0")</f>
        <v>101</v>
      </c>
      <c r="X359" s="390">
        <f>IFERROR(SUM(X356:X357),"0")</f>
        <v>101.39999999999999</v>
      </c>
      <c r="Y359" s="37"/>
      <c r="Z359" s="391"/>
      <c r="AA359" s="391"/>
    </row>
    <row r="360" spans="1:67" ht="16.5" hidden="1" customHeight="1" x14ac:dyDescent="0.25">
      <c r="A360" s="409" t="s">
        <v>534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382"/>
      <c r="AA360" s="382"/>
    </row>
    <row r="361" spans="1:67" ht="14.25" hidden="1" customHeight="1" x14ac:dyDescent="0.25">
      <c r="A361" s="402" t="s">
        <v>105</v>
      </c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3"/>
      <c r="P361" s="403"/>
      <c r="Q361" s="403"/>
      <c r="R361" s="403"/>
      <c r="S361" s="403"/>
      <c r="T361" s="403"/>
      <c r="U361" s="403"/>
      <c r="V361" s="403"/>
      <c r="W361" s="403"/>
      <c r="X361" s="403"/>
      <c r="Y361" s="403"/>
      <c r="Z361" s="381"/>
      <c r="AA361" s="381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400">
        <v>4607091384192</v>
      </c>
      <c r="E362" s="394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3"/>
      <c r="Q362" s="393"/>
      <c r="R362" s="393"/>
      <c r="S362" s="394"/>
      <c r="T362" s="34"/>
      <c r="U362" s="34"/>
      <c r="V362" s="35" t="s">
        <v>66</v>
      </c>
      <c r="W362" s="388">
        <v>73</v>
      </c>
      <c r="X362" s="389">
        <f>IFERROR(IF(W362="",0,CEILING((W362/$H362),1)*$H362),"")</f>
        <v>75.600000000000009</v>
      </c>
      <c r="Y362" s="36">
        <f>IFERROR(IF(X362=0,"",ROUNDUP(X362/H362,0)*0.02175),"")</f>
        <v>0.15225</v>
      </c>
      <c r="Z362" s="56"/>
      <c r="AA362" s="57"/>
      <c r="AE362" s="64"/>
      <c r="BB362" s="274" t="s">
        <v>1</v>
      </c>
      <c r="BL362" s="64">
        <f>IFERROR(W362*I362/H362,"0")</f>
        <v>76.24444444444444</v>
      </c>
      <c r="BM362" s="64">
        <f>IFERROR(X362*I362/H362,"0")</f>
        <v>78.959999999999994</v>
      </c>
      <c r="BN362" s="64">
        <f>IFERROR(1/J362*(W362/H362),"0")</f>
        <v>0.12070105820105818</v>
      </c>
      <c r="BO362" s="64">
        <f>IFERROR(1/J362*(X362/H362),"0")</f>
        <v>0.125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400">
        <v>4680115881907</v>
      </c>
      <c r="E363" s="394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3"/>
      <c r="Q363" s="393"/>
      <c r="R363" s="393"/>
      <c r="S363" s="394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400">
        <v>4680115883925</v>
      </c>
      <c r="E364" s="394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3"/>
      <c r="Q364" s="393"/>
      <c r="R364" s="393"/>
      <c r="S364" s="394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43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44"/>
      <c r="O365" s="405" t="s">
        <v>70</v>
      </c>
      <c r="P365" s="406"/>
      <c r="Q365" s="406"/>
      <c r="R365" s="406"/>
      <c r="S365" s="406"/>
      <c r="T365" s="406"/>
      <c r="U365" s="407"/>
      <c r="V365" s="37" t="s">
        <v>71</v>
      </c>
      <c r="W365" s="390">
        <f>IFERROR(W362/H362,"0")+IFERROR(W363/H363,"0")+IFERROR(W364/H364,"0")</f>
        <v>6.7592592592592586</v>
      </c>
      <c r="X365" s="390">
        <f>IFERROR(X362/H362,"0")+IFERROR(X363/H363,"0")+IFERROR(X364/H364,"0")</f>
        <v>7</v>
      </c>
      <c r="Y365" s="390">
        <f>IFERROR(IF(Y362="",0,Y362),"0")+IFERROR(IF(Y363="",0,Y363),"0")+IFERROR(IF(Y364="",0,Y364),"0")</f>
        <v>0.15225</v>
      </c>
      <c r="Z365" s="391"/>
      <c r="AA365" s="391"/>
    </row>
    <row r="366" spans="1:67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44"/>
      <c r="O366" s="405" t="s">
        <v>70</v>
      </c>
      <c r="P366" s="406"/>
      <c r="Q366" s="406"/>
      <c r="R366" s="406"/>
      <c r="S366" s="406"/>
      <c r="T366" s="406"/>
      <c r="U366" s="407"/>
      <c r="V366" s="37" t="s">
        <v>66</v>
      </c>
      <c r="W366" s="390">
        <f>IFERROR(SUM(W362:W364),"0")</f>
        <v>73</v>
      </c>
      <c r="X366" s="390">
        <f>IFERROR(SUM(X362:X364),"0")</f>
        <v>75.600000000000009</v>
      </c>
      <c r="Y366" s="37"/>
      <c r="Z366" s="391"/>
      <c r="AA366" s="391"/>
    </row>
    <row r="367" spans="1:67" ht="14.25" hidden="1" customHeight="1" x14ac:dyDescent="0.25">
      <c r="A367" s="402" t="s">
        <v>61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381"/>
      <c r="AA367" s="381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400">
        <v>4607091384802</v>
      </c>
      <c r="E368" s="394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3"/>
      <c r="Q368" s="393"/>
      <c r="R368" s="393"/>
      <c r="S368" s="394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400">
        <v>4607091384802</v>
      </c>
      <c r="E369" s="394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9" t="s">
        <v>544</v>
      </c>
      <c r="P369" s="393"/>
      <c r="Q369" s="393"/>
      <c r="R369" s="393"/>
      <c r="S369" s="394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400">
        <v>4607091384826</v>
      </c>
      <c r="E370" s="394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3"/>
      <c r="Q370" s="393"/>
      <c r="R370" s="393"/>
      <c r="S370" s="394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400">
        <v>4607091384826</v>
      </c>
      <c r="E371" s="394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1" t="s">
        <v>549</v>
      </c>
      <c r="P371" s="393"/>
      <c r="Q371" s="393"/>
      <c r="R371" s="393"/>
      <c r="S371" s="394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4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44"/>
      <c r="O372" s="405" t="s">
        <v>70</v>
      </c>
      <c r="P372" s="406"/>
      <c r="Q372" s="406"/>
      <c r="R372" s="406"/>
      <c r="S372" s="406"/>
      <c r="T372" s="406"/>
      <c r="U372" s="407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3"/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44"/>
      <c r="O373" s="405" t="s">
        <v>70</v>
      </c>
      <c r="P373" s="406"/>
      <c r="Q373" s="406"/>
      <c r="R373" s="406"/>
      <c r="S373" s="406"/>
      <c r="T373" s="406"/>
      <c r="U373" s="407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2" t="s">
        <v>72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400">
        <v>4607091384246</v>
      </c>
      <c r="E375" s="394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3"/>
      <c r="Q375" s="393"/>
      <c r="R375" s="393"/>
      <c r="S375" s="394"/>
      <c r="T375" s="34"/>
      <c r="U375" s="34"/>
      <c r="V375" s="35" t="s">
        <v>66</v>
      </c>
      <c r="W375" s="388">
        <v>555</v>
      </c>
      <c r="X375" s="389">
        <f>IFERROR(IF(W375="",0,CEILING((W375/$H375),1)*$H375),"")</f>
        <v>561.6</v>
      </c>
      <c r="Y375" s="36">
        <f>IFERROR(IF(X375=0,"",ROUNDUP(X375/H375,0)*0.02175),"")</f>
        <v>1.5659999999999998</v>
      </c>
      <c r="Z375" s="56"/>
      <c r="AA375" s="57"/>
      <c r="AE375" s="64"/>
      <c r="BB375" s="281" t="s">
        <v>1</v>
      </c>
      <c r="BL375" s="64">
        <f>IFERROR(W375*I375/H375,"0")</f>
        <v>595.13076923076926</v>
      </c>
      <c r="BM375" s="64">
        <f>IFERROR(X375*I375/H375,"0")</f>
        <v>602.20800000000008</v>
      </c>
      <c r="BN375" s="64">
        <f>IFERROR(1/J375*(W375/H375),"0")</f>
        <v>1.2706043956043958</v>
      </c>
      <c r="BO375" s="64">
        <f>IFERROR(1/J375*(X375/H375),"0")</f>
        <v>1.2857142857142856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400">
        <v>4607091384246</v>
      </c>
      <c r="E376" s="394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">
        <v>554</v>
      </c>
      <c r="P376" s="393"/>
      <c r="Q376" s="393"/>
      <c r="R376" s="393"/>
      <c r="S376" s="394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0">
        <v>4680115881976</v>
      </c>
      <c r="E377" s="394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7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3"/>
      <c r="Q377" s="393"/>
      <c r="R377" s="393"/>
      <c r="S377" s="394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0">
        <v>4607091384253</v>
      </c>
      <c r="E378" s="394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3"/>
      <c r="Q378" s="393"/>
      <c r="R378" s="393"/>
      <c r="S378" s="394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400">
        <v>4680115881969</v>
      </c>
      <c r="E379" s="394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3"/>
      <c r="Q379" s="393"/>
      <c r="R379" s="393"/>
      <c r="S379" s="394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43"/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44"/>
      <c r="O380" s="405" t="s">
        <v>70</v>
      </c>
      <c r="P380" s="406"/>
      <c r="Q380" s="406"/>
      <c r="R380" s="406"/>
      <c r="S380" s="406"/>
      <c r="T380" s="406"/>
      <c r="U380" s="407"/>
      <c r="V380" s="37" t="s">
        <v>71</v>
      </c>
      <c r="W380" s="390">
        <f>IFERROR(W375/H375,"0")+IFERROR(W376/H376,"0")+IFERROR(W377/H377,"0")+IFERROR(W378/H378,"0")+IFERROR(W379/H379,"0")</f>
        <v>71.15384615384616</v>
      </c>
      <c r="X380" s="390">
        <f>IFERROR(X375/H375,"0")+IFERROR(X376/H376,"0")+IFERROR(X377/H377,"0")+IFERROR(X378/H378,"0")+IFERROR(X379/H379,"0")</f>
        <v>72</v>
      </c>
      <c r="Y380" s="390">
        <f>IFERROR(IF(Y375="",0,Y375),"0")+IFERROR(IF(Y376="",0,Y376),"0")+IFERROR(IF(Y377="",0,Y377),"0")+IFERROR(IF(Y378="",0,Y378),"0")+IFERROR(IF(Y379="",0,Y379),"0")</f>
        <v>1.5659999999999998</v>
      </c>
      <c r="Z380" s="391"/>
      <c r="AA380" s="391"/>
    </row>
    <row r="381" spans="1:67" x14ac:dyDescent="0.2">
      <c r="A381" s="403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44"/>
      <c r="O381" s="405" t="s">
        <v>70</v>
      </c>
      <c r="P381" s="406"/>
      <c r="Q381" s="406"/>
      <c r="R381" s="406"/>
      <c r="S381" s="406"/>
      <c r="T381" s="406"/>
      <c r="U381" s="407"/>
      <c r="V381" s="37" t="s">
        <v>66</v>
      </c>
      <c r="W381" s="390">
        <f>IFERROR(SUM(W375:W379),"0")</f>
        <v>555</v>
      </c>
      <c r="X381" s="390">
        <f>IFERROR(SUM(X375:X379),"0")</f>
        <v>561.6</v>
      </c>
      <c r="Y381" s="37"/>
      <c r="Z381" s="391"/>
      <c r="AA381" s="391"/>
    </row>
    <row r="382" spans="1:67" ht="14.25" hidden="1" customHeight="1" x14ac:dyDescent="0.25">
      <c r="A382" s="402" t="s">
        <v>204</v>
      </c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3"/>
      <c r="P382" s="403"/>
      <c r="Q382" s="403"/>
      <c r="R382" s="403"/>
      <c r="S382" s="403"/>
      <c r="T382" s="403"/>
      <c r="U382" s="403"/>
      <c r="V382" s="403"/>
      <c r="W382" s="403"/>
      <c r="X382" s="403"/>
      <c r="Y382" s="403"/>
      <c r="Z382" s="381"/>
      <c r="AA382" s="381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400">
        <v>4607091389357</v>
      </c>
      <c r="E383" s="394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3"/>
      <c r="Q383" s="393"/>
      <c r="R383" s="393"/>
      <c r="S383" s="394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400">
        <v>4607091389357</v>
      </c>
      <c r="E384" s="394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1" t="s">
        <v>564</v>
      </c>
      <c r="P384" s="393"/>
      <c r="Q384" s="393"/>
      <c r="R384" s="393"/>
      <c r="S384" s="394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43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44"/>
      <c r="O385" s="405" t="s">
        <v>70</v>
      </c>
      <c r="P385" s="406"/>
      <c r="Q385" s="406"/>
      <c r="R385" s="406"/>
      <c r="S385" s="406"/>
      <c r="T385" s="406"/>
      <c r="U385" s="407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44"/>
      <c r="O386" s="405" t="s">
        <v>70</v>
      </c>
      <c r="P386" s="406"/>
      <c r="Q386" s="406"/>
      <c r="R386" s="406"/>
      <c r="S386" s="406"/>
      <c r="T386" s="406"/>
      <c r="U386" s="407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32" t="s">
        <v>565</v>
      </c>
      <c r="B387" s="433"/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3"/>
      <c r="R387" s="433"/>
      <c r="S387" s="433"/>
      <c r="T387" s="433"/>
      <c r="U387" s="433"/>
      <c r="V387" s="433"/>
      <c r="W387" s="433"/>
      <c r="X387" s="433"/>
      <c r="Y387" s="433"/>
      <c r="Z387" s="48"/>
      <c r="AA387" s="48"/>
    </row>
    <row r="388" spans="1:67" ht="16.5" hidden="1" customHeight="1" x14ac:dyDescent="0.25">
      <c r="A388" s="409" t="s">
        <v>566</v>
      </c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3"/>
      <c r="P388" s="403"/>
      <c r="Q388" s="403"/>
      <c r="R388" s="403"/>
      <c r="S388" s="403"/>
      <c r="T388" s="403"/>
      <c r="U388" s="403"/>
      <c r="V388" s="403"/>
      <c r="W388" s="403"/>
      <c r="X388" s="403"/>
      <c r="Y388" s="403"/>
      <c r="Z388" s="382"/>
      <c r="AA388" s="382"/>
    </row>
    <row r="389" spans="1:67" ht="14.25" hidden="1" customHeight="1" x14ac:dyDescent="0.25">
      <c r="A389" s="402" t="s">
        <v>105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381"/>
      <c r="AA389" s="381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400">
        <v>4607091389708</v>
      </c>
      <c r="E390" s="394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3"/>
      <c r="Q390" s="393"/>
      <c r="R390" s="393"/>
      <c r="S390" s="394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400">
        <v>4607091389692</v>
      </c>
      <c r="E391" s="394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3"/>
      <c r="Q391" s="393"/>
      <c r="R391" s="393"/>
      <c r="S391" s="394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43"/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44"/>
      <c r="O392" s="405" t="s">
        <v>70</v>
      </c>
      <c r="P392" s="406"/>
      <c r="Q392" s="406"/>
      <c r="R392" s="406"/>
      <c r="S392" s="406"/>
      <c r="T392" s="406"/>
      <c r="U392" s="407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3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44"/>
      <c r="O393" s="405" t="s">
        <v>70</v>
      </c>
      <c r="P393" s="406"/>
      <c r="Q393" s="406"/>
      <c r="R393" s="406"/>
      <c r="S393" s="406"/>
      <c r="T393" s="406"/>
      <c r="U393" s="407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2" t="s">
        <v>61</v>
      </c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3"/>
      <c r="P394" s="403"/>
      <c r="Q394" s="403"/>
      <c r="R394" s="403"/>
      <c r="S394" s="403"/>
      <c r="T394" s="403"/>
      <c r="U394" s="403"/>
      <c r="V394" s="403"/>
      <c r="W394" s="403"/>
      <c r="X394" s="403"/>
      <c r="Y394" s="403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400">
        <v>4607091389753</v>
      </c>
      <c r="E395" s="394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3"/>
      <c r="Q395" s="393"/>
      <c r="R395" s="393"/>
      <c r="S395" s="394"/>
      <c r="T395" s="34"/>
      <c r="U395" s="34"/>
      <c r="V395" s="35" t="s">
        <v>66</v>
      </c>
      <c r="W395" s="388">
        <v>25</v>
      </c>
      <c r="X395" s="389">
        <f t="shared" ref="X395:X407" si="80">IFERROR(IF(W395="",0,CEILING((W395/$H395),1)*$H395),"")</f>
        <v>25.200000000000003</v>
      </c>
      <c r="Y395" s="36">
        <f>IFERROR(IF(X395=0,"",ROUNDUP(X395/H395,0)*0.00753),"")</f>
        <v>4.5179999999999998E-2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26.369047619047617</v>
      </c>
      <c r="BM395" s="64">
        <f t="shared" ref="BM395:BM407" si="82">IFERROR(X395*I395/H395,"0")</f>
        <v>26.580000000000002</v>
      </c>
      <c r="BN395" s="64">
        <f t="shared" ref="BN395:BN407" si="83">IFERROR(1/J395*(W395/H395),"0")</f>
        <v>3.815628815628816E-2</v>
      </c>
      <c r="BO395" s="64">
        <f t="shared" ref="BO395:BO407" si="84">IFERROR(1/J395*(X395/H395),"0")</f>
        <v>3.8461538461538464E-2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400">
        <v>4607091389760</v>
      </c>
      <c r="E396" s="394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3"/>
      <c r="Q396" s="393"/>
      <c r="R396" s="393"/>
      <c r="S396" s="394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4301031175</v>
      </c>
      <c r="D397" s="400">
        <v>4607091389746</v>
      </c>
      <c r="E397" s="394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3"/>
      <c r="Q397" s="393"/>
      <c r="R397" s="393"/>
      <c r="S397" s="394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400">
        <v>4680115882928</v>
      </c>
      <c r="E398" s="394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3"/>
      <c r="Q398" s="393"/>
      <c r="R398" s="393"/>
      <c r="S398" s="394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400">
        <v>4680115883147</v>
      </c>
      <c r="E399" s="394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3"/>
      <c r="Q399" s="393"/>
      <c r="R399" s="393"/>
      <c r="S399" s="394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400">
        <v>4607091384338</v>
      </c>
      <c r="E400" s="394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3"/>
      <c r="Q400" s="393"/>
      <c r="R400" s="393"/>
      <c r="S400" s="394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400">
        <v>4680115883154</v>
      </c>
      <c r="E401" s="394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3"/>
      <c r="Q401" s="393"/>
      <c r="R401" s="393"/>
      <c r="S401" s="394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400">
        <v>4607091389524</v>
      </c>
      <c r="E402" s="394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3"/>
      <c r="Q402" s="393"/>
      <c r="R402" s="393"/>
      <c r="S402" s="394"/>
      <c r="T402" s="34"/>
      <c r="U402" s="34"/>
      <c r="V402" s="35" t="s">
        <v>66</v>
      </c>
      <c r="W402" s="388">
        <v>9</v>
      </c>
      <c r="X402" s="389">
        <f t="shared" si="80"/>
        <v>10.5</v>
      </c>
      <c r="Y402" s="36">
        <f t="shared" si="85"/>
        <v>2.5100000000000001E-2</v>
      </c>
      <c r="Z402" s="56"/>
      <c r="AA402" s="57"/>
      <c r="AE402" s="64"/>
      <c r="BB402" s="297" t="s">
        <v>1</v>
      </c>
      <c r="BL402" s="64">
        <f t="shared" si="81"/>
        <v>9.5571428571428569</v>
      </c>
      <c r="BM402" s="64">
        <f t="shared" si="82"/>
        <v>11.149999999999999</v>
      </c>
      <c r="BN402" s="64">
        <f t="shared" si="83"/>
        <v>1.8315018315018316E-2</v>
      </c>
      <c r="BO402" s="64">
        <f t="shared" si="84"/>
        <v>2.1367521367521368E-2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400">
        <v>4680115883161</v>
      </c>
      <c r="E403" s="394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3"/>
      <c r="Q403" s="393"/>
      <c r="R403" s="393"/>
      <c r="S403" s="394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400">
        <v>4607091384345</v>
      </c>
      <c r="E404" s="394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3"/>
      <c r="Q404" s="393"/>
      <c r="R404" s="393"/>
      <c r="S404" s="394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400">
        <v>4680115883178</v>
      </c>
      <c r="E405" s="394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3"/>
      <c r="Q405" s="393"/>
      <c r="R405" s="393"/>
      <c r="S405" s="394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400">
        <v>4607091389531</v>
      </c>
      <c r="E406" s="394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3"/>
      <c r="Q406" s="393"/>
      <c r="R406" s="393"/>
      <c r="S406" s="394"/>
      <c r="T406" s="34"/>
      <c r="U406" s="34"/>
      <c r="V406" s="35" t="s">
        <v>66</v>
      </c>
      <c r="W406" s="388">
        <v>26</v>
      </c>
      <c r="X406" s="389">
        <f t="shared" si="80"/>
        <v>27.3</v>
      </c>
      <c r="Y406" s="36">
        <f t="shared" si="85"/>
        <v>6.5259999999999999E-2</v>
      </c>
      <c r="Z406" s="56"/>
      <c r="AA406" s="57"/>
      <c r="AE406" s="64"/>
      <c r="BB406" s="301" t="s">
        <v>1</v>
      </c>
      <c r="BL406" s="64">
        <f t="shared" si="81"/>
        <v>27.609523809523807</v>
      </c>
      <c r="BM406" s="64">
        <f t="shared" si="82"/>
        <v>28.99</v>
      </c>
      <c r="BN406" s="64">
        <f t="shared" si="83"/>
        <v>5.2910052910052907E-2</v>
      </c>
      <c r="BO406" s="64">
        <f t="shared" si="84"/>
        <v>5.5555555555555559E-2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400">
        <v>4680115883185</v>
      </c>
      <c r="E407" s="394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3"/>
      <c r="Q407" s="393"/>
      <c r="R407" s="393"/>
      <c r="S407" s="394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43"/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44"/>
      <c r="O408" s="405" t="s">
        <v>70</v>
      </c>
      <c r="P408" s="406"/>
      <c r="Q408" s="406"/>
      <c r="R408" s="406"/>
      <c r="S408" s="406"/>
      <c r="T408" s="406"/>
      <c r="U408" s="407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22.619047619047617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24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0.13553999999999999</v>
      </c>
      <c r="Z408" s="391"/>
      <c r="AA408" s="391"/>
    </row>
    <row r="409" spans="1:67" x14ac:dyDescent="0.2">
      <c r="A409" s="403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44"/>
      <c r="O409" s="405" t="s">
        <v>70</v>
      </c>
      <c r="P409" s="406"/>
      <c r="Q409" s="406"/>
      <c r="R409" s="406"/>
      <c r="S409" s="406"/>
      <c r="T409" s="406"/>
      <c r="U409" s="407"/>
      <c r="V409" s="37" t="s">
        <v>66</v>
      </c>
      <c r="W409" s="390">
        <f>IFERROR(SUM(W395:W407),"0")</f>
        <v>60</v>
      </c>
      <c r="X409" s="390">
        <f>IFERROR(SUM(X395:X407),"0")</f>
        <v>63</v>
      </c>
      <c r="Y409" s="37"/>
      <c r="Z409" s="391"/>
      <c r="AA409" s="391"/>
    </row>
    <row r="410" spans="1:67" ht="14.25" hidden="1" customHeight="1" x14ac:dyDescent="0.25">
      <c r="A410" s="402" t="s">
        <v>72</v>
      </c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03"/>
      <c r="P410" s="403"/>
      <c r="Q410" s="403"/>
      <c r="R410" s="403"/>
      <c r="S410" s="403"/>
      <c r="T410" s="403"/>
      <c r="U410" s="403"/>
      <c r="V410" s="403"/>
      <c r="W410" s="403"/>
      <c r="X410" s="403"/>
      <c r="Y410" s="403"/>
      <c r="Z410" s="381"/>
      <c r="AA410" s="381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400">
        <v>4607091389685</v>
      </c>
      <c r="E411" s="394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3"/>
      <c r="Q411" s="393"/>
      <c r="R411" s="393"/>
      <c r="S411" s="394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400">
        <v>4607091389654</v>
      </c>
      <c r="E412" s="394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3"/>
      <c r="Q412" s="393"/>
      <c r="R412" s="393"/>
      <c r="S412" s="394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400">
        <v>4607091384352</v>
      </c>
      <c r="E413" s="394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3"/>
      <c r="Q413" s="393"/>
      <c r="R413" s="393"/>
      <c r="S413" s="394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43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44"/>
      <c r="O414" s="405" t="s">
        <v>70</v>
      </c>
      <c r="P414" s="406"/>
      <c r="Q414" s="406"/>
      <c r="R414" s="406"/>
      <c r="S414" s="406"/>
      <c r="T414" s="406"/>
      <c r="U414" s="407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44"/>
      <c r="O415" s="405" t="s">
        <v>70</v>
      </c>
      <c r="P415" s="406"/>
      <c r="Q415" s="406"/>
      <c r="R415" s="406"/>
      <c r="S415" s="406"/>
      <c r="T415" s="406"/>
      <c r="U415" s="407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2" t="s">
        <v>204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381"/>
      <c r="AA416" s="381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400">
        <v>4680115881648</v>
      </c>
      <c r="E417" s="394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3"/>
      <c r="Q417" s="393"/>
      <c r="R417" s="393"/>
      <c r="S417" s="394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43"/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44"/>
      <c r="O418" s="405" t="s">
        <v>70</v>
      </c>
      <c r="P418" s="406"/>
      <c r="Q418" s="406"/>
      <c r="R418" s="406"/>
      <c r="S418" s="406"/>
      <c r="T418" s="406"/>
      <c r="U418" s="407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3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44"/>
      <c r="O419" s="405" t="s">
        <v>70</v>
      </c>
      <c r="P419" s="406"/>
      <c r="Q419" s="406"/>
      <c r="R419" s="406"/>
      <c r="S419" s="406"/>
      <c r="T419" s="406"/>
      <c r="U419" s="407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2" t="s">
        <v>86</v>
      </c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3"/>
      <c r="P420" s="403"/>
      <c r="Q420" s="403"/>
      <c r="R420" s="403"/>
      <c r="S420" s="403"/>
      <c r="T420" s="403"/>
      <c r="U420" s="403"/>
      <c r="V420" s="403"/>
      <c r="W420" s="403"/>
      <c r="X420" s="403"/>
      <c r="Y420" s="403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400">
        <v>4680115884335</v>
      </c>
      <c r="E421" s="394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3"/>
      <c r="Q421" s="393"/>
      <c r="R421" s="393"/>
      <c r="S421" s="394"/>
      <c r="T421" s="34"/>
      <c r="U421" s="34"/>
      <c r="V421" s="35" t="s">
        <v>66</v>
      </c>
      <c r="W421" s="388">
        <v>3</v>
      </c>
      <c r="X421" s="389">
        <f>IFERROR(IF(W421="",0,CEILING((W421/$H421),1)*$H421),"")</f>
        <v>3.5999999999999996</v>
      </c>
      <c r="Y421" s="36">
        <f>IFERROR(IF(X421=0,"",ROUNDUP(X421/H421,0)*0.00627),"")</f>
        <v>1.881E-2</v>
      </c>
      <c r="Z421" s="56"/>
      <c r="AA421" s="57"/>
      <c r="AE421" s="64"/>
      <c r="BB421" s="307" t="s">
        <v>1</v>
      </c>
      <c r="BL421" s="64">
        <f>IFERROR(W421*I421/H421,"0")</f>
        <v>4.5000000000000009</v>
      </c>
      <c r="BM421" s="64">
        <f>IFERROR(X421*I421/H421,"0")</f>
        <v>5.3999999999999995</v>
      </c>
      <c r="BN421" s="64">
        <f>IFERROR(1/J421*(W421/H421),"0")</f>
        <v>1.2500000000000001E-2</v>
      </c>
      <c r="BO421" s="64">
        <f>IFERROR(1/J421*(X421/H421),"0")</f>
        <v>1.4999999999999999E-2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400">
        <v>4680115884342</v>
      </c>
      <c r="E422" s="394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3"/>
      <c r="Q422" s="393"/>
      <c r="R422" s="393"/>
      <c r="S422" s="394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400">
        <v>4680115884113</v>
      </c>
      <c r="E423" s="394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3"/>
      <c r="Q423" s="393"/>
      <c r="R423" s="393"/>
      <c r="S423" s="394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4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44"/>
      <c r="O424" s="405" t="s">
        <v>70</v>
      </c>
      <c r="P424" s="406"/>
      <c r="Q424" s="406"/>
      <c r="R424" s="406"/>
      <c r="S424" s="406"/>
      <c r="T424" s="406"/>
      <c r="U424" s="407"/>
      <c r="V424" s="37" t="s">
        <v>71</v>
      </c>
      <c r="W424" s="390">
        <f>IFERROR(W421/H421,"0")+IFERROR(W422/H422,"0")+IFERROR(W423/H423,"0")</f>
        <v>2.5</v>
      </c>
      <c r="X424" s="390">
        <f>IFERROR(X421/H421,"0")+IFERROR(X422/H422,"0")+IFERROR(X423/H423,"0")</f>
        <v>3</v>
      </c>
      <c r="Y424" s="390">
        <f>IFERROR(IF(Y421="",0,Y421),"0")+IFERROR(IF(Y422="",0,Y422),"0")+IFERROR(IF(Y423="",0,Y423),"0")</f>
        <v>1.881E-2</v>
      </c>
      <c r="Z424" s="391"/>
      <c r="AA424" s="391"/>
    </row>
    <row r="425" spans="1:67" x14ac:dyDescent="0.2">
      <c r="A425" s="403"/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44"/>
      <c r="O425" s="405" t="s">
        <v>70</v>
      </c>
      <c r="P425" s="406"/>
      <c r="Q425" s="406"/>
      <c r="R425" s="406"/>
      <c r="S425" s="406"/>
      <c r="T425" s="406"/>
      <c r="U425" s="407"/>
      <c r="V425" s="37" t="s">
        <v>66</v>
      </c>
      <c r="W425" s="390">
        <f>IFERROR(SUM(W421:W423),"0")</f>
        <v>3</v>
      </c>
      <c r="X425" s="390">
        <f>IFERROR(SUM(X421:X423),"0")</f>
        <v>3.5999999999999996</v>
      </c>
      <c r="Y425" s="37"/>
      <c r="Z425" s="391"/>
      <c r="AA425" s="391"/>
    </row>
    <row r="426" spans="1:67" ht="16.5" hidden="1" customHeight="1" x14ac:dyDescent="0.25">
      <c r="A426" s="409" t="s">
        <v>613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382"/>
      <c r="AA426" s="382"/>
    </row>
    <row r="427" spans="1:67" ht="14.25" hidden="1" customHeight="1" x14ac:dyDescent="0.25">
      <c r="A427" s="402" t="s">
        <v>97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381"/>
      <c r="AA427" s="381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400">
        <v>4607091389388</v>
      </c>
      <c r="E428" s="394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3"/>
      <c r="Q428" s="393"/>
      <c r="R428" s="393"/>
      <c r="S428" s="394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400">
        <v>4607091389364</v>
      </c>
      <c r="E429" s="394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3"/>
      <c r="Q429" s="393"/>
      <c r="R429" s="393"/>
      <c r="S429" s="394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4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44"/>
      <c r="O430" s="405" t="s">
        <v>70</v>
      </c>
      <c r="P430" s="406"/>
      <c r="Q430" s="406"/>
      <c r="R430" s="406"/>
      <c r="S430" s="406"/>
      <c r="T430" s="406"/>
      <c r="U430" s="407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3"/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44"/>
      <c r="O431" s="405" t="s">
        <v>70</v>
      </c>
      <c r="P431" s="406"/>
      <c r="Q431" s="406"/>
      <c r="R431" s="406"/>
      <c r="S431" s="406"/>
      <c r="T431" s="406"/>
      <c r="U431" s="407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2" t="s">
        <v>61</v>
      </c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03"/>
      <c r="P432" s="403"/>
      <c r="Q432" s="403"/>
      <c r="R432" s="403"/>
      <c r="S432" s="403"/>
      <c r="T432" s="403"/>
      <c r="U432" s="403"/>
      <c r="V432" s="403"/>
      <c r="W432" s="403"/>
      <c r="X432" s="403"/>
      <c r="Y432" s="403"/>
      <c r="Z432" s="381"/>
      <c r="AA432" s="381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400">
        <v>4607091389739</v>
      </c>
      <c r="E433" s="394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3"/>
      <c r="Q433" s="393"/>
      <c r="R433" s="393"/>
      <c r="S433" s="394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400">
        <v>4607091389425</v>
      </c>
      <c r="E434" s="394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3"/>
      <c r="Q434" s="393"/>
      <c r="R434" s="393"/>
      <c r="S434" s="394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400">
        <v>4680115882911</v>
      </c>
      <c r="E435" s="394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3"/>
      <c r="Q435" s="393"/>
      <c r="R435" s="393"/>
      <c r="S435" s="394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400">
        <v>4680115880771</v>
      </c>
      <c r="E436" s="394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3"/>
      <c r="Q436" s="393"/>
      <c r="R436" s="393"/>
      <c r="S436" s="394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400">
        <v>4607091389500</v>
      </c>
      <c r="E437" s="394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3"/>
      <c r="Q437" s="393"/>
      <c r="R437" s="393"/>
      <c r="S437" s="394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400">
        <v>4680115881983</v>
      </c>
      <c r="E438" s="394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3"/>
      <c r="Q438" s="393"/>
      <c r="R438" s="393"/>
      <c r="S438" s="394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43"/>
      <c r="B439" s="403"/>
      <c r="C439" s="403"/>
      <c r="D439" s="403"/>
      <c r="E439" s="403"/>
      <c r="F439" s="403"/>
      <c r="G439" s="403"/>
      <c r="H439" s="403"/>
      <c r="I439" s="403"/>
      <c r="J439" s="403"/>
      <c r="K439" s="403"/>
      <c r="L439" s="403"/>
      <c r="M439" s="403"/>
      <c r="N439" s="444"/>
      <c r="O439" s="405" t="s">
        <v>70</v>
      </c>
      <c r="P439" s="406"/>
      <c r="Q439" s="406"/>
      <c r="R439" s="406"/>
      <c r="S439" s="406"/>
      <c r="T439" s="406"/>
      <c r="U439" s="407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3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44"/>
      <c r="O440" s="405" t="s">
        <v>70</v>
      </c>
      <c r="P440" s="406"/>
      <c r="Q440" s="406"/>
      <c r="R440" s="406"/>
      <c r="S440" s="406"/>
      <c r="T440" s="406"/>
      <c r="U440" s="407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2" t="s">
        <v>86</v>
      </c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03"/>
      <c r="O441" s="403"/>
      <c r="P441" s="403"/>
      <c r="Q441" s="403"/>
      <c r="R441" s="403"/>
      <c r="S441" s="403"/>
      <c r="T441" s="403"/>
      <c r="U441" s="403"/>
      <c r="V441" s="403"/>
      <c r="W441" s="403"/>
      <c r="X441" s="403"/>
      <c r="Y441" s="403"/>
      <c r="Z441" s="381"/>
      <c r="AA441" s="381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400">
        <v>4680115884359</v>
      </c>
      <c r="E442" s="394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3"/>
      <c r="Q442" s="393"/>
      <c r="R442" s="393"/>
      <c r="S442" s="394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400">
        <v>4680115884571</v>
      </c>
      <c r="E443" s="394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3"/>
      <c r="Q443" s="393"/>
      <c r="R443" s="393"/>
      <c r="S443" s="394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43"/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44"/>
      <c r="O444" s="405" t="s">
        <v>70</v>
      </c>
      <c r="P444" s="406"/>
      <c r="Q444" s="406"/>
      <c r="R444" s="406"/>
      <c r="S444" s="406"/>
      <c r="T444" s="406"/>
      <c r="U444" s="407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3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44"/>
      <c r="O445" s="405" t="s">
        <v>70</v>
      </c>
      <c r="P445" s="406"/>
      <c r="Q445" s="406"/>
      <c r="R445" s="406"/>
      <c r="S445" s="406"/>
      <c r="T445" s="406"/>
      <c r="U445" s="407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2" t="s">
        <v>634</v>
      </c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03"/>
      <c r="O446" s="403"/>
      <c r="P446" s="403"/>
      <c r="Q446" s="403"/>
      <c r="R446" s="403"/>
      <c r="S446" s="403"/>
      <c r="T446" s="403"/>
      <c r="U446" s="403"/>
      <c r="V446" s="403"/>
      <c r="W446" s="403"/>
      <c r="X446" s="403"/>
      <c r="Y446" s="403"/>
      <c r="Z446" s="381"/>
      <c r="AA446" s="381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400">
        <v>4680115884090</v>
      </c>
      <c r="E447" s="394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3"/>
      <c r="Q447" s="393"/>
      <c r="R447" s="393"/>
      <c r="S447" s="394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43"/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44"/>
      <c r="O448" s="405" t="s">
        <v>70</v>
      </c>
      <c r="P448" s="406"/>
      <c r="Q448" s="406"/>
      <c r="R448" s="406"/>
      <c r="S448" s="406"/>
      <c r="T448" s="406"/>
      <c r="U448" s="407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3"/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44"/>
      <c r="O449" s="405" t="s">
        <v>70</v>
      </c>
      <c r="P449" s="406"/>
      <c r="Q449" s="406"/>
      <c r="R449" s="406"/>
      <c r="S449" s="406"/>
      <c r="T449" s="406"/>
      <c r="U449" s="407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2" t="s">
        <v>637</v>
      </c>
      <c r="B450" s="403"/>
      <c r="C450" s="403"/>
      <c r="D450" s="403"/>
      <c r="E450" s="403"/>
      <c r="F450" s="403"/>
      <c r="G450" s="403"/>
      <c r="H450" s="403"/>
      <c r="I450" s="403"/>
      <c r="J450" s="403"/>
      <c r="K450" s="403"/>
      <c r="L450" s="403"/>
      <c r="M450" s="403"/>
      <c r="N450" s="403"/>
      <c r="O450" s="403"/>
      <c r="P450" s="403"/>
      <c r="Q450" s="403"/>
      <c r="R450" s="403"/>
      <c r="S450" s="403"/>
      <c r="T450" s="403"/>
      <c r="U450" s="403"/>
      <c r="V450" s="403"/>
      <c r="W450" s="403"/>
      <c r="X450" s="403"/>
      <c r="Y450" s="403"/>
      <c r="Z450" s="381"/>
      <c r="AA450" s="381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400">
        <v>4680115884564</v>
      </c>
      <c r="E451" s="394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3"/>
      <c r="Q451" s="393"/>
      <c r="R451" s="393"/>
      <c r="S451" s="394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43"/>
      <c r="B452" s="403"/>
      <c r="C452" s="403"/>
      <c r="D452" s="403"/>
      <c r="E452" s="403"/>
      <c r="F452" s="403"/>
      <c r="G452" s="403"/>
      <c r="H452" s="403"/>
      <c r="I452" s="403"/>
      <c r="J452" s="403"/>
      <c r="K452" s="403"/>
      <c r="L452" s="403"/>
      <c r="M452" s="403"/>
      <c r="N452" s="444"/>
      <c r="O452" s="405" t="s">
        <v>70</v>
      </c>
      <c r="P452" s="406"/>
      <c r="Q452" s="406"/>
      <c r="R452" s="406"/>
      <c r="S452" s="406"/>
      <c r="T452" s="406"/>
      <c r="U452" s="407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3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44"/>
      <c r="O453" s="405" t="s">
        <v>70</v>
      </c>
      <c r="P453" s="406"/>
      <c r="Q453" s="406"/>
      <c r="R453" s="406"/>
      <c r="S453" s="406"/>
      <c r="T453" s="406"/>
      <c r="U453" s="407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9" t="s">
        <v>640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382"/>
      <c r="AA454" s="382"/>
    </row>
    <row r="455" spans="1:67" ht="14.25" hidden="1" customHeight="1" x14ac:dyDescent="0.25">
      <c r="A455" s="402" t="s">
        <v>61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381"/>
      <c r="AA455" s="381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400">
        <v>4680115885189</v>
      </c>
      <c r="E456" s="394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3"/>
      <c r="Q456" s="393"/>
      <c r="R456" s="393"/>
      <c r="S456" s="394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400">
        <v>4680115885172</v>
      </c>
      <c r="E457" s="394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3"/>
      <c r="Q457" s="393"/>
      <c r="R457" s="393"/>
      <c r="S457" s="394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400">
        <v>4680115885110</v>
      </c>
      <c r="E458" s="394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3"/>
      <c r="Q458" s="393"/>
      <c r="R458" s="393"/>
      <c r="S458" s="394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4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44"/>
      <c r="O459" s="405" t="s">
        <v>70</v>
      </c>
      <c r="P459" s="406"/>
      <c r="Q459" s="406"/>
      <c r="R459" s="406"/>
      <c r="S459" s="406"/>
      <c r="T459" s="406"/>
      <c r="U459" s="407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3"/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44"/>
      <c r="O460" s="405" t="s">
        <v>70</v>
      </c>
      <c r="P460" s="406"/>
      <c r="Q460" s="406"/>
      <c r="R460" s="406"/>
      <c r="S460" s="406"/>
      <c r="T460" s="406"/>
      <c r="U460" s="407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9" t="s">
        <v>647</v>
      </c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03"/>
      <c r="P461" s="403"/>
      <c r="Q461" s="403"/>
      <c r="R461" s="403"/>
      <c r="S461" s="403"/>
      <c r="T461" s="403"/>
      <c r="U461" s="403"/>
      <c r="V461" s="403"/>
      <c r="W461" s="403"/>
      <c r="X461" s="403"/>
      <c r="Y461" s="403"/>
      <c r="Z461" s="382"/>
      <c r="AA461" s="382"/>
    </row>
    <row r="462" spans="1:67" ht="14.25" hidden="1" customHeight="1" x14ac:dyDescent="0.25">
      <c r="A462" s="402" t="s">
        <v>61</v>
      </c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3"/>
      <c r="P462" s="403"/>
      <c r="Q462" s="403"/>
      <c r="R462" s="403"/>
      <c r="S462" s="403"/>
      <c r="T462" s="403"/>
      <c r="U462" s="403"/>
      <c r="V462" s="403"/>
      <c r="W462" s="403"/>
      <c r="X462" s="403"/>
      <c r="Y462" s="403"/>
      <c r="Z462" s="381"/>
      <c r="AA462" s="381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400">
        <v>4680115885103</v>
      </c>
      <c r="E463" s="394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3"/>
      <c r="Q463" s="393"/>
      <c r="R463" s="393"/>
      <c r="S463" s="394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43"/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44"/>
      <c r="O464" s="405" t="s">
        <v>70</v>
      </c>
      <c r="P464" s="406"/>
      <c r="Q464" s="406"/>
      <c r="R464" s="406"/>
      <c r="S464" s="406"/>
      <c r="T464" s="406"/>
      <c r="U464" s="407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3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44"/>
      <c r="O465" s="405" t="s">
        <v>70</v>
      </c>
      <c r="P465" s="406"/>
      <c r="Q465" s="406"/>
      <c r="R465" s="406"/>
      <c r="S465" s="406"/>
      <c r="T465" s="406"/>
      <c r="U465" s="407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2" t="s">
        <v>204</v>
      </c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03"/>
      <c r="P466" s="403"/>
      <c r="Q466" s="403"/>
      <c r="R466" s="403"/>
      <c r="S466" s="403"/>
      <c r="T466" s="403"/>
      <c r="U466" s="403"/>
      <c r="V466" s="403"/>
      <c r="W466" s="403"/>
      <c r="X466" s="403"/>
      <c r="Y466" s="403"/>
      <c r="Z466" s="381"/>
      <c r="AA466" s="381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400">
        <v>4680115885509</v>
      </c>
      <c r="E467" s="394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5" t="s">
        <v>652</v>
      </c>
      <c r="P467" s="393"/>
      <c r="Q467" s="393"/>
      <c r="R467" s="393"/>
      <c r="S467" s="394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4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44"/>
      <c r="O468" s="405" t="s">
        <v>70</v>
      </c>
      <c r="P468" s="406"/>
      <c r="Q468" s="406"/>
      <c r="R468" s="406"/>
      <c r="S468" s="406"/>
      <c r="T468" s="406"/>
      <c r="U468" s="407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3"/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44"/>
      <c r="O469" s="405" t="s">
        <v>70</v>
      </c>
      <c r="P469" s="406"/>
      <c r="Q469" s="406"/>
      <c r="R469" s="406"/>
      <c r="S469" s="406"/>
      <c r="T469" s="406"/>
      <c r="U469" s="407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32" t="s">
        <v>653</v>
      </c>
      <c r="B470" s="433"/>
      <c r="C470" s="433"/>
      <c r="D470" s="433"/>
      <c r="E470" s="433"/>
      <c r="F470" s="433"/>
      <c r="G470" s="433"/>
      <c r="H470" s="433"/>
      <c r="I470" s="433"/>
      <c r="J470" s="433"/>
      <c r="K470" s="433"/>
      <c r="L470" s="433"/>
      <c r="M470" s="433"/>
      <c r="N470" s="433"/>
      <c r="O470" s="433"/>
      <c r="P470" s="433"/>
      <c r="Q470" s="433"/>
      <c r="R470" s="433"/>
      <c r="S470" s="433"/>
      <c r="T470" s="433"/>
      <c r="U470" s="433"/>
      <c r="V470" s="433"/>
      <c r="W470" s="433"/>
      <c r="X470" s="433"/>
      <c r="Y470" s="433"/>
      <c r="Z470" s="48"/>
      <c r="AA470" s="48"/>
    </row>
    <row r="471" spans="1:67" ht="16.5" hidden="1" customHeight="1" x14ac:dyDescent="0.25">
      <c r="A471" s="409" t="s">
        <v>653</v>
      </c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03"/>
      <c r="P471" s="403"/>
      <c r="Q471" s="403"/>
      <c r="R471" s="403"/>
      <c r="S471" s="403"/>
      <c r="T471" s="403"/>
      <c r="U471" s="403"/>
      <c r="V471" s="403"/>
      <c r="W471" s="403"/>
      <c r="X471" s="403"/>
      <c r="Y471" s="403"/>
      <c r="Z471" s="382"/>
      <c r="AA471" s="382"/>
    </row>
    <row r="472" spans="1:67" ht="14.25" hidden="1" customHeight="1" x14ac:dyDescent="0.25">
      <c r="A472" s="402" t="s">
        <v>105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381"/>
      <c r="AA472" s="381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400">
        <v>4607091389067</v>
      </c>
      <c r="E473" s="394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3"/>
      <c r="Q473" s="393"/>
      <c r="R473" s="393"/>
      <c r="S473" s="394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400">
        <v>4680115885226</v>
      </c>
      <c r="E474" s="394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3"/>
      <c r="Q474" s="393"/>
      <c r="R474" s="393"/>
      <c r="S474" s="394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400">
        <v>4607091383522</v>
      </c>
      <c r="E475" s="394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3"/>
      <c r="Q475" s="393"/>
      <c r="R475" s="393"/>
      <c r="S475" s="394"/>
      <c r="T475" s="34"/>
      <c r="U475" s="34"/>
      <c r="V475" s="35" t="s">
        <v>66</v>
      </c>
      <c r="W475" s="388">
        <v>500</v>
      </c>
      <c r="X475" s="389">
        <f t="shared" si="91"/>
        <v>501.6</v>
      </c>
      <c r="Y475" s="36">
        <f t="shared" si="92"/>
        <v>1.1362000000000001</v>
      </c>
      <c r="Z475" s="56"/>
      <c r="AA475" s="57"/>
      <c r="AE475" s="64"/>
      <c r="BB475" s="329" t="s">
        <v>1</v>
      </c>
      <c r="BL475" s="64">
        <f t="shared" si="93"/>
        <v>534.09090909090912</v>
      </c>
      <c r="BM475" s="64">
        <f t="shared" si="94"/>
        <v>535.79999999999995</v>
      </c>
      <c r="BN475" s="64">
        <f t="shared" si="95"/>
        <v>0.91054778554778548</v>
      </c>
      <c r="BO475" s="64">
        <f t="shared" si="96"/>
        <v>0.91346153846153855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400">
        <v>4607091384437</v>
      </c>
      <c r="E476" s="394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8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3"/>
      <c r="Q476" s="393"/>
      <c r="R476" s="393"/>
      <c r="S476" s="394"/>
      <c r="T476" s="34"/>
      <c r="U476" s="34"/>
      <c r="V476" s="35" t="s">
        <v>66</v>
      </c>
      <c r="W476" s="388">
        <v>67</v>
      </c>
      <c r="X476" s="389">
        <f t="shared" si="91"/>
        <v>68.64</v>
      </c>
      <c r="Y476" s="36">
        <f t="shared" si="92"/>
        <v>0.15548000000000001</v>
      </c>
      <c r="Z476" s="56"/>
      <c r="AA476" s="57"/>
      <c r="AE476" s="64"/>
      <c r="BB476" s="330" t="s">
        <v>1</v>
      </c>
      <c r="BL476" s="64">
        <f t="shared" si="93"/>
        <v>71.568181818181813</v>
      </c>
      <c r="BM476" s="64">
        <f t="shared" si="94"/>
        <v>73.319999999999993</v>
      </c>
      <c r="BN476" s="64">
        <f t="shared" si="95"/>
        <v>0.12201340326340326</v>
      </c>
      <c r="BO476" s="64">
        <f t="shared" si="96"/>
        <v>0.125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400">
        <v>4680115884502</v>
      </c>
      <c r="E477" s="394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3"/>
      <c r="Q477" s="393"/>
      <c r="R477" s="393"/>
      <c r="S477" s="394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400">
        <v>4607091389104</v>
      </c>
      <c r="E478" s="394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3"/>
      <c r="Q478" s="393"/>
      <c r="R478" s="393"/>
      <c r="S478" s="394"/>
      <c r="T478" s="34"/>
      <c r="U478" s="34"/>
      <c r="V478" s="35" t="s">
        <v>66</v>
      </c>
      <c r="W478" s="388">
        <v>452</v>
      </c>
      <c r="X478" s="389">
        <f t="shared" si="91"/>
        <v>454.08000000000004</v>
      </c>
      <c r="Y478" s="36">
        <f t="shared" si="92"/>
        <v>1.0285599999999999</v>
      </c>
      <c r="Z478" s="56"/>
      <c r="AA478" s="57"/>
      <c r="AE478" s="64"/>
      <c r="BB478" s="332" t="s">
        <v>1</v>
      </c>
      <c r="BL478" s="64">
        <f t="shared" si="93"/>
        <v>482.81818181818176</v>
      </c>
      <c r="BM478" s="64">
        <f t="shared" si="94"/>
        <v>485.03999999999996</v>
      </c>
      <c r="BN478" s="64">
        <f t="shared" si="95"/>
        <v>0.8231351981351982</v>
      </c>
      <c r="BO478" s="64">
        <f t="shared" si="96"/>
        <v>0.82692307692307698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400">
        <v>4680115884519</v>
      </c>
      <c r="E479" s="394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3"/>
      <c r="Q479" s="393"/>
      <c r="R479" s="393"/>
      <c r="S479" s="394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400">
        <v>4680115880603</v>
      </c>
      <c r="E480" s="394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3"/>
      <c r="Q480" s="393"/>
      <c r="R480" s="393"/>
      <c r="S480" s="394"/>
      <c r="T480" s="34"/>
      <c r="U480" s="34"/>
      <c r="V480" s="35" t="s">
        <v>66</v>
      </c>
      <c r="W480" s="388">
        <v>6</v>
      </c>
      <c r="X480" s="389">
        <f t="shared" si="91"/>
        <v>7.2</v>
      </c>
      <c r="Y480" s="36">
        <f>IFERROR(IF(X480=0,"",ROUNDUP(X480/H480,0)*0.00937),"")</f>
        <v>1.874E-2</v>
      </c>
      <c r="Z480" s="56"/>
      <c r="AA480" s="57"/>
      <c r="AE480" s="64"/>
      <c r="BB480" s="334" t="s">
        <v>1</v>
      </c>
      <c r="BL480" s="64">
        <f t="shared" si="93"/>
        <v>6.3999999999999995</v>
      </c>
      <c r="BM480" s="64">
        <f t="shared" si="94"/>
        <v>7.68</v>
      </c>
      <c r="BN480" s="64">
        <f t="shared" si="95"/>
        <v>1.3888888888888888E-2</v>
      </c>
      <c r="BO480" s="64">
        <f t="shared" si="96"/>
        <v>1.6666666666666666E-2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400">
        <v>4607091389999</v>
      </c>
      <c r="E481" s="394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3"/>
      <c r="Q481" s="393"/>
      <c r="R481" s="393"/>
      <c r="S481" s="394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400">
        <v>4680115882782</v>
      </c>
      <c r="E482" s="394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3"/>
      <c r="Q482" s="393"/>
      <c r="R482" s="393"/>
      <c r="S482" s="394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400">
        <v>4607091389098</v>
      </c>
      <c r="E483" s="394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3"/>
      <c r="Q483" s="393"/>
      <c r="R483" s="393"/>
      <c r="S483" s="394"/>
      <c r="T483" s="34"/>
      <c r="U483" s="34"/>
      <c r="V483" s="35" t="s">
        <v>66</v>
      </c>
      <c r="W483" s="388">
        <v>10</v>
      </c>
      <c r="X483" s="389">
        <f t="shared" si="91"/>
        <v>12</v>
      </c>
      <c r="Y483" s="36">
        <f>IFERROR(IF(X483=0,"",ROUNDUP(X483/H483,0)*0.00753),"")</f>
        <v>3.7650000000000003E-2</v>
      </c>
      <c r="Z483" s="56"/>
      <c r="AA483" s="57"/>
      <c r="AE483" s="64"/>
      <c r="BB483" s="337" t="s">
        <v>1</v>
      </c>
      <c r="BL483" s="64">
        <f t="shared" si="93"/>
        <v>10.833333333333334</v>
      </c>
      <c r="BM483" s="64">
        <f t="shared" si="94"/>
        <v>13.000000000000002</v>
      </c>
      <c r="BN483" s="64">
        <f t="shared" si="95"/>
        <v>2.6709401709401712E-2</v>
      </c>
      <c r="BO483" s="64">
        <f t="shared" si="96"/>
        <v>3.2051282051282048E-2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400">
        <v>4607091389982</v>
      </c>
      <c r="E484" s="394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3"/>
      <c r="Q484" s="393"/>
      <c r="R484" s="393"/>
      <c r="S484" s="394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43"/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44"/>
      <c r="O485" s="405" t="s">
        <v>70</v>
      </c>
      <c r="P485" s="406"/>
      <c r="Q485" s="406"/>
      <c r="R485" s="406"/>
      <c r="S485" s="406"/>
      <c r="T485" s="406"/>
      <c r="U485" s="407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198.82575757575756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201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2.3766300000000005</v>
      </c>
      <c r="Z485" s="391"/>
      <c r="AA485" s="391"/>
    </row>
    <row r="486" spans="1:67" x14ac:dyDescent="0.2">
      <c r="A486" s="403"/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44"/>
      <c r="O486" s="405" t="s">
        <v>70</v>
      </c>
      <c r="P486" s="406"/>
      <c r="Q486" s="406"/>
      <c r="R486" s="406"/>
      <c r="S486" s="406"/>
      <c r="T486" s="406"/>
      <c r="U486" s="407"/>
      <c r="V486" s="37" t="s">
        <v>66</v>
      </c>
      <c r="W486" s="390">
        <f>IFERROR(SUM(W473:W484),"0")</f>
        <v>1035</v>
      </c>
      <c r="X486" s="390">
        <f>IFERROR(SUM(X473:X484),"0")</f>
        <v>1043.5200000000002</v>
      </c>
      <c r="Y486" s="37"/>
      <c r="Z486" s="391"/>
      <c r="AA486" s="391"/>
    </row>
    <row r="487" spans="1:67" ht="14.25" hidden="1" customHeight="1" x14ac:dyDescent="0.25">
      <c r="A487" s="402" t="s">
        <v>97</v>
      </c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3"/>
      <c r="P487" s="403"/>
      <c r="Q487" s="403"/>
      <c r="R487" s="403"/>
      <c r="S487" s="403"/>
      <c r="T487" s="403"/>
      <c r="U487" s="403"/>
      <c r="V487" s="403"/>
      <c r="W487" s="403"/>
      <c r="X487" s="403"/>
      <c r="Y487" s="403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400">
        <v>4607091388930</v>
      </c>
      <c r="E488" s="394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3"/>
      <c r="Q488" s="393"/>
      <c r="R488" s="393"/>
      <c r="S488" s="394"/>
      <c r="T488" s="34"/>
      <c r="U488" s="34"/>
      <c r="V488" s="35" t="s">
        <v>66</v>
      </c>
      <c r="W488" s="388">
        <v>150</v>
      </c>
      <c r="X488" s="389">
        <f>IFERROR(IF(W488="",0,CEILING((W488/$H488),1)*$H488),"")</f>
        <v>153.12</v>
      </c>
      <c r="Y488" s="36">
        <f>IFERROR(IF(X488=0,"",ROUNDUP(X488/H488,0)*0.01196),"")</f>
        <v>0.34683999999999998</v>
      </c>
      <c r="Z488" s="56"/>
      <c r="AA488" s="57"/>
      <c r="AE488" s="64"/>
      <c r="BB488" s="339" t="s">
        <v>1</v>
      </c>
      <c r="BL488" s="64">
        <f>IFERROR(W488*I488/H488,"0")</f>
        <v>160.22727272727272</v>
      </c>
      <c r="BM488" s="64">
        <f>IFERROR(X488*I488/H488,"0")</f>
        <v>163.56</v>
      </c>
      <c r="BN488" s="64">
        <f>IFERROR(1/J488*(W488/H488),"0")</f>
        <v>0.27316433566433568</v>
      </c>
      <c r="BO488" s="64">
        <f>IFERROR(1/J488*(X488/H488),"0")</f>
        <v>0.27884615384615385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400">
        <v>4680115880054</v>
      </c>
      <c r="E489" s="394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3"/>
      <c r="Q489" s="393"/>
      <c r="R489" s="393"/>
      <c r="S489" s="394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43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44"/>
      <c r="O490" s="405" t="s">
        <v>70</v>
      </c>
      <c r="P490" s="406"/>
      <c r="Q490" s="406"/>
      <c r="R490" s="406"/>
      <c r="S490" s="406"/>
      <c r="T490" s="406"/>
      <c r="U490" s="407"/>
      <c r="V490" s="37" t="s">
        <v>71</v>
      </c>
      <c r="W490" s="390">
        <f>IFERROR(W488/H488,"0")+IFERROR(W489/H489,"0")</f>
        <v>28.409090909090907</v>
      </c>
      <c r="X490" s="390">
        <f>IFERROR(X488/H488,"0")+IFERROR(X489/H489,"0")</f>
        <v>29</v>
      </c>
      <c r="Y490" s="390">
        <f>IFERROR(IF(Y488="",0,Y488),"0")+IFERROR(IF(Y489="",0,Y489),"0")</f>
        <v>0.34683999999999998</v>
      </c>
      <c r="Z490" s="391"/>
      <c r="AA490" s="391"/>
    </row>
    <row r="491" spans="1:67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44"/>
      <c r="O491" s="405" t="s">
        <v>70</v>
      </c>
      <c r="P491" s="406"/>
      <c r="Q491" s="406"/>
      <c r="R491" s="406"/>
      <c r="S491" s="406"/>
      <c r="T491" s="406"/>
      <c r="U491" s="407"/>
      <c r="V491" s="37" t="s">
        <v>66</v>
      </c>
      <c r="W491" s="390">
        <f>IFERROR(SUM(W488:W489),"0")</f>
        <v>150</v>
      </c>
      <c r="X491" s="390">
        <f>IFERROR(SUM(X488:X489),"0")</f>
        <v>153.12</v>
      </c>
      <c r="Y491" s="37"/>
      <c r="Z491" s="391"/>
      <c r="AA491" s="391"/>
    </row>
    <row r="492" spans="1:67" ht="14.25" hidden="1" customHeight="1" x14ac:dyDescent="0.25">
      <c r="A492" s="402" t="s">
        <v>61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400">
        <v>4680115883116</v>
      </c>
      <c r="E493" s="394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3"/>
      <c r="Q493" s="393"/>
      <c r="R493" s="393"/>
      <c r="S493" s="394"/>
      <c r="T493" s="34"/>
      <c r="U493" s="34"/>
      <c r="V493" s="35" t="s">
        <v>66</v>
      </c>
      <c r="W493" s="388">
        <v>148</v>
      </c>
      <c r="X493" s="389">
        <f t="shared" ref="X493:X498" si="97">IFERROR(IF(W493="",0,CEILING((W493/$H493),1)*$H493),"")</f>
        <v>153.12</v>
      </c>
      <c r="Y493" s="36">
        <f>IFERROR(IF(X493=0,"",ROUNDUP(X493/H493,0)*0.01196),"")</f>
        <v>0.34683999999999998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158.09090909090907</v>
      </c>
      <c r="BM493" s="64">
        <f t="shared" ref="BM493:BM498" si="99">IFERROR(X493*I493/H493,"0")</f>
        <v>163.56</v>
      </c>
      <c r="BN493" s="64">
        <f t="shared" ref="BN493:BN498" si="100">IFERROR(1/J493*(W493/H493),"0")</f>
        <v>0.26952214452214451</v>
      </c>
      <c r="BO493" s="64">
        <f t="shared" ref="BO493:BO498" si="101">IFERROR(1/J493*(X493/H493),"0")</f>
        <v>0.27884615384615385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400">
        <v>4680115883093</v>
      </c>
      <c r="E494" s="394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3"/>
      <c r="Q494" s="393"/>
      <c r="R494" s="393"/>
      <c r="S494" s="394"/>
      <c r="T494" s="34"/>
      <c r="U494" s="34"/>
      <c r="V494" s="35" t="s">
        <v>66</v>
      </c>
      <c r="W494" s="388">
        <v>77</v>
      </c>
      <c r="X494" s="389">
        <f t="shared" si="97"/>
        <v>79.2</v>
      </c>
      <c r="Y494" s="36">
        <f>IFERROR(IF(X494=0,"",ROUNDUP(X494/H494,0)*0.01196),"")</f>
        <v>0.1794</v>
      </c>
      <c r="Z494" s="56"/>
      <c r="AA494" s="57"/>
      <c r="AE494" s="64"/>
      <c r="BB494" s="342" t="s">
        <v>1</v>
      </c>
      <c r="BL494" s="64">
        <f t="shared" si="98"/>
        <v>82.249999999999986</v>
      </c>
      <c r="BM494" s="64">
        <f t="shared" si="99"/>
        <v>84.6</v>
      </c>
      <c r="BN494" s="64">
        <f t="shared" si="100"/>
        <v>0.14022435897435898</v>
      </c>
      <c r="BO494" s="64">
        <f t="shared" si="101"/>
        <v>0.14423076923076925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400">
        <v>4680115883109</v>
      </c>
      <c r="E495" s="394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3"/>
      <c r="Q495" s="393"/>
      <c r="R495" s="393"/>
      <c r="S495" s="394"/>
      <c r="T495" s="34"/>
      <c r="U495" s="34"/>
      <c r="V495" s="35" t="s">
        <v>66</v>
      </c>
      <c r="W495" s="388">
        <v>199</v>
      </c>
      <c r="X495" s="389">
        <f t="shared" si="97"/>
        <v>200.64000000000001</v>
      </c>
      <c r="Y495" s="36">
        <f>IFERROR(IF(X495=0,"",ROUNDUP(X495/H495,0)*0.01196),"")</f>
        <v>0.45448</v>
      </c>
      <c r="Z495" s="56"/>
      <c r="AA495" s="57"/>
      <c r="AE495" s="64"/>
      <c r="BB495" s="343" t="s">
        <v>1</v>
      </c>
      <c r="BL495" s="64">
        <f t="shared" si="98"/>
        <v>212.56818181818178</v>
      </c>
      <c r="BM495" s="64">
        <f t="shared" si="99"/>
        <v>214.32</v>
      </c>
      <c r="BN495" s="64">
        <f t="shared" si="100"/>
        <v>0.36239801864801863</v>
      </c>
      <c r="BO495" s="64">
        <f t="shared" si="101"/>
        <v>0.36538461538461542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400">
        <v>4680115882072</v>
      </c>
      <c r="E496" s="394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3"/>
      <c r="Q496" s="393"/>
      <c r="R496" s="393"/>
      <c r="S496" s="394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400">
        <v>4680115882102</v>
      </c>
      <c r="E497" s="394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3"/>
      <c r="Q497" s="393"/>
      <c r="R497" s="393"/>
      <c r="S497" s="394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400">
        <v>4680115882096</v>
      </c>
      <c r="E498" s="394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3"/>
      <c r="Q498" s="393"/>
      <c r="R498" s="393"/>
      <c r="S498" s="394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43"/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44"/>
      <c r="O499" s="405" t="s">
        <v>70</v>
      </c>
      <c r="P499" s="406"/>
      <c r="Q499" s="406"/>
      <c r="R499" s="406"/>
      <c r="S499" s="406"/>
      <c r="T499" s="406"/>
      <c r="U499" s="407"/>
      <c r="V499" s="37" t="s">
        <v>71</v>
      </c>
      <c r="W499" s="390">
        <f>IFERROR(W493/H493,"0")+IFERROR(W494/H494,"0")+IFERROR(W495/H495,"0")+IFERROR(W496/H496,"0")+IFERROR(W497/H497,"0")+IFERROR(W498/H498,"0")</f>
        <v>80.303030303030297</v>
      </c>
      <c r="X499" s="390">
        <f>IFERROR(X493/H493,"0")+IFERROR(X494/H494,"0")+IFERROR(X495/H495,"0")+IFERROR(X496/H496,"0")+IFERROR(X497/H497,"0")+IFERROR(X498/H498,"0")</f>
        <v>82</v>
      </c>
      <c r="Y499" s="390">
        <f>IFERROR(IF(Y493="",0,Y493),"0")+IFERROR(IF(Y494="",0,Y494),"0")+IFERROR(IF(Y495="",0,Y495),"0")+IFERROR(IF(Y496="",0,Y496),"0")+IFERROR(IF(Y497="",0,Y497),"0")+IFERROR(IF(Y498="",0,Y498),"0")</f>
        <v>0.98072000000000004</v>
      </c>
      <c r="Z499" s="391"/>
      <c r="AA499" s="391"/>
    </row>
    <row r="500" spans="1:67" x14ac:dyDescent="0.2">
      <c r="A500" s="403"/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44"/>
      <c r="O500" s="405" t="s">
        <v>70</v>
      </c>
      <c r="P500" s="406"/>
      <c r="Q500" s="406"/>
      <c r="R500" s="406"/>
      <c r="S500" s="406"/>
      <c r="T500" s="406"/>
      <c r="U500" s="407"/>
      <c r="V500" s="37" t="s">
        <v>66</v>
      </c>
      <c r="W500" s="390">
        <f>IFERROR(SUM(W493:W498),"0")</f>
        <v>424</v>
      </c>
      <c r="X500" s="390">
        <f>IFERROR(SUM(X493:X498),"0")</f>
        <v>432.96000000000004</v>
      </c>
      <c r="Y500" s="37"/>
      <c r="Z500" s="391"/>
      <c r="AA500" s="391"/>
    </row>
    <row r="501" spans="1:67" ht="14.25" hidden="1" customHeight="1" x14ac:dyDescent="0.25">
      <c r="A501" s="402" t="s">
        <v>72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381"/>
      <c r="AA501" s="381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400">
        <v>4607091383409</v>
      </c>
      <c r="E502" s="394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3"/>
      <c r="Q502" s="393"/>
      <c r="R502" s="393"/>
      <c r="S502" s="394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400">
        <v>4607091383416</v>
      </c>
      <c r="E503" s="394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3"/>
      <c r="Q503" s="393"/>
      <c r="R503" s="393"/>
      <c r="S503" s="394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400">
        <v>4680115883536</v>
      </c>
      <c r="E504" s="394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3"/>
      <c r="Q504" s="393"/>
      <c r="R504" s="393"/>
      <c r="S504" s="394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43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44"/>
      <c r="O505" s="405" t="s">
        <v>70</v>
      </c>
      <c r="P505" s="406"/>
      <c r="Q505" s="406"/>
      <c r="R505" s="406"/>
      <c r="S505" s="406"/>
      <c r="T505" s="406"/>
      <c r="U505" s="407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44"/>
      <c r="O506" s="405" t="s">
        <v>70</v>
      </c>
      <c r="P506" s="406"/>
      <c r="Q506" s="406"/>
      <c r="R506" s="406"/>
      <c r="S506" s="406"/>
      <c r="T506" s="406"/>
      <c r="U506" s="407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2" t="s">
        <v>204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381"/>
      <c r="AA507" s="381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400">
        <v>4680115885035</v>
      </c>
      <c r="E508" s="394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3"/>
      <c r="Q508" s="393"/>
      <c r="R508" s="393"/>
      <c r="S508" s="394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4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44"/>
      <c r="O509" s="405" t="s">
        <v>70</v>
      </c>
      <c r="P509" s="406"/>
      <c r="Q509" s="406"/>
      <c r="R509" s="406"/>
      <c r="S509" s="406"/>
      <c r="T509" s="406"/>
      <c r="U509" s="407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3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44"/>
      <c r="O510" s="405" t="s">
        <v>70</v>
      </c>
      <c r="P510" s="406"/>
      <c r="Q510" s="406"/>
      <c r="R510" s="406"/>
      <c r="S510" s="406"/>
      <c r="T510" s="406"/>
      <c r="U510" s="407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32" t="s">
        <v>702</v>
      </c>
      <c r="B511" s="433"/>
      <c r="C511" s="433"/>
      <c r="D511" s="433"/>
      <c r="E511" s="433"/>
      <c r="F511" s="433"/>
      <c r="G511" s="433"/>
      <c r="H511" s="433"/>
      <c r="I511" s="433"/>
      <c r="J511" s="433"/>
      <c r="K511" s="433"/>
      <c r="L511" s="433"/>
      <c r="M511" s="433"/>
      <c r="N511" s="433"/>
      <c r="O511" s="433"/>
      <c r="P511" s="433"/>
      <c r="Q511" s="433"/>
      <c r="R511" s="433"/>
      <c r="S511" s="433"/>
      <c r="T511" s="433"/>
      <c r="U511" s="433"/>
      <c r="V511" s="433"/>
      <c r="W511" s="433"/>
      <c r="X511" s="433"/>
      <c r="Y511" s="433"/>
      <c r="Z511" s="48"/>
      <c r="AA511" s="48"/>
    </row>
    <row r="512" spans="1:67" ht="16.5" hidden="1" customHeight="1" x14ac:dyDescent="0.25">
      <c r="A512" s="409" t="s">
        <v>703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382"/>
      <c r="AA512" s="382"/>
    </row>
    <row r="513" spans="1:67" ht="14.25" hidden="1" customHeight="1" x14ac:dyDescent="0.25">
      <c r="A513" s="402" t="s">
        <v>105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381"/>
      <c r="AA513" s="381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400">
        <v>4640242181011</v>
      </c>
      <c r="E514" s="394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5" t="s">
        <v>706</v>
      </c>
      <c r="P514" s="393"/>
      <c r="Q514" s="393"/>
      <c r="R514" s="393"/>
      <c r="S514" s="394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400">
        <v>4640242180045</v>
      </c>
      <c r="E515" s="394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8" t="s">
        <v>709</v>
      </c>
      <c r="P515" s="393"/>
      <c r="Q515" s="393"/>
      <c r="R515" s="393"/>
      <c r="S515" s="394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400">
        <v>4640242180441</v>
      </c>
      <c r="E516" s="394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2" t="s">
        <v>712</v>
      </c>
      <c r="P516" s="393"/>
      <c r="Q516" s="393"/>
      <c r="R516" s="393"/>
      <c r="S516" s="394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400">
        <v>4640242180601</v>
      </c>
      <c r="E517" s="394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3"/>
      <c r="Q517" s="393"/>
      <c r="R517" s="393"/>
      <c r="S517" s="394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400">
        <v>4640242180564</v>
      </c>
      <c r="E518" s="394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1" t="s">
        <v>718</v>
      </c>
      <c r="P518" s="393"/>
      <c r="Q518" s="393"/>
      <c r="R518" s="393"/>
      <c r="S518" s="394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400">
        <v>4640242180922</v>
      </c>
      <c r="E519" s="394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6" t="s">
        <v>721</v>
      </c>
      <c r="P519" s="393"/>
      <c r="Q519" s="393"/>
      <c r="R519" s="393"/>
      <c r="S519" s="394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400">
        <v>4640242181189</v>
      </c>
      <c r="E520" s="394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554" t="s">
        <v>724</v>
      </c>
      <c r="P520" s="393"/>
      <c r="Q520" s="393"/>
      <c r="R520" s="393"/>
      <c r="S520" s="394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400">
        <v>4640242180038</v>
      </c>
      <c r="E521" s="394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3"/>
      <c r="Q521" s="393"/>
      <c r="R521" s="393"/>
      <c r="S521" s="394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400">
        <v>4640242181172</v>
      </c>
      <c r="E522" s="394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0" t="s">
        <v>730</v>
      </c>
      <c r="P522" s="393"/>
      <c r="Q522" s="393"/>
      <c r="R522" s="393"/>
      <c r="S522" s="394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4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44"/>
      <c r="O523" s="405" t="s">
        <v>70</v>
      </c>
      <c r="P523" s="406"/>
      <c r="Q523" s="406"/>
      <c r="R523" s="406"/>
      <c r="S523" s="406"/>
      <c r="T523" s="406"/>
      <c r="U523" s="407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3"/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44"/>
      <c r="O524" s="405" t="s">
        <v>70</v>
      </c>
      <c r="P524" s="406"/>
      <c r="Q524" s="406"/>
      <c r="R524" s="406"/>
      <c r="S524" s="406"/>
      <c r="T524" s="406"/>
      <c r="U524" s="407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2" t="s">
        <v>97</v>
      </c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3"/>
      <c r="P525" s="403"/>
      <c r="Q525" s="403"/>
      <c r="R525" s="403"/>
      <c r="S525" s="403"/>
      <c r="T525" s="403"/>
      <c r="U525" s="403"/>
      <c r="V525" s="403"/>
      <c r="W525" s="403"/>
      <c r="X525" s="403"/>
      <c r="Y525" s="403"/>
      <c r="Z525" s="381"/>
      <c r="AA525" s="381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400">
        <v>4640242180526</v>
      </c>
      <c r="E526" s="394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5" t="s">
        <v>733</v>
      </c>
      <c r="P526" s="393"/>
      <c r="Q526" s="393"/>
      <c r="R526" s="393"/>
      <c r="S526" s="394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400">
        <v>4640242180519</v>
      </c>
      <c r="E527" s="394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6" t="s">
        <v>736</v>
      </c>
      <c r="P527" s="393"/>
      <c r="Q527" s="393"/>
      <c r="R527" s="393"/>
      <c r="S527" s="394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400">
        <v>4640242180090</v>
      </c>
      <c r="E528" s="394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3"/>
      <c r="Q528" s="393"/>
      <c r="R528" s="393"/>
      <c r="S528" s="394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400">
        <v>4640242180090</v>
      </c>
      <c r="E529" s="394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4" t="s">
        <v>742</v>
      </c>
      <c r="P529" s="393"/>
      <c r="Q529" s="393"/>
      <c r="R529" s="393"/>
      <c r="S529" s="394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400">
        <v>4640242181363</v>
      </c>
      <c r="E530" s="394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7" t="s">
        <v>745</v>
      </c>
      <c r="P530" s="393"/>
      <c r="Q530" s="393"/>
      <c r="R530" s="393"/>
      <c r="S530" s="394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43"/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44"/>
      <c r="O531" s="405" t="s">
        <v>70</v>
      </c>
      <c r="P531" s="406"/>
      <c r="Q531" s="406"/>
      <c r="R531" s="406"/>
      <c r="S531" s="406"/>
      <c r="T531" s="406"/>
      <c r="U531" s="407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3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44"/>
      <c r="O532" s="405" t="s">
        <v>70</v>
      </c>
      <c r="P532" s="406"/>
      <c r="Q532" s="406"/>
      <c r="R532" s="406"/>
      <c r="S532" s="406"/>
      <c r="T532" s="406"/>
      <c r="U532" s="407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2" t="s">
        <v>61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381"/>
      <c r="AA533" s="381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400">
        <v>4640242180816</v>
      </c>
      <c r="E534" s="394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9" t="s">
        <v>748</v>
      </c>
      <c r="P534" s="393"/>
      <c r="Q534" s="393"/>
      <c r="R534" s="393"/>
      <c r="S534" s="394"/>
      <c r="T534" s="34"/>
      <c r="U534" s="34"/>
      <c r="V534" s="35" t="s">
        <v>66</v>
      </c>
      <c r="W534" s="388">
        <v>50</v>
      </c>
      <c r="X534" s="389">
        <f>IFERROR(IF(W534="",0,CEILING((W534/$H534),1)*$H534),"")</f>
        <v>50.400000000000006</v>
      </c>
      <c r="Y534" s="36">
        <f>IFERROR(IF(X534=0,"",ROUNDUP(X534/H534,0)*0.00753),"")</f>
        <v>9.0359999999999996E-2</v>
      </c>
      <c r="Z534" s="56"/>
      <c r="AA534" s="57"/>
      <c r="AE534" s="64"/>
      <c r="BB534" s="365" t="s">
        <v>1</v>
      </c>
      <c r="BL534" s="64">
        <f>IFERROR(W534*I534/H534,"0")</f>
        <v>53.095238095238095</v>
      </c>
      <c r="BM534" s="64">
        <f>IFERROR(X534*I534/H534,"0")</f>
        <v>53.52</v>
      </c>
      <c r="BN534" s="64">
        <f>IFERROR(1/J534*(W534/H534),"0")</f>
        <v>7.6312576312576319E-2</v>
      </c>
      <c r="BO534" s="64">
        <f>IFERROR(1/J534*(X534/H534),"0")</f>
        <v>7.6923076923076927E-2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400">
        <v>4640242180595</v>
      </c>
      <c r="E535" s="394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2" t="s">
        <v>751</v>
      </c>
      <c r="P535" s="393"/>
      <c r="Q535" s="393"/>
      <c r="R535" s="393"/>
      <c r="S535" s="394"/>
      <c r="T535" s="34"/>
      <c r="U535" s="34"/>
      <c r="V535" s="35" t="s">
        <v>66</v>
      </c>
      <c r="W535" s="388">
        <v>50</v>
      </c>
      <c r="X535" s="389">
        <f>IFERROR(IF(W535="",0,CEILING((W535/$H535),1)*$H535),"")</f>
        <v>50.400000000000006</v>
      </c>
      <c r="Y535" s="36">
        <f>IFERROR(IF(X535=0,"",ROUNDUP(X535/H535,0)*0.00753),"")</f>
        <v>9.0359999999999996E-2</v>
      </c>
      <c r="Z535" s="56"/>
      <c r="AA535" s="57"/>
      <c r="AE535" s="64"/>
      <c r="BB535" s="366" t="s">
        <v>1</v>
      </c>
      <c r="BL535" s="64">
        <f>IFERROR(W535*I535/H535,"0")</f>
        <v>53.095238095238095</v>
      </c>
      <c r="BM535" s="64">
        <f>IFERROR(X535*I535/H535,"0")</f>
        <v>53.52</v>
      </c>
      <c r="BN535" s="64">
        <f>IFERROR(1/J535*(W535/H535),"0")</f>
        <v>7.6312576312576319E-2</v>
      </c>
      <c r="BO535" s="64">
        <f>IFERROR(1/J535*(X535/H535),"0")</f>
        <v>7.6923076923076927E-2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400">
        <v>4640242180076</v>
      </c>
      <c r="E536" s="394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4" t="s">
        <v>754</v>
      </c>
      <c r="P536" s="393"/>
      <c r="Q536" s="393"/>
      <c r="R536" s="393"/>
      <c r="S536" s="394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400">
        <v>4640242180908</v>
      </c>
      <c r="E537" s="394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757</v>
      </c>
      <c r="P537" s="393"/>
      <c r="Q537" s="393"/>
      <c r="R537" s="393"/>
      <c r="S537" s="394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400">
        <v>4640242180489</v>
      </c>
      <c r="E538" s="394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3" t="s">
        <v>760</v>
      </c>
      <c r="P538" s="393"/>
      <c r="Q538" s="393"/>
      <c r="R538" s="393"/>
      <c r="S538" s="394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43"/>
      <c r="B539" s="403"/>
      <c r="C539" s="403"/>
      <c r="D539" s="403"/>
      <c r="E539" s="403"/>
      <c r="F539" s="403"/>
      <c r="G539" s="403"/>
      <c r="H539" s="403"/>
      <c r="I539" s="403"/>
      <c r="J539" s="403"/>
      <c r="K539" s="403"/>
      <c r="L539" s="403"/>
      <c r="M539" s="403"/>
      <c r="N539" s="444"/>
      <c r="O539" s="405" t="s">
        <v>70</v>
      </c>
      <c r="P539" s="406"/>
      <c r="Q539" s="406"/>
      <c r="R539" s="406"/>
      <c r="S539" s="406"/>
      <c r="T539" s="406"/>
      <c r="U539" s="407"/>
      <c r="V539" s="37" t="s">
        <v>71</v>
      </c>
      <c r="W539" s="390">
        <f>IFERROR(W534/H534,"0")+IFERROR(W535/H535,"0")+IFERROR(W536/H536,"0")+IFERROR(W537/H537,"0")+IFERROR(W538/H538,"0")</f>
        <v>23.80952380952381</v>
      </c>
      <c r="X539" s="390">
        <f>IFERROR(X534/H534,"0")+IFERROR(X535/H535,"0")+IFERROR(X536/H536,"0")+IFERROR(X537/H537,"0")+IFERROR(X538/H538,"0")</f>
        <v>24</v>
      </c>
      <c r="Y539" s="390">
        <f>IFERROR(IF(Y534="",0,Y534),"0")+IFERROR(IF(Y535="",0,Y535),"0")+IFERROR(IF(Y536="",0,Y536),"0")+IFERROR(IF(Y537="",0,Y537),"0")+IFERROR(IF(Y538="",0,Y538),"0")</f>
        <v>0.18071999999999999</v>
      </c>
      <c r="Z539" s="391"/>
      <c r="AA539" s="391"/>
    </row>
    <row r="540" spans="1:67" x14ac:dyDescent="0.2">
      <c r="A540" s="403"/>
      <c r="B540" s="403"/>
      <c r="C540" s="403"/>
      <c r="D540" s="403"/>
      <c r="E540" s="403"/>
      <c r="F540" s="403"/>
      <c r="G540" s="403"/>
      <c r="H540" s="403"/>
      <c r="I540" s="403"/>
      <c r="J540" s="403"/>
      <c r="K540" s="403"/>
      <c r="L540" s="403"/>
      <c r="M540" s="403"/>
      <c r="N540" s="444"/>
      <c r="O540" s="405" t="s">
        <v>70</v>
      </c>
      <c r="P540" s="406"/>
      <c r="Q540" s="406"/>
      <c r="R540" s="406"/>
      <c r="S540" s="406"/>
      <c r="T540" s="406"/>
      <c r="U540" s="407"/>
      <c r="V540" s="37" t="s">
        <v>66</v>
      </c>
      <c r="W540" s="390">
        <f>IFERROR(SUM(W534:W538),"0")</f>
        <v>100</v>
      </c>
      <c r="X540" s="390">
        <f>IFERROR(SUM(X534:X538),"0")</f>
        <v>100.80000000000001</v>
      </c>
      <c r="Y540" s="37"/>
      <c r="Z540" s="391"/>
      <c r="AA540" s="391"/>
    </row>
    <row r="541" spans="1:67" ht="14.25" hidden="1" customHeight="1" x14ac:dyDescent="0.25">
      <c r="A541" s="402" t="s">
        <v>72</v>
      </c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3"/>
      <c r="P541" s="403"/>
      <c r="Q541" s="403"/>
      <c r="R541" s="403"/>
      <c r="S541" s="403"/>
      <c r="T541" s="403"/>
      <c r="U541" s="403"/>
      <c r="V541" s="403"/>
      <c r="W541" s="403"/>
      <c r="X541" s="403"/>
      <c r="Y541" s="403"/>
      <c r="Z541" s="381"/>
      <c r="AA541" s="381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400">
        <v>4640242180533</v>
      </c>
      <c r="E542" s="394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3"/>
      <c r="Q542" s="393"/>
      <c r="R542" s="393"/>
      <c r="S542" s="394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400">
        <v>4640242180106</v>
      </c>
      <c r="E543" s="394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3"/>
      <c r="Q543" s="393"/>
      <c r="R543" s="393"/>
      <c r="S543" s="394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400">
        <v>4640242180540</v>
      </c>
      <c r="E544" s="394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9" t="s">
        <v>769</v>
      </c>
      <c r="P544" s="393"/>
      <c r="Q544" s="393"/>
      <c r="R544" s="393"/>
      <c r="S544" s="394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400">
        <v>4640242181233</v>
      </c>
      <c r="E545" s="394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8" t="s">
        <v>772</v>
      </c>
      <c r="P545" s="393"/>
      <c r="Q545" s="393"/>
      <c r="R545" s="393"/>
      <c r="S545" s="394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400">
        <v>4640242181226</v>
      </c>
      <c r="E546" s="394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3"/>
      <c r="Q546" s="393"/>
      <c r="R546" s="393"/>
      <c r="S546" s="394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43"/>
      <c r="B547" s="403"/>
      <c r="C547" s="403"/>
      <c r="D547" s="403"/>
      <c r="E547" s="403"/>
      <c r="F547" s="403"/>
      <c r="G547" s="403"/>
      <c r="H547" s="403"/>
      <c r="I547" s="403"/>
      <c r="J547" s="403"/>
      <c r="K547" s="403"/>
      <c r="L547" s="403"/>
      <c r="M547" s="403"/>
      <c r="N547" s="444"/>
      <c r="O547" s="405" t="s">
        <v>70</v>
      </c>
      <c r="P547" s="406"/>
      <c r="Q547" s="406"/>
      <c r="R547" s="406"/>
      <c r="S547" s="406"/>
      <c r="T547" s="406"/>
      <c r="U547" s="407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3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44"/>
      <c r="O548" s="405" t="s">
        <v>70</v>
      </c>
      <c r="P548" s="406"/>
      <c r="Q548" s="406"/>
      <c r="R548" s="406"/>
      <c r="S548" s="406"/>
      <c r="T548" s="406"/>
      <c r="U548" s="407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2" t="s">
        <v>204</v>
      </c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3"/>
      <c r="P549" s="403"/>
      <c r="Q549" s="403"/>
      <c r="R549" s="403"/>
      <c r="S549" s="403"/>
      <c r="T549" s="403"/>
      <c r="U549" s="403"/>
      <c r="V549" s="403"/>
      <c r="W549" s="403"/>
      <c r="X549" s="403"/>
      <c r="Y549" s="403"/>
      <c r="Z549" s="381"/>
      <c r="AA549" s="381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400">
        <v>4640242180120</v>
      </c>
      <c r="E550" s="394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3"/>
      <c r="Q550" s="393"/>
      <c r="R550" s="393"/>
      <c r="S550" s="394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400">
        <v>4640242180120</v>
      </c>
      <c r="E551" s="394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780</v>
      </c>
      <c r="P551" s="393"/>
      <c r="Q551" s="393"/>
      <c r="R551" s="393"/>
      <c r="S551" s="394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400">
        <v>4640242180137</v>
      </c>
      <c r="E552" s="394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3"/>
      <c r="Q552" s="393"/>
      <c r="R552" s="393"/>
      <c r="S552" s="394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400">
        <v>4640242180137</v>
      </c>
      <c r="E553" s="394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785</v>
      </c>
      <c r="P553" s="393"/>
      <c r="Q553" s="393"/>
      <c r="R553" s="393"/>
      <c r="S553" s="394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43"/>
      <c r="B554" s="403"/>
      <c r="C554" s="403"/>
      <c r="D554" s="403"/>
      <c r="E554" s="403"/>
      <c r="F554" s="403"/>
      <c r="G554" s="403"/>
      <c r="H554" s="403"/>
      <c r="I554" s="403"/>
      <c r="J554" s="403"/>
      <c r="K554" s="403"/>
      <c r="L554" s="403"/>
      <c r="M554" s="403"/>
      <c r="N554" s="444"/>
      <c r="O554" s="405" t="s">
        <v>70</v>
      </c>
      <c r="P554" s="406"/>
      <c r="Q554" s="406"/>
      <c r="R554" s="406"/>
      <c r="S554" s="406"/>
      <c r="T554" s="406"/>
      <c r="U554" s="407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3"/>
      <c r="B555" s="403"/>
      <c r="C555" s="403"/>
      <c r="D555" s="403"/>
      <c r="E555" s="403"/>
      <c r="F555" s="403"/>
      <c r="G555" s="403"/>
      <c r="H555" s="403"/>
      <c r="I555" s="403"/>
      <c r="J555" s="403"/>
      <c r="K555" s="403"/>
      <c r="L555" s="403"/>
      <c r="M555" s="403"/>
      <c r="N555" s="444"/>
      <c r="O555" s="405" t="s">
        <v>70</v>
      </c>
      <c r="P555" s="406"/>
      <c r="Q555" s="406"/>
      <c r="R555" s="406"/>
      <c r="S555" s="406"/>
      <c r="T555" s="406"/>
      <c r="U555" s="407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3"/>
      <c r="B556" s="403"/>
      <c r="C556" s="403"/>
      <c r="D556" s="403"/>
      <c r="E556" s="403"/>
      <c r="F556" s="403"/>
      <c r="G556" s="403"/>
      <c r="H556" s="403"/>
      <c r="I556" s="403"/>
      <c r="J556" s="403"/>
      <c r="K556" s="403"/>
      <c r="L556" s="403"/>
      <c r="M556" s="403"/>
      <c r="N556" s="450"/>
      <c r="O556" s="550" t="s">
        <v>786</v>
      </c>
      <c r="P556" s="551"/>
      <c r="Q556" s="551"/>
      <c r="R556" s="551"/>
      <c r="S556" s="551"/>
      <c r="T556" s="551"/>
      <c r="U556" s="552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8176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8385.9500000000007</v>
      </c>
      <c r="Y556" s="37"/>
      <c r="Z556" s="391"/>
      <c r="AA556" s="391"/>
    </row>
    <row r="557" spans="1:67" x14ac:dyDescent="0.2">
      <c r="A557" s="403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50"/>
      <c r="O557" s="550" t="s">
        <v>787</v>
      </c>
      <c r="P557" s="551"/>
      <c r="Q557" s="551"/>
      <c r="R557" s="551"/>
      <c r="S557" s="551"/>
      <c r="T557" s="551"/>
      <c r="U557" s="552"/>
      <c r="V557" s="37" t="s">
        <v>66</v>
      </c>
      <c r="W557" s="390">
        <f>IFERROR(SUM(BL22:BL553),"0")</f>
        <v>8629.0542945471898</v>
      </c>
      <c r="X557" s="390">
        <f>IFERROR(SUM(BM22:BM553),"0")</f>
        <v>8851.643</v>
      </c>
      <c r="Y557" s="37"/>
      <c r="Z557" s="391"/>
      <c r="AA557" s="391"/>
    </row>
    <row r="558" spans="1:67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50"/>
      <c r="O558" s="550" t="s">
        <v>788</v>
      </c>
      <c r="P558" s="551"/>
      <c r="Q558" s="551"/>
      <c r="R558" s="551"/>
      <c r="S558" s="551"/>
      <c r="T558" s="551"/>
      <c r="U558" s="552"/>
      <c r="V558" s="37" t="s">
        <v>789</v>
      </c>
      <c r="W558" s="38">
        <f>ROUNDUP(SUM(BN22:BN553),0)</f>
        <v>15</v>
      </c>
      <c r="X558" s="38">
        <f>ROUNDUP(SUM(BO22:BO553),0)</f>
        <v>15</v>
      </c>
      <c r="Y558" s="37"/>
      <c r="Z558" s="391"/>
      <c r="AA558" s="391"/>
    </row>
    <row r="559" spans="1:67" x14ac:dyDescent="0.2">
      <c r="A559" s="403"/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50"/>
      <c r="O559" s="550" t="s">
        <v>790</v>
      </c>
      <c r="P559" s="551"/>
      <c r="Q559" s="551"/>
      <c r="R559" s="551"/>
      <c r="S559" s="551"/>
      <c r="T559" s="551"/>
      <c r="U559" s="552"/>
      <c r="V559" s="37" t="s">
        <v>66</v>
      </c>
      <c r="W559" s="390">
        <f>GrossWeightTotal+PalletQtyTotal*25</f>
        <v>9004.0542945471898</v>
      </c>
      <c r="X559" s="390">
        <f>GrossWeightTotalR+PalletQtyTotalR*25</f>
        <v>9226.643</v>
      </c>
      <c r="Y559" s="37"/>
      <c r="Z559" s="391"/>
      <c r="AA559" s="391"/>
    </row>
    <row r="560" spans="1:67" x14ac:dyDescent="0.2">
      <c r="A560" s="403"/>
      <c r="B560" s="403"/>
      <c r="C560" s="403"/>
      <c r="D560" s="403"/>
      <c r="E560" s="403"/>
      <c r="F560" s="403"/>
      <c r="G560" s="403"/>
      <c r="H560" s="403"/>
      <c r="I560" s="403"/>
      <c r="J560" s="403"/>
      <c r="K560" s="403"/>
      <c r="L560" s="403"/>
      <c r="M560" s="403"/>
      <c r="N560" s="450"/>
      <c r="O560" s="550" t="s">
        <v>791</v>
      </c>
      <c r="P560" s="551"/>
      <c r="Q560" s="551"/>
      <c r="R560" s="551"/>
      <c r="S560" s="551"/>
      <c r="T560" s="551"/>
      <c r="U560" s="552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1211.9064262349762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1245</v>
      </c>
      <c r="Y560" s="37"/>
      <c r="Z560" s="391"/>
      <c r="AA560" s="391"/>
    </row>
    <row r="561" spans="1:30" ht="14.25" hidden="1" customHeight="1" x14ac:dyDescent="0.2">
      <c r="A561" s="403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50"/>
      <c r="O561" s="550" t="s">
        <v>792</v>
      </c>
      <c r="P561" s="551"/>
      <c r="Q561" s="551"/>
      <c r="R561" s="551"/>
      <c r="S561" s="551"/>
      <c r="T561" s="551"/>
      <c r="U561" s="552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17.530200000000004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65" t="s">
        <v>95</v>
      </c>
      <c r="D563" s="469"/>
      <c r="E563" s="469"/>
      <c r="F563" s="470"/>
      <c r="G563" s="465" t="s">
        <v>226</v>
      </c>
      <c r="H563" s="469"/>
      <c r="I563" s="469"/>
      <c r="J563" s="469"/>
      <c r="K563" s="469"/>
      <c r="L563" s="469"/>
      <c r="M563" s="469"/>
      <c r="N563" s="469"/>
      <c r="O563" s="469"/>
      <c r="P563" s="470"/>
      <c r="Q563" s="465" t="s">
        <v>486</v>
      </c>
      <c r="R563" s="470"/>
      <c r="S563" s="465" t="s">
        <v>565</v>
      </c>
      <c r="T563" s="469"/>
      <c r="U563" s="469"/>
      <c r="V563" s="47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87" t="s">
        <v>795</v>
      </c>
      <c r="B564" s="465" t="s">
        <v>60</v>
      </c>
      <c r="C564" s="465" t="s">
        <v>96</v>
      </c>
      <c r="D564" s="465" t="s">
        <v>104</v>
      </c>
      <c r="E564" s="465" t="s">
        <v>95</v>
      </c>
      <c r="F564" s="465" t="s">
        <v>216</v>
      </c>
      <c r="G564" s="465" t="s">
        <v>227</v>
      </c>
      <c r="H564" s="465" t="s">
        <v>244</v>
      </c>
      <c r="I564" s="465" t="s">
        <v>263</v>
      </c>
      <c r="J564" s="465" t="s">
        <v>336</v>
      </c>
      <c r="K564" s="380"/>
      <c r="L564" s="465" t="s">
        <v>370</v>
      </c>
      <c r="M564" s="380"/>
      <c r="N564" s="465" t="s">
        <v>370</v>
      </c>
      <c r="O564" s="465" t="s">
        <v>456</v>
      </c>
      <c r="P564" s="465" t="s">
        <v>473</v>
      </c>
      <c r="Q564" s="465" t="s">
        <v>487</v>
      </c>
      <c r="R564" s="465" t="s">
        <v>534</v>
      </c>
      <c r="S564" s="465" t="s">
        <v>566</v>
      </c>
      <c r="T564" s="465" t="s">
        <v>613</v>
      </c>
      <c r="U564" s="465" t="s">
        <v>640</v>
      </c>
      <c r="V564" s="465" t="s">
        <v>647</v>
      </c>
      <c r="W564" s="465" t="s">
        <v>653</v>
      </c>
      <c r="X564" s="465" t="s">
        <v>703</v>
      </c>
      <c r="AA564" s="52"/>
      <c r="AD564" s="380"/>
    </row>
    <row r="565" spans="1:30" ht="13.5" customHeight="1" thickBot="1" x14ac:dyDescent="0.25">
      <c r="A565" s="788"/>
      <c r="B565" s="466"/>
      <c r="C565" s="466"/>
      <c r="D565" s="466"/>
      <c r="E565" s="466"/>
      <c r="F565" s="466"/>
      <c r="G565" s="466"/>
      <c r="H565" s="466"/>
      <c r="I565" s="466"/>
      <c r="J565" s="466"/>
      <c r="K565" s="380"/>
      <c r="L565" s="466"/>
      <c r="M565" s="380"/>
      <c r="N565" s="466"/>
      <c r="O565" s="466"/>
      <c r="P565" s="466"/>
      <c r="Q565" s="466"/>
      <c r="R565" s="466"/>
      <c r="S565" s="466"/>
      <c r="T565" s="466"/>
      <c r="U565" s="466"/>
      <c r="V565" s="466"/>
      <c r="W565" s="466"/>
      <c r="X565" s="46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205.20000000000002</v>
      </c>
      <c r="D566" s="46">
        <f>IFERROR(X53*1,"0")+IFERROR(X54*1,"0")+IFERROR(X55*1,"0")+IFERROR(X56*1,"0")</f>
        <v>108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1148.6000000000001</v>
      </c>
      <c r="F566" s="46">
        <f>IFERROR(X129*1,"0")+IFERROR(X130*1,"0")+IFERROR(X131*1,"0")+IFERROR(X132*1,"0")+IFERROR(X133*1,"0")</f>
        <v>140.69999999999999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243.6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989.40000000000009</v>
      </c>
      <c r="J566" s="46">
        <f>IFERROR(X209*1,"0")+IFERROR(X210*1,"0")+IFERROR(X211*1,"0")+IFERROR(X212*1,"0")+IFERROR(X213*1,"0")+IFERROR(X214*1,"0")+IFERROR(X215*1,"0")+IFERROR(X219*1,"0")+IFERROR(X220*1,"0")+IFERROR(X221*1,"0")</f>
        <v>58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246.29999999999998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246.29999999999998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77.55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2653.2000000000003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637.20000000000005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66.599999999999994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1629.6000000000004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100.80000000000001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35,00"/>
        <filter val="1 211,91"/>
        <filter val="1 727,00"/>
        <filter val="1,96"/>
        <filter val="10,00"/>
        <filter val="100,00"/>
        <filter val="101,00"/>
        <filter val="102,00"/>
        <filter val="11,00"/>
        <filter val="115,13"/>
        <filter val="119,00"/>
        <filter val="12,00"/>
        <filter val="12,95"/>
        <filter val="121,00"/>
        <filter val="133,00"/>
        <filter val="134,00"/>
        <filter val="138,00"/>
        <filter val="148,00"/>
        <filter val="15"/>
        <filter val="15,83"/>
        <filter val="150,00"/>
        <filter val="16,00"/>
        <filter val="17,00"/>
        <filter val="176,00"/>
        <filter val="18,00"/>
        <filter val="18,52"/>
        <filter val="195,00"/>
        <filter val="198,83"/>
        <filter val="199,00"/>
        <filter val="2,38"/>
        <filter val="2,50"/>
        <filter val="20,00"/>
        <filter val="200,00"/>
        <filter val="207,68"/>
        <filter val="21,00"/>
        <filter val="217,00"/>
        <filter val="22,62"/>
        <filter val="23,00"/>
        <filter val="23,81"/>
        <filter val="232,00"/>
        <filter val="236,00"/>
        <filter val="237,00"/>
        <filter val="25,00"/>
        <filter val="26,00"/>
        <filter val="26,61"/>
        <filter val="28,41"/>
        <filter val="29,66"/>
        <filter val="3,00"/>
        <filter val="31,00"/>
        <filter val="31,01"/>
        <filter val="36,00"/>
        <filter val="377,00"/>
        <filter val="38,00"/>
        <filter val="4,22"/>
        <filter val="4,31"/>
        <filter val="4,86"/>
        <filter val="41,00"/>
        <filter val="42,00"/>
        <filter val="42,96"/>
        <filter val="424,00"/>
        <filter val="44,00"/>
        <filter val="452,00"/>
        <filter val="47,00"/>
        <filter val="49,00"/>
        <filter val="5,00"/>
        <filter val="5,19"/>
        <filter val="5,38"/>
        <filter val="5,60"/>
        <filter val="50,00"/>
        <filter val="500,00"/>
        <filter val="52,00"/>
        <filter val="54,00"/>
        <filter val="55,00"/>
        <filter val="555,00"/>
        <filter val="56,00"/>
        <filter val="57,00"/>
        <filter val="59,00"/>
        <filter val="6,00"/>
        <filter val="6,47"/>
        <filter val="6,76"/>
        <filter val="60,00"/>
        <filter val="650,00"/>
        <filter val="67,00"/>
        <filter val="688,00"/>
        <filter val="700,00"/>
        <filter val="71,15"/>
        <filter val="73,00"/>
        <filter val="75,00"/>
        <filter val="750,00"/>
        <filter val="77,00"/>
        <filter val="77,86"/>
        <filter val="78,00"/>
        <filter val="8 176,00"/>
        <filter val="8 629,05"/>
        <filter val="8,89"/>
        <filter val="80,00"/>
        <filter val="80,30"/>
        <filter val="85,00"/>
        <filter val="857,00"/>
        <filter val="88,00"/>
        <filter val="9 004,05"/>
        <filter val="9,00"/>
        <filter val="9,44"/>
        <filter val="90,61"/>
        <filter val="99,00"/>
      </filters>
    </filterColumn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O407:S407"/>
    <mergeCell ref="D478:E478"/>
    <mergeCell ref="D107:E107"/>
    <mergeCell ref="D163:E163"/>
    <mergeCell ref="D105:E105"/>
    <mergeCell ref="O181:U181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D192:E19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D421:E421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180:N181"/>
    <mergeCell ref="D438:E438"/>
    <mergeCell ref="A439:N440"/>
    <mergeCell ref="O377:S377"/>
    <mergeCell ref="O57:U57"/>
    <mergeCell ref="H17:H18"/>
    <mergeCell ref="D204:E204"/>
    <mergeCell ref="O385:U385"/>
    <mergeCell ref="A44:Y44"/>
    <mergeCell ref="O324:U324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D267:E267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D104:E104"/>
    <mergeCell ref="O266:S266"/>
    <mergeCell ref="D275:E275"/>
    <mergeCell ref="O423:S423"/>
    <mergeCell ref="A258:Y258"/>
    <mergeCell ref="D185:E185"/>
    <mergeCell ref="O560:U560"/>
    <mergeCell ref="D109:E109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O37:S37"/>
    <mergeCell ref="O198:U198"/>
    <mergeCell ref="D480:E480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119:S119"/>
    <mergeCell ref="A487:Y487"/>
    <mergeCell ref="D343:E343"/>
    <mergeCell ref="A523:N524"/>
    <mergeCell ref="O152:S152"/>
    <mergeCell ref="O279:S279"/>
    <mergeCell ref="O254:S254"/>
    <mergeCell ref="A182:Y182"/>
    <mergeCell ref="D522:E522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411:S411"/>
    <mergeCell ref="O538:S538"/>
    <mergeCell ref="A118:Y118"/>
    <mergeCell ref="D219:E219"/>
    <mergeCell ref="O540:U540"/>
    <mergeCell ref="A127:Y127"/>
    <mergeCell ref="A547:N548"/>
    <mergeCell ref="D535:E535"/>
    <mergeCell ref="D423:E423"/>
    <mergeCell ref="D174:E174"/>
    <mergeCell ref="O497:S497"/>
    <mergeCell ref="A525:Y525"/>
    <mergeCell ref="O526:S526"/>
    <mergeCell ref="O259:S259"/>
    <mergeCell ref="O197:S197"/>
    <mergeCell ref="O330:S330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A158:N159"/>
    <mergeCell ref="D280:E280"/>
    <mergeCell ref="O418:U418"/>
    <mergeCell ref="O495:S495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A556:N561"/>
    <mergeCell ref="O520:S520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D473:E473"/>
    <mergeCell ref="D187:E187"/>
    <mergeCell ref="O28:S28"/>
    <mergeCell ref="O108:S108"/>
    <mergeCell ref="D183:E183"/>
    <mergeCell ref="O199:U199"/>
    <mergeCell ref="D248:E248"/>
    <mergeCell ref="O32:S32"/>
    <mergeCell ref="D41:E41"/>
    <mergeCell ref="O124:S124"/>
    <mergeCell ref="A38:N39"/>
    <mergeCell ref="O422:S422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O17:S18"/>
    <mergeCell ref="I17:I18"/>
    <mergeCell ref="D350:E350"/>
    <mergeCell ref="O249:U249"/>
    <mergeCell ref="D27:E27"/>
    <mergeCell ref="P12:Q12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2024-06-21T10:39:36Z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