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9AE1768-A76B-4FD8-8EB6-26BB02E9AF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N489" i="1"/>
  <c r="BL489" i="1"/>
  <c r="X489" i="1"/>
  <c r="O489" i="1"/>
  <c r="BN488" i="1"/>
  <c r="BL488" i="1"/>
  <c r="X488" i="1"/>
  <c r="X490" i="1" s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N443" i="1"/>
  <c r="BL443" i="1"/>
  <c r="X443" i="1"/>
  <c r="O443" i="1"/>
  <c r="BO442" i="1"/>
  <c r="BN442" i="1"/>
  <c r="BM442" i="1"/>
  <c r="BL442" i="1"/>
  <c r="Y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O428" i="1"/>
  <c r="BN428" i="1"/>
  <c r="BM428" i="1"/>
  <c r="BL428" i="1"/>
  <c r="Y428" i="1"/>
  <c r="X428" i="1"/>
  <c r="O428" i="1"/>
  <c r="W425" i="1"/>
  <c r="W424" i="1"/>
  <c r="BN423" i="1"/>
  <c r="BL423" i="1"/>
  <c r="X423" i="1"/>
  <c r="O423" i="1"/>
  <c r="BN422" i="1"/>
  <c r="BL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N390" i="1"/>
  <c r="BL390" i="1"/>
  <c r="X390" i="1"/>
  <c r="O390" i="1"/>
  <c r="W386" i="1"/>
  <c r="W385" i="1"/>
  <c r="BN384" i="1"/>
  <c r="BL384" i="1"/>
  <c r="X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O364" i="1"/>
  <c r="BN364" i="1"/>
  <c r="BM364" i="1"/>
  <c r="BL364" i="1"/>
  <c r="Y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O342" i="1"/>
  <c r="BN342" i="1"/>
  <c r="BM342" i="1"/>
  <c r="BL342" i="1"/>
  <c r="Y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O302" i="1"/>
  <c r="W300" i="1"/>
  <c r="W299" i="1"/>
  <c r="BO298" i="1"/>
  <c r="BN298" i="1"/>
  <c r="BM298" i="1"/>
  <c r="BL298" i="1"/>
  <c r="Y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BN292" i="1"/>
  <c r="BL292" i="1"/>
  <c r="X292" i="1"/>
  <c r="O292" i="1"/>
  <c r="W289" i="1"/>
  <c r="W288" i="1"/>
  <c r="BO287" i="1"/>
  <c r="BN287" i="1"/>
  <c r="BM287" i="1"/>
  <c r="BL287" i="1"/>
  <c r="Y287" i="1"/>
  <c r="X287" i="1"/>
  <c r="O287" i="1"/>
  <c r="BN286" i="1"/>
  <c r="BL286" i="1"/>
  <c r="X286" i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BN262" i="1"/>
  <c r="BL262" i="1"/>
  <c r="X262" i="1"/>
  <c r="O262" i="1"/>
  <c r="BO261" i="1"/>
  <c r="BN261" i="1"/>
  <c r="BM261" i="1"/>
  <c r="BL261" i="1"/>
  <c r="Y261" i="1"/>
  <c r="X261" i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O254" i="1"/>
  <c r="BN253" i="1"/>
  <c r="BL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O231" i="1"/>
  <c r="BN231" i="1"/>
  <c r="BM231" i="1"/>
  <c r="BL231" i="1"/>
  <c r="Y231" i="1"/>
  <c r="X231" i="1"/>
  <c r="O231" i="1"/>
  <c r="BN230" i="1"/>
  <c r="BL230" i="1"/>
  <c r="X230" i="1"/>
  <c r="O230" i="1"/>
  <c r="BN229" i="1"/>
  <c r="BL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N213" i="1"/>
  <c r="BL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O167" i="1"/>
  <c r="W165" i="1"/>
  <c r="W164" i="1"/>
  <c r="BN163" i="1"/>
  <c r="BL163" i="1"/>
  <c r="X163" i="1"/>
  <c r="BO163" i="1" s="1"/>
  <c r="O163" i="1"/>
  <c r="BN162" i="1"/>
  <c r="BL162" i="1"/>
  <c r="X162" i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O153" i="1"/>
  <c r="BN152" i="1"/>
  <c r="BL152" i="1"/>
  <c r="X152" i="1"/>
  <c r="BO152" i="1" s="1"/>
  <c r="O152" i="1"/>
  <c r="BN151" i="1"/>
  <c r="BL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BO143" i="1" s="1"/>
  <c r="BN142" i="1"/>
  <c r="BL142" i="1"/>
  <c r="X142" i="1"/>
  <c r="BO142" i="1" s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BO139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O129" i="1"/>
  <c r="W126" i="1"/>
  <c r="W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BO120" i="1" s="1"/>
  <c r="O120" i="1"/>
  <c r="BN119" i="1"/>
  <c r="BL119" i="1"/>
  <c r="X119" i="1"/>
  <c r="X126" i="1" s="1"/>
  <c r="O119" i="1"/>
  <c r="W117" i="1"/>
  <c r="W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BO106" i="1" s="1"/>
  <c r="O106" i="1"/>
  <c r="BO105" i="1"/>
  <c r="BN105" i="1"/>
  <c r="BM105" i="1"/>
  <c r="BL105" i="1"/>
  <c r="Y105" i="1"/>
  <c r="X105" i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W99" i="1"/>
  <c r="W98" i="1"/>
  <c r="BN97" i="1"/>
  <c r="BL97" i="1"/>
  <c r="X97" i="1"/>
  <c r="BO97" i="1" s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O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O84" i="1"/>
  <c r="W82" i="1"/>
  <c r="W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BN64" i="1"/>
  <c r="BL64" i="1"/>
  <c r="X64" i="1"/>
  <c r="BO64" i="1" s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BO61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BO53" i="1" s="1"/>
  <c r="O53" i="1"/>
  <c r="W50" i="1"/>
  <c r="W49" i="1"/>
  <c r="BN48" i="1"/>
  <c r="BL48" i="1"/>
  <c r="X48" i="1"/>
  <c r="BO48" i="1" s="1"/>
  <c r="O48" i="1"/>
  <c r="BN47" i="1"/>
  <c r="BL47" i="1"/>
  <c r="X47" i="1"/>
  <c r="C566" i="1" s="1"/>
  <c r="O47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153" i="1" l="1"/>
  <c r="BM153" i="1"/>
  <c r="Y153" i="1"/>
  <c r="BO191" i="1"/>
  <c r="BM191" i="1"/>
  <c r="Y191" i="1"/>
  <c r="BO203" i="1"/>
  <c r="BM203" i="1"/>
  <c r="Y203" i="1"/>
  <c r="BO215" i="1"/>
  <c r="BM215" i="1"/>
  <c r="Y215" i="1"/>
  <c r="BO243" i="1"/>
  <c r="BM243" i="1"/>
  <c r="Y243" i="1"/>
  <c r="BO265" i="1"/>
  <c r="BM265" i="1"/>
  <c r="Y265" i="1"/>
  <c r="BO294" i="1"/>
  <c r="BM294" i="1"/>
  <c r="Y294" i="1"/>
  <c r="BO328" i="1"/>
  <c r="BM328" i="1"/>
  <c r="Y328" i="1"/>
  <c r="BO330" i="1"/>
  <c r="BM330" i="1"/>
  <c r="Y330" i="1"/>
  <c r="BO332" i="1"/>
  <c r="BM332" i="1"/>
  <c r="Y332" i="1"/>
  <c r="BO384" i="1"/>
  <c r="BM384" i="1"/>
  <c r="Y384" i="1"/>
  <c r="BO390" i="1"/>
  <c r="BM390" i="1"/>
  <c r="Y390" i="1"/>
  <c r="BO421" i="1"/>
  <c r="BM421" i="1"/>
  <c r="Y421" i="1"/>
  <c r="BO479" i="1"/>
  <c r="BM479" i="1"/>
  <c r="Y479" i="1"/>
  <c r="W560" i="1"/>
  <c r="Y28" i="1"/>
  <c r="BM28" i="1"/>
  <c r="Y53" i="1"/>
  <c r="BM53" i="1"/>
  <c r="Y61" i="1"/>
  <c r="BM61" i="1"/>
  <c r="Y69" i="1"/>
  <c r="BM69" i="1"/>
  <c r="Y77" i="1"/>
  <c r="BM77" i="1"/>
  <c r="Y91" i="1"/>
  <c r="BM91" i="1"/>
  <c r="Y101" i="1"/>
  <c r="BM101" i="1"/>
  <c r="Y109" i="1"/>
  <c r="BM109" i="1"/>
  <c r="Y110" i="1"/>
  <c r="BM110" i="1"/>
  <c r="Y122" i="1"/>
  <c r="BM122" i="1"/>
  <c r="BO129" i="1"/>
  <c r="BM129" i="1"/>
  <c r="Y129" i="1"/>
  <c r="BO168" i="1"/>
  <c r="BM168" i="1"/>
  <c r="Y168" i="1"/>
  <c r="BO202" i="1"/>
  <c r="BM202" i="1"/>
  <c r="Y202" i="1"/>
  <c r="BO204" i="1"/>
  <c r="BM204" i="1"/>
  <c r="Y204" i="1"/>
  <c r="BO227" i="1"/>
  <c r="BM227" i="1"/>
  <c r="Y227" i="1"/>
  <c r="BO255" i="1"/>
  <c r="BM255" i="1"/>
  <c r="Y255" i="1"/>
  <c r="BO281" i="1"/>
  <c r="BM281" i="1"/>
  <c r="Y281" i="1"/>
  <c r="BO313" i="1"/>
  <c r="BM313" i="1"/>
  <c r="Y313" i="1"/>
  <c r="BO329" i="1"/>
  <c r="BM329" i="1"/>
  <c r="Y329" i="1"/>
  <c r="BO331" i="1"/>
  <c r="BM331" i="1"/>
  <c r="Y331" i="1"/>
  <c r="X386" i="1"/>
  <c r="X385" i="1"/>
  <c r="BO383" i="1"/>
  <c r="BM383" i="1"/>
  <c r="Y383" i="1"/>
  <c r="Y385" i="1" s="1"/>
  <c r="BO402" i="1"/>
  <c r="BM402" i="1"/>
  <c r="Y402" i="1"/>
  <c r="BO436" i="1"/>
  <c r="BM436" i="1"/>
  <c r="Y436" i="1"/>
  <c r="BO495" i="1"/>
  <c r="BM495" i="1"/>
  <c r="Y495" i="1"/>
  <c r="Y22" i="1"/>
  <c r="BM22" i="1"/>
  <c r="X34" i="1"/>
  <c r="Y30" i="1"/>
  <c r="BM30" i="1"/>
  <c r="Y48" i="1"/>
  <c r="BM48" i="1"/>
  <c r="Y55" i="1"/>
  <c r="BM55" i="1"/>
  <c r="Y56" i="1"/>
  <c r="BM56" i="1"/>
  <c r="Y63" i="1"/>
  <c r="BM63" i="1"/>
  <c r="Y67" i="1"/>
  <c r="BM67" i="1"/>
  <c r="Y71" i="1"/>
  <c r="BM71" i="1"/>
  <c r="Y75" i="1"/>
  <c r="BM75" i="1"/>
  <c r="Y79" i="1"/>
  <c r="BM79" i="1"/>
  <c r="X89" i="1"/>
  <c r="Y87" i="1"/>
  <c r="BM87" i="1"/>
  <c r="X99" i="1"/>
  <c r="Y93" i="1"/>
  <c r="BM93" i="1"/>
  <c r="Y97" i="1"/>
  <c r="BM97" i="1"/>
  <c r="X116" i="1"/>
  <c r="Y103" i="1"/>
  <c r="BM103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Y140" i="1"/>
  <c r="BM140" i="1"/>
  <c r="Y141" i="1"/>
  <c r="BM141" i="1"/>
  <c r="Y144" i="1"/>
  <c r="BM144" i="1"/>
  <c r="BO151" i="1"/>
  <c r="BM151" i="1"/>
  <c r="Y151" i="1"/>
  <c r="BO162" i="1"/>
  <c r="BM162" i="1"/>
  <c r="Y162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3" i="1"/>
  <c r="BM213" i="1"/>
  <c r="Y213" i="1"/>
  <c r="BO220" i="1"/>
  <c r="BM220" i="1"/>
  <c r="Y220" i="1"/>
  <c r="BO241" i="1"/>
  <c r="BM241" i="1"/>
  <c r="Y241" i="1"/>
  <c r="BO253" i="1"/>
  <c r="BM253" i="1"/>
  <c r="Y253" i="1"/>
  <c r="BO263" i="1"/>
  <c r="BM263" i="1"/>
  <c r="Y263" i="1"/>
  <c r="BO274" i="1"/>
  <c r="BM274" i="1"/>
  <c r="Y274" i="1"/>
  <c r="O566" i="1"/>
  <c r="BO292" i="1"/>
  <c r="BM292" i="1"/>
  <c r="Y292" i="1"/>
  <c r="BO155" i="1"/>
  <c r="BM155" i="1"/>
  <c r="Y155" i="1"/>
  <c r="X181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09" i="1"/>
  <c r="BM209" i="1"/>
  <c r="Y209" i="1"/>
  <c r="BO219" i="1"/>
  <c r="BM219" i="1"/>
  <c r="Y219" i="1"/>
  <c r="BO229" i="1"/>
  <c r="BM229" i="1"/>
  <c r="Y229" i="1"/>
  <c r="BO245" i="1"/>
  <c r="BM245" i="1"/>
  <c r="Y245" i="1"/>
  <c r="BO259" i="1"/>
  <c r="BM259" i="1"/>
  <c r="Y259" i="1"/>
  <c r="BO267" i="1"/>
  <c r="BM267" i="1"/>
  <c r="Y267" i="1"/>
  <c r="BO285" i="1"/>
  <c r="BM285" i="1"/>
  <c r="Y285" i="1"/>
  <c r="BO296" i="1"/>
  <c r="BM296" i="1"/>
  <c r="Y296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3" i="1"/>
  <c r="BM423" i="1"/>
  <c r="Y423" i="1"/>
  <c r="BO438" i="1"/>
  <c r="BM438" i="1"/>
  <c r="Y438" i="1"/>
  <c r="X469" i="1"/>
  <c r="X468" i="1"/>
  <c r="BO467" i="1"/>
  <c r="BM467" i="1"/>
  <c r="Y467" i="1"/>
  <c r="Y468" i="1" s="1"/>
  <c r="BO473" i="1"/>
  <c r="BM473" i="1"/>
  <c r="Y473" i="1"/>
  <c r="BO481" i="1"/>
  <c r="BM481" i="1"/>
  <c r="Y481" i="1"/>
  <c r="BO497" i="1"/>
  <c r="BM497" i="1"/>
  <c r="Y497" i="1"/>
  <c r="X198" i="1"/>
  <c r="BO302" i="1"/>
  <c r="BM302" i="1"/>
  <c r="Y302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4" i="1"/>
  <c r="BM434" i="1"/>
  <c r="Y434" i="1"/>
  <c r="BO457" i="1"/>
  <c r="BM457" i="1"/>
  <c r="Y457" i="1"/>
  <c r="BO477" i="1"/>
  <c r="BM477" i="1"/>
  <c r="Y477" i="1"/>
  <c r="BO489" i="1"/>
  <c r="BM489" i="1"/>
  <c r="Y489" i="1"/>
  <c r="BO493" i="1"/>
  <c r="BM493" i="1"/>
  <c r="Y493" i="1"/>
  <c r="X392" i="1"/>
  <c r="X566" i="1"/>
  <c r="F9" i="1"/>
  <c r="J9" i="1"/>
  <c r="F10" i="1"/>
  <c r="X25" i="1"/>
  <c r="X35" i="1"/>
  <c r="X39" i="1"/>
  <c r="X43" i="1"/>
  <c r="X49" i="1"/>
  <c r="X57" i="1"/>
  <c r="X82" i="1"/>
  <c r="X88" i="1"/>
  <c r="X98" i="1"/>
  <c r="X117" i="1"/>
  <c r="X125" i="1"/>
  <c r="X134" i="1"/>
  <c r="X145" i="1"/>
  <c r="X158" i="1"/>
  <c r="X165" i="1"/>
  <c r="X170" i="1"/>
  <c r="BO167" i="1"/>
  <c r="BM167" i="1"/>
  <c r="Y167" i="1"/>
  <c r="Y169" i="1" s="1"/>
  <c r="BO175" i="1"/>
  <c r="BM175" i="1"/>
  <c r="Y175" i="1"/>
  <c r="BO177" i="1"/>
  <c r="BM177" i="1"/>
  <c r="Y177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Y205" i="1" s="1"/>
  <c r="BO212" i="1"/>
  <c r="BM212" i="1"/>
  <c r="Y212" i="1"/>
  <c r="X216" i="1"/>
  <c r="BO221" i="1"/>
  <c r="BM221" i="1"/>
  <c r="Y221" i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7" i="1"/>
  <c r="X276" i="1"/>
  <c r="BO272" i="1"/>
  <c r="BM272" i="1"/>
  <c r="Y272" i="1"/>
  <c r="BO275" i="1"/>
  <c r="BM275" i="1"/>
  <c r="Y275" i="1"/>
  <c r="X283" i="1"/>
  <c r="BO279" i="1"/>
  <c r="BM279" i="1"/>
  <c r="Y279" i="1"/>
  <c r="X282" i="1"/>
  <c r="BO286" i="1"/>
  <c r="BM286" i="1"/>
  <c r="Y286" i="1"/>
  <c r="X288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9" i="1"/>
  <c r="X418" i="1"/>
  <c r="BO417" i="1"/>
  <c r="BM417" i="1"/>
  <c r="Y417" i="1"/>
  <c r="Y418" i="1" s="1"/>
  <c r="BO422" i="1"/>
  <c r="BM422" i="1"/>
  <c r="Y422" i="1"/>
  <c r="Y424" i="1" s="1"/>
  <c r="X424" i="1"/>
  <c r="H9" i="1"/>
  <c r="B566" i="1"/>
  <c r="W557" i="1"/>
  <c r="W558" i="1"/>
  <c r="Y23" i="1"/>
  <c r="Y24" i="1" s="1"/>
  <c r="BM23" i="1"/>
  <c r="X24" i="1"/>
  <c r="W556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7" i="1"/>
  <c r="Y49" i="1" s="1"/>
  <c r="BM47" i="1"/>
  <c r="BO47" i="1"/>
  <c r="X50" i="1"/>
  <c r="D566" i="1"/>
  <c r="Y54" i="1"/>
  <c r="Y57" i="1" s="1"/>
  <c r="BM54" i="1"/>
  <c r="X58" i="1"/>
  <c r="E566" i="1"/>
  <c r="Y62" i="1"/>
  <c r="BM62" i="1"/>
  <c r="Y64" i="1"/>
  <c r="BM64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X81" i="1"/>
  <c r="Y84" i="1"/>
  <c r="BM84" i="1"/>
  <c r="BO84" i="1"/>
  <c r="Y86" i="1"/>
  <c r="BM86" i="1"/>
  <c r="Y92" i="1"/>
  <c r="BM92" i="1"/>
  <c r="Y94" i="1"/>
  <c r="BM94" i="1"/>
  <c r="Y96" i="1"/>
  <c r="BM96" i="1"/>
  <c r="Y102" i="1"/>
  <c r="BM102" i="1"/>
  <c r="Y104" i="1"/>
  <c r="BM104" i="1"/>
  <c r="Y106" i="1"/>
  <c r="BM106" i="1"/>
  <c r="Y108" i="1"/>
  <c r="BM108" i="1"/>
  <c r="Y111" i="1"/>
  <c r="BM111" i="1"/>
  <c r="Y113" i="1"/>
  <c r="BM113" i="1"/>
  <c r="Y115" i="1"/>
  <c r="BM115" i="1"/>
  <c r="Y119" i="1"/>
  <c r="BM119" i="1"/>
  <c r="BO119" i="1"/>
  <c r="Y121" i="1"/>
  <c r="BM121" i="1"/>
  <c r="Y123" i="1"/>
  <c r="BM123" i="1"/>
  <c r="F566" i="1"/>
  <c r="Y130" i="1"/>
  <c r="BM130" i="1"/>
  <c r="Y132" i="1"/>
  <c r="BM132" i="1"/>
  <c r="X135" i="1"/>
  <c r="G566" i="1"/>
  <c r="Y142" i="1"/>
  <c r="BM142" i="1"/>
  <c r="Y143" i="1"/>
  <c r="BM143" i="1"/>
  <c r="X146" i="1"/>
  <c r="H566" i="1"/>
  <c r="Y150" i="1"/>
  <c r="BM150" i="1"/>
  <c r="Y152" i="1"/>
  <c r="BM152" i="1"/>
  <c r="Y154" i="1"/>
  <c r="BM154" i="1"/>
  <c r="Y156" i="1"/>
  <c r="BM156" i="1"/>
  <c r="X159" i="1"/>
  <c r="I566" i="1"/>
  <c r="X164" i="1"/>
  <c r="Y163" i="1"/>
  <c r="Y164" i="1" s="1"/>
  <c r="BM163" i="1"/>
  <c r="X169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X205" i="1"/>
  <c r="BO210" i="1"/>
  <c r="BM210" i="1"/>
  <c r="Y210" i="1"/>
  <c r="BO214" i="1"/>
  <c r="BM214" i="1"/>
  <c r="Y214" i="1"/>
  <c r="X222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X269" i="1"/>
  <c r="BO262" i="1"/>
  <c r="BM262" i="1"/>
  <c r="Y262" i="1"/>
  <c r="BO266" i="1"/>
  <c r="BM266" i="1"/>
  <c r="Y266" i="1"/>
  <c r="BO273" i="1"/>
  <c r="BM273" i="1"/>
  <c r="Y273" i="1"/>
  <c r="BO295" i="1"/>
  <c r="BM295" i="1"/>
  <c r="Y295" i="1"/>
  <c r="X299" i="1"/>
  <c r="BO303" i="1"/>
  <c r="BM303" i="1"/>
  <c r="Y303" i="1"/>
  <c r="Y304" i="1" s="1"/>
  <c r="X305" i="1"/>
  <c r="P566" i="1"/>
  <c r="X309" i="1"/>
  <c r="BO308" i="1"/>
  <c r="BM308" i="1"/>
  <c r="Y308" i="1"/>
  <c r="Y309" i="1" s="1"/>
  <c r="X310" i="1"/>
  <c r="X315" i="1"/>
  <c r="BO312" i="1"/>
  <c r="BM312" i="1"/>
  <c r="Y312" i="1"/>
  <c r="X316" i="1"/>
  <c r="BO334" i="1"/>
  <c r="BM334" i="1"/>
  <c r="Y334" i="1"/>
  <c r="BO336" i="1"/>
  <c r="BM336" i="1"/>
  <c r="Y336" i="1"/>
  <c r="X339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S566" i="1"/>
  <c r="J566" i="1"/>
  <c r="X217" i="1"/>
  <c r="BO280" i="1"/>
  <c r="BM280" i="1"/>
  <c r="Y280" i="1"/>
  <c r="X289" i="1"/>
  <c r="BO293" i="1"/>
  <c r="BM293" i="1"/>
  <c r="Y293" i="1"/>
  <c r="BO297" i="1"/>
  <c r="BM297" i="1"/>
  <c r="Y297" i="1"/>
  <c r="X304" i="1"/>
  <c r="BO314" i="1"/>
  <c r="BM314" i="1"/>
  <c r="Y314" i="1"/>
  <c r="X319" i="1"/>
  <c r="BO318" i="1"/>
  <c r="BM318" i="1"/>
  <c r="Y318" i="1"/>
  <c r="Y319" i="1" s="1"/>
  <c r="X320" i="1"/>
  <c r="X323" i="1"/>
  <c r="BO322" i="1"/>
  <c r="BM322" i="1"/>
  <c r="Y322" i="1"/>
  <c r="Y323" i="1" s="1"/>
  <c r="X324" i="1"/>
  <c r="BO333" i="1"/>
  <c r="BM333" i="1"/>
  <c r="Y333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Y353" i="1" s="1"/>
  <c r="X353" i="1"/>
  <c r="X359" i="1"/>
  <c r="BO356" i="1"/>
  <c r="BM356" i="1"/>
  <c r="Y356" i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BO435" i="1"/>
  <c r="BM435" i="1"/>
  <c r="Y435" i="1"/>
  <c r="X439" i="1"/>
  <c r="BO443" i="1"/>
  <c r="BM443" i="1"/>
  <c r="Y443" i="1"/>
  <c r="Y444" i="1" s="1"/>
  <c r="X445" i="1"/>
  <c r="X448" i="1"/>
  <c r="BO447" i="1"/>
  <c r="BM447" i="1"/>
  <c r="Y447" i="1"/>
  <c r="Y448" i="1" s="1"/>
  <c r="X449" i="1"/>
  <c r="X452" i="1"/>
  <c r="BO451" i="1"/>
  <c r="BM451" i="1"/>
  <c r="Y451" i="1"/>
  <c r="Y452" i="1" s="1"/>
  <c r="X453" i="1"/>
  <c r="U566" i="1"/>
  <c r="X459" i="1"/>
  <c r="BO456" i="1"/>
  <c r="BM456" i="1"/>
  <c r="Y456" i="1"/>
  <c r="X460" i="1"/>
  <c r="BO476" i="1"/>
  <c r="BM476" i="1"/>
  <c r="Y476" i="1"/>
  <c r="BO480" i="1"/>
  <c r="BM480" i="1"/>
  <c r="Y480" i="1"/>
  <c r="X300" i="1"/>
  <c r="Q566" i="1"/>
  <c r="X340" i="1"/>
  <c r="R566" i="1"/>
  <c r="X366" i="1"/>
  <c r="X425" i="1"/>
  <c r="BO429" i="1"/>
  <c r="BM429" i="1"/>
  <c r="Y429" i="1"/>
  <c r="Y430" i="1" s="1"/>
  <c r="X431" i="1"/>
  <c r="X440" i="1"/>
  <c r="BO433" i="1"/>
  <c r="BM433" i="1"/>
  <c r="Y433" i="1"/>
  <c r="BO437" i="1"/>
  <c r="BM437" i="1"/>
  <c r="Y437" i="1"/>
  <c r="X444" i="1"/>
  <c r="BO458" i="1"/>
  <c r="BM458" i="1"/>
  <c r="Y458" i="1"/>
  <c r="V566" i="1"/>
  <c r="X464" i="1"/>
  <c r="BO463" i="1"/>
  <c r="BM463" i="1"/>
  <c r="Y463" i="1"/>
  <c r="Y464" i="1" s="1"/>
  <c r="X465" i="1"/>
  <c r="BO474" i="1"/>
  <c r="BM474" i="1"/>
  <c r="Y474" i="1"/>
  <c r="BO478" i="1"/>
  <c r="BM478" i="1"/>
  <c r="Y478" i="1"/>
  <c r="BO482" i="1"/>
  <c r="BM482" i="1"/>
  <c r="Y482" i="1"/>
  <c r="BO494" i="1"/>
  <c r="BM494" i="1"/>
  <c r="Y494" i="1"/>
  <c r="BO498" i="1"/>
  <c r="BM498" i="1"/>
  <c r="Y498" i="1"/>
  <c r="X500" i="1"/>
  <c r="X505" i="1"/>
  <c r="BO502" i="1"/>
  <c r="BM502" i="1"/>
  <c r="Y502" i="1"/>
  <c r="X50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W566" i="1"/>
  <c r="T566" i="1"/>
  <c r="X430" i="1"/>
  <c r="X485" i="1"/>
  <c r="BO484" i="1"/>
  <c r="BM484" i="1"/>
  <c r="Y484" i="1"/>
  <c r="X486" i="1"/>
  <c r="X491" i="1"/>
  <c r="BO488" i="1"/>
  <c r="BM488" i="1"/>
  <c r="Y488" i="1"/>
  <c r="Y490" i="1" s="1"/>
  <c r="X499" i="1"/>
  <c r="BO496" i="1"/>
  <c r="BM496" i="1"/>
  <c r="Y496" i="1"/>
  <c r="BO504" i="1"/>
  <c r="BM504" i="1"/>
  <c r="Y504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X524" i="1"/>
  <c r="Y134" i="1" l="1"/>
  <c r="Y98" i="1"/>
  <c r="Y499" i="1"/>
  <c r="Y414" i="1"/>
  <c r="Y358" i="1"/>
  <c r="Y299" i="1"/>
  <c r="Y269" i="1"/>
  <c r="Y216" i="1"/>
  <c r="Y88" i="1"/>
  <c r="Y288" i="1"/>
  <c r="Y222" i="1"/>
  <c r="Y485" i="1"/>
  <c r="Y372" i="1"/>
  <c r="Y339" i="1"/>
  <c r="Y346" i="1"/>
  <c r="Y180" i="1"/>
  <c r="Y158" i="1"/>
  <c r="Y145" i="1"/>
  <c r="Y116" i="1"/>
  <c r="Y81" i="1"/>
  <c r="X558" i="1"/>
  <c r="X557" i="1"/>
  <c r="X559" i="1" s="1"/>
  <c r="Y380" i="1"/>
  <c r="Y547" i="1"/>
  <c r="Y505" i="1"/>
  <c r="Y439" i="1"/>
  <c r="Y408" i="1"/>
  <c r="Y198" i="1"/>
  <c r="Y125" i="1"/>
  <c r="Y34" i="1"/>
  <c r="X560" i="1"/>
  <c r="W559" i="1"/>
  <c r="Y276" i="1"/>
  <c r="Y256" i="1"/>
  <c r="Y232" i="1"/>
  <c r="X556" i="1"/>
  <c r="Y531" i="1"/>
  <c r="Y459" i="1"/>
  <c r="Y315" i="1"/>
  <c r="Y249" i="1"/>
  <c r="Y561" i="1" s="1"/>
  <c r="Y282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<sst xmlns="http://schemas.openxmlformats.org/spreadsheetml/2006/main" count="2458" uniqueCount="830">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</sst>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2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72" t="s">
        <v>0</v>
      </c>
      <c r="E1" s="422"/>
      <c r="F1" s="422"/>
      <c r="G1" s="12" t="s">
        <v>1</v>
      </c>
      <c r="H1" s="572" t="s">
        <v>2</v>
      </c>
      <c r="I1" s="422"/>
      <c r="J1" s="422"/>
      <c r="K1" s="422"/>
      <c r="L1" s="422"/>
      <c r="M1" s="422"/>
      <c r="N1" s="422"/>
      <c r="O1" s="422"/>
      <c r="P1" s="422"/>
      <c r="Q1" s="421" t="s">
        <v>3</v>
      </c>
      <c r="R1" s="422"/>
      <c r="S1" s="42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5"/>
      <c r="Q2" s="405"/>
      <c r="R2" s="405"/>
      <c r="S2" s="405"/>
      <c r="T2" s="405"/>
      <c r="U2" s="405"/>
      <c r="V2" s="405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5"/>
      <c r="P3" s="405"/>
      <c r="Q3" s="405"/>
      <c r="R3" s="405"/>
      <c r="S3" s="405"/>
      <c r="T3" s="405"/>
      <c r="U3" s="405"/>
      <c r="V3" s="405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647" t="s">
        <v>8</v>
      </c>
      <c r="B5" s="448"/>
      <c r="C5" s="449"/>
      <c r="D5" s="713"/>
      <c r="E5" s="714"/>
      <c r="F5" s="486" t="s">
        <v>9</v>
      </c>
      <c r="G5" s="449"/>
      <c r="H5" s="713" t="s">
        <v>829</v>
      </c>
      <c r="I5" s="756"/>
      <c r="J5" s="756"/>
      <c r="K5" s="756"/>
      <c r="L5" s="714"/>
      <c r="M5" s="58"/>
      <c r="O5" s="24" t="s">
        <v>10</v>
      </c>
      <c r="P5" s="434">
        <v>45467</v>
      </c>
      <c r="Q5" s="435"/>
      <c r="S5" s="573" t="s">
        <v>11</v>
      </c>
      <c r="T5" s="574"/>
      <c r="U5" s="577" t="s">
        <v>12</v>
      </c>
      <c r="V5" s="435"/>
      <c r="AA5" s="51"/>
      <c r="AB5" s="51"/>
      <c r="AC5" s="51"/>
    </row>
    <row r="6" spans="1:30" s="384" customFormat="1" ht="24" customHeight="1" x14ac:dyDescent="0.2">
      <c r="A6" s="647" t="s">
        <v>13</v>
      </c>
      <c r="B6" s="448"/>
      <c r="C6" s="449"/>
      <c r="D6" s="526" t="s">
        <v>14</v>
      </c>
      <c r="E6" s="527"/>
      <c r="F6" s="527"/>
      <c r="G6" s="527"/>
      <c r="H6" s="527"/>
      <c r="I6" s="527"/>
      <c r="J6" s="527"/>
      <c r="K6" s="527"/>
      <c r="L6" s="435"/>
      <c r="M6" s="59"/>
      <c r="O6" s="24" t="s">
        <v>15</v>
      </c>
      <c r="P6" s="770" t="str">
        <f>IF(P5=0," ",CHOOSE(WEEKDAY(P5,2),"Понедельник","Вторник","Среда","Четверг","Пятница","Суббота","Воскресенье"))</f>
        <v>Понедельник</v>
      </c>
      <c r="Q6" s="397"/>
      <c r="S6" s="767" t="s">
        <v>16</v>
      </c>
      <c r="T6" s="574"/>
      <c r="U6" s="518" t="s">
        <v>17</v>
      </c>
      <c r="V6" s="519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431"/>
      <c r="M7" s="60"/>
      <c r="O7" s="24"/>
      <c r="P7" s="42"/>
      <c r="Q7" s="42"/>
      <c r="S7" s="405"/>
      <c r="T7" s="574"/>
      <c r="U7" s="520"/>
      <c r="V7" s="521"/>
      <c r="AA7" s="51"/>
      <c r="AB7" s="51"/>
      <c r="AC7" s="51"/>
    </row>
    <row r="8" spans="1:30" s="384" customFormat="1" ht="25.5" customHeight="1" x14ac:dyDescent="0.2">
      <c r="A8" s="428" t="s">
        <v>18</v>
      </c>
      <c r="B8" s="401"/>
      <c r="C8" s="402"/>
      <c r="D8" s="701"/>
      <c r="E8" s="702"/>
      <c r="F8" s="702"/>
      <c r="G8" s="702"/>
      <c r="H8" s="702"/>
      <c r="I8" s="702"/>
      <c r="J8" s="702"/>
      <c r="K8" s="702"/>
      <c r="L8" s="703"/>
      <c r="M8" s="61"/>
      <c r="O8" s="24" t="s">
        <v>19</v>
      </c>
      <c r="P8" s="430">
        <v>0.5</v>
      </c>
      <c r="Q8" s="431"/>
      <c r="S8" s="405"/>
      <c r="T8" s="574"/>
      <c r="U8" s="520"/>
      <c r="V8" s="521"/>
      <c r="AA8" s="51"/>
      <c r="AB8" s="51"/>
      <c r="AC8" s="51"/>
    </row>
    <row r="9" spans="1:30" s="384" customFormat="1" ht="39.950000000000003" customHeight="1" x14ac:dyDescent="0.2">
      <c r="A9" s="4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5"/>
      <c r="C9" s="405"/>
      <c r="D9" s="494"/>
      <c r="E9" s="437"/>
      <c r="F9" s="4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5"/>
      <c r="H9" s="436" t="str">
        <f>IF(AND($A$9="Тип доверенности/получателя при получении в адресе перегруза:",$D$9="Разовая доверенность"),"Введите ФИО","")</f>
        <v/>
      </c>
      <c r="I9" s="437"/>
      <c r="J9" s="4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7"/>
      <c r="L9" s="437"/>
      <c r="M9" s="386"/>
      <c r="O9" s="26" t="s">
        <v>20</v>
      </c>
      <c r="P9" s="663"/>
      <c r="Q9" s="427"/>
      <c r="S9" s="405"/>
      <c r="T9" s="574"/>
      <c r="U9" s="522"/>
      <c r="V9" s="523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4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5"/>
      <c r="C10" s="405"/>
      <c r="D10" s="494"/>
      <c r="E10" s="437"/>
      <c r="F10" s="4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5"/>
      <c r="H10" s="532" t="str">
        <f>IFERROR(VLOOKUP($D$10,Proxy,2,FALSE),"")</f>
        <v/>
      </c>
      <c r="I10" s="405"/>
      <c r="J10" s="405"/>
      <c r="K10" s="405"/>
      <c r="L10" s="405"/>
      <c r="M10" s="383"/>
      <c r="O10" s="26" t="s">
        <v>21</v>
      </c>
      <c r="P10" s="595"/>
      <c r="Q10" s="596"/>
      <c r="T10" s="24" t="s">
        <v>22</v>
      </c>
      <c r="U10" s="755" t="s">
        <v>23</v>
      </c>
      <c r="V10" s="519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50"/>
      <c r="Q11" s="435"/>
      <c r="T11" s="24" t="s">
        <v>26</v>
      </c>
      <c r="U11" s="426" t="s">
        <v>27</v>
      </c>
      <c r="V11" s="427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450" t="s">
        <v>28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9"/>
      <c r="M12" s="62"/>
      <c r="O12" s="24" t="s">
        <v>29</v>
      </c>
      <c r="P12" s="430"/>
      <c r="Q12" s="431"/>
      <c r="R12" s="23"/>
      <c r="T12" s="24"/>
      <c r="U12" s="422"/>
      <c r="V12" s="405"/>
      <c r="AA12" s="51"/>
      <c r="AB12" s="51"/>
      <c r="AC12" s="51"/>
    </row>
    <row r="13" spans="1:30" s="384" customFormat="1" ht="23.25" customHeight="1" x14ac:dyDescent="0.2">
      <c r="A13" s="450" t="s">
        <v>30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9"/>
      <c r="M13" s="62"/>
      <c r="N13" s="26"/>
      <c r="O13" s="26" t="s">
        <v>31</v>
      </c>
      <c r="P13" s="426"/>
      <c r="Q13" s="427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450" t="s">
        <v>32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9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461" t="s">
        <v>33</v>
      </c>
      <c r="B15" s="448"/>
      <c r="C15" s="448"/>
      <c r="D15" s="448"/>
      <c r="E15" s="448"/>
      <c r="F15" s="448"/>
      <c r="G15" s="448"/>
      <c r="H15" s="448"/>
      <c r="I15" s="448"/>
      <c r="J15" s="448"/>
      <c r="K15" s="448"/>
      <c r="L15" s="449"/>
      <c r="M15" s="63"/>
      <c r="O15" s="673" t="s">
        <v>34</v>
      </c>
      <c r="P15" s="422"/>
      <c r="Q15" s="422"/>
      <c r="R15" s="422"/>
      <c r="S15" s="42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74"/>
      <c r="P16" s="674"/>
      <c r="Q16" s="674"/>
      <c r="R16" s="674"/>
      <c r="S16" s="67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7" t="s">
        <v>35</v>
      </c>
      <c r="B17" s="417" t="s">
        <v>36</v>
      </c>
      <c r="C17" s="656" t="s">
        <v>37</v>
      </c>
      <c r="D17" s="417" t="s">
        <v>38</v>
      </c>
      <c r="E17" s="418"/>
      <c r="F17" s="417" t="s">
        <v>39</v>
      </c>
      <c r="G17" s="417" t="s">
        <v>40</v>
      </c>
      <c r="H17" s="417" t="s">
        <v>41</v>
      </c>
      <c r="I17" s="417" t="s">
        <v>42</v>
      </c>
      <c r="J17" s="417" t="s">
        <v>43</v>
      </c>
      <c r="K17" s="417" t="s">
        <v>44</v>
      </c>
      <c r="L17" s="417" t="s">
        <v>45</v>
      </c>
      <c r="M17" s="417" t="s">
        <v>46</v>
      </c>
      <c r="N17" s="417" t="s">
        <v>47</v>
      </c>
      <c r="O17" s="417" t="s">
        <v>48</v>
      </c>
      <c r="P17" s="790"/>
      <c r="Q17" s="790"/>
      <c r="R17" s="790"/>
      <c r="S17" s="418"/>
      <c r="T17" s="456" t="s">
        <v>49</v>
      </c>
      <c r="U17" s="449"/>
      <c r="V17" s="417" t="s">
        <v>50</v>
      </c>
      <c r="W17" s="417" t="s">
        <v>51</v>
      </c>
      <c r="X17" s="432" t="s">
        <v>52</v>
      </c>
      <c r="Y17" s="417" t="s">
        <v>53</v>
      </c>
      <c r="Z17" s="551" t="s">
        <v>54</v>
      </c>
      <c r="AA17" s="551" t="s">
        <v>55</v>
      </c>
      <c r="AB17" s="551" t="s">
        <v>56</v>
      </c>
      <c r="AC17" s="708"/>
      <c r="AD17" s="709"/>
      <c r="AE17" s="698"/>
      <c r="BB17" s="454" t="s">
        <v>57</v>
      </c>
    </row>
    <row r="18" spans="1:67" ht="14.25" customHeight="1" x14ac:dyDescent="0.2">
      <c r="A18" s="425"/>
      <c r="B18" s="425"/>
      <c r="C18" s="425"/>
      <c r="D18" s="419"/>
      <c r="E18" s="420"/>
      <c r="F18" s="425"/>
      <c r="G18" s="425"/>
      <c r="H18" s="425"/>
      <c r="I18" s="425"/>
      <c r="J18" s="425"/>
      <c r="K18" s="425"/>
      <c r="L18" s="425"/>
      <c r="M18" s="425"/>
      <c r="N18" s="425"/>
      <c r="O18" s="419"/>
      <c r="P18" s="791"/>
      <c r="Q18" s="791"/>
      <c r="R18" s="791"/>
      <c r="S18" s="420"/>
      <c r="T18" s="385" t="s">
        <v>58</v>
      </c>
      <c r="U18" s="385" t="s">
        <v>59</v>
      </c>
      <c r="V18" s="425"/>
      <c r="W18" s="425"/>
      <c r="X18" s="433"/>
      <c r="Y18" s="425"/>
      <c r="Z18" s="552"/>
      <c r="AA18" s="552"/>
      <c r="AB18" s="710"/>
      <c r="AC18" s="711"/>
      <c r="AD18" s="712"/>
      <c r="AE18" s="699"/>
      <c r="BB18" s="405"/>
    </row>
    <row r="19" spans="1:67" ht="27.75" hidden="1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hidden="1" customHeight="1" x14ac:dyDescent="0.25">
      <c r="A20" s="408" t="s">
        <v>60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382"/>
      <c r="AA20" s="382"/>
    </row>
    <row r="21" spans="1:67" ht="14.25" hidden="1" customHeight="1" x14ac:dyDescent="0.25">
      <c r="A21" s="404" t="s">
        <v>61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6">
        <v>4607091389258</v>
      </c>
      <c r="E22" s="397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9"/>
      <c r="Q22" s="399"/>
      <c r="R22" s="399"/>
      <c r="S22" s="397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6">
        <v>4680115885004</v>
      </c>
      <c r="E23" s="397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3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9"/>
      <c r="Q23" s="399"/>
      <c r="R23" s="399"/>
      <c r="S23" s="397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1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5"/>
      <c r="N24" s="412"/>
      <c r="O24" s="400" t="s">
        <v>70</v>
      </c>
      <c r="P24" s="401"/>
      <c r="Q24" s="401"/>
      <c r="R24" s="401"/>
      <c r="S24" s="401"/>
      <c r="T24" s="401"/>
      <c r="U24" s="402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5"/>
      <c r="B25" s="405"/>
      <c r="C25" s="405"/>
      <c r="D25" s="405"/>
      <c r="E25" s="405"/>
      <c r="F25" s="405"/>
      <c r="G25" s="405"/>
      <c r="H25" s="405"/>
      <c r="I25" s="405"/>
      <c r="J25" s="405"/>
      <c r="K25" s="405"/>
      <c r="L25" s="405"/>
      <c r="M25" s="405"/>
      <c r="N25" s="412"/>
      <c r="O25" s="400" t="s">
        <v>70</v>
      </c>
      <c r="P25" s="401"/>
      <c r="Q25" s="401"/>
      <c r="R25" s="401"/>
      <c r="S25" s="401"/>
      <c r="T25" s="401"/>
      <c r="U25" s="402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4" t="s">
        <v>72</v>
      </c>
      <c r="B26" s="405"/>
      <c r="C26" s="405"/>
      <c r="D26" s="405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405"/>
      <c r="T26" s="405"/>
      <c r="U26" s="405"/>
      <c r="V26" s="405"/>
      <c r="W26" s="405"/>
      <c r="X26" s="405"/>
      <c r="Y26" s="405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6">
        <v>4607091383881</v>
      </c>
      <c r="E27" s="397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9"/>
      <c r="Q27" s="399"/>
      <c r="R27" s="399"/>
      <c r="S27" s="397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6">
        <v>4607091388237</v>
      </c>
      <c r="E28" s="397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3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9"/>
      <c r="Q28" s="399"/>
      <c r="R28" s="399"/>
      <c r="S28" s="397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6">
        <v>4607091383935</v>
      </c>
      <c r="E29" s="397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9"/>
      <c r="Q29" s="399"/>
      <c r="R29" s="399"/>
      <c r="S29" s="397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6">
        <v>4607091383935</v>
      </c>
      <c r="E30" s="397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9"/>
      <c r="Q30" s="399"/>
      <c r="R30" s="399"/>
      <c r="S30" s="397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6">
        <v>4680115881853</v>
      </c>
      <c r="E31" s="397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9"/>
      <c r="Q31" s="399"/>
      <c r="R31" s="399"/>
      <c r="S31" s="397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6">
        <v>4607091383911</v>
      </c>
      <c r="E32" s="397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73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9"/>
      <c r="Q32" s="399"/>
      <c r="R32" s="399"/>
      <c r="S32" s="397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6">
        <v>4607091388244</v>
      </c>
      <c r="E33" s="397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9"/>
      <c r="Q33" s="399"/>
      <c r="R33" s="399"/>
      <c r="S33" s="397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11"/>
      <c r="B34" s="405"/>
      <c r="C34" s="405"/>
      <c r="D34" s="405"/>
      <c r="E34" s="405"/>
      <c r="F34" s="405"/>
      <c r="G34" s="405"/>
      <c r="H34" s="405"/>
      <c r="I34" s="405"/>
      <c r="J34" s="405"/>
      <c r="K34" s="405"/>
      <c r="L34" s="405"/>
      <c r="M34" s="405"/>
      <c r="N34" s="412"/>
      <c r="O34" s="400" t="s">
        <v>70</v>
      </c>
      <c r="P34" s="401"/>
      <c r="Q34" s="401"/>
      <c r="R34" s="401"/>
      <c r="S34" s="401"/>
      <c r="T34" s="401"/>
      <c r="U34" s="402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5"/>
      <c r="B35" s="405"/>
      <c r="C35" s="405"/>
      <c r="D35" s="405"/>
      <c r="E35" s="405"/>
      <c r="F35" s="405"/>
      <c r="G35" s="405"/>
      <c r="H35" s="405"/>
      <c r="I35" s="405"/>
      <c r="J35" s="405"/>
      <c r="K35" s="405"/>
      <c r="L35" s="405"/>
      <c r="M35" s="405"/>
      <c r="N35" s="412"/>
      <c r="O35" s="400" t="s">
        <v>70</v>
      </c>
      <c r="P35" s="401"/>
      <c r="Q35" s="401"/>
      <c r="R35" s="401"/>
      <c r="S35" s="401"/>
      <c r="T35" s="401"/>
      <c r="U35" s="402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4" t="s">
        <v>86</v>
      </c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5"/>
      <c r="N36" s="405"/>
      <c r="O36" s="405"/>
      <c r="P36" s="405"/>
      <c r="Q36" s="405"/>
      <c r="R36" s="405"/>
      <c r="S36" s="405"/>
      <c r="T36" s="405"/>
      <c r="U36" s="405"/>
      <c r="V36" s="405"/>
      <c r="W36" s="405"/>
      <c r="X36" s="405"/>
      <c r="Y36" s="405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6">
        <v>4607091388503</v>
      </c>
      <c r="E37" s="397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9"/>
      <c r="Q37" s="399"/>
      <c r="R37" s="399"/>
      <c r="S37" s="397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11"/>
      <c r="B38" s="405"/>
      <c r="C38" s="405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12"/>
      <c r="O38" s="400" t="s">
        <v>70</v>
      </c>
      <c r="P38" s="401"/>
      <c r="Q38" s="401"/>
      <c r="R38" s="401"/>
      <c r="S38" s="401"/>
      <c r="T38" s="401"/>
      <c r="U38" s="402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5"/>
      <c r="B39" s="405"/>
      <c r="C39" s="405"/>
      <c r="D39" s="405"/>
      <c r="E39" s="405"/>
      <c r="F39" s="405"/>
      <c r="G39" s="405"/>
      <c r="H39" s="405"/>
      <c r="I39" s="405"/>
      <c r="J39" s="405"/>
      <c r="K39" s="405"/>
      <c r="L39" s="405"/>
      <c r="M39" s="405"/>
      <c r="N39" s="412"/>
      <c r="O39" s="400" t="s">
        <v>70</v>
      </c>
      <c r="P39" s="401"/>
      <c r="Q39" s="401"/>
      <c r="R39" s="401"/>
      <c r="S39" s="401"/>
      <c r="T39" s="401"/>
      <c r="U39" s="402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4" t="s">
        <v>91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6">
        <v>4607091388282</v>
      </c>
      <c r="E41" s="397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9"/>
      <c r="Q41" s="399"/>
      <c r="R41" s="399"/>
      <c r="S41" s="397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11"/>
      <c r="B42" s="405"/>
      <c r="C42" s="405"/>
      <c r="D42" s="405"/>
      <c r="E42" s="405"/>
      <c r="F42" s="405"/>
      <c r="G42" s="405"/>
      <c r="H42" s="405"/>
      <c r="I42" s="405"/>
      <c r="J42" s="405"/>
      <c r="K42" s="405"/>
      <c r="L42" s="405"/>
      <c r="M42" s="405"/>
      <c r="N42" s="412"/>
      <c r="O42" s="400" t="s">
        <v>70</v>
      </c>
      <c r="P42" s="401"/>
      <c r="Q42" s="401"/>
      <c r="R42" s="401"/>
      <c r="S42" s="401"/>
      <c r="T42" s="401"/>
      <c r="U42" s="402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5"/>
      <c r="B43" s="405"/>
      <c r="C43" s="405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12"/>
      <c r="O43" s="400" t="s">
        <v>70</v>
      </c>
      <c r="P43" s="401"/>
      <c r="Q43" s="401"/>
      <c r="R43" s="401"/>
      <c r="S43" s="401"/>
      <c r="T43" s="401"/>
      <c r="U43" s="402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51" t="s">
        <v>95</v>
      </c>
      <c r="B44" s="452"/>
      <c r="C44" s="452"/>
      <c r="D44" s="452"/>
      <c r="E44" s="452"/>
      <c r="F44" s="452"/>
      <c r="G44" s="452"/>
      <c r="H44" s="452"/>
      <c r="I44" s="452"/>
      <c r="J44" s="452"/>
      <c r="K44" s="452"/>
      <c r="L44" s="452"/>
      <c r="M44" s="452"/>
      <c r="N44" s="452"/>
      <c r="O44" s="452"/>
      <c r="P44" s="452"/>
      <c r="Q44" s="452"/>
      <c r="R44" s="452"/>
      <c r="S44" s="452"/>
      <c r="T44" s="452"/>
      <c r="U44" s="452"/>
      <c r="V44" s="452"/>
      <c r="W44" s="452"/>
      <c r="X44" s="452"/>
      <c r="Y44" s="452"/>
      <c r="Z44" s="48"/>
      <c r="AA44" s="48"/>
    </row>
    <row r="45" spans="1:67" ht="16.5" hidden="1" customHeight="1" x14ac:dyDescent="0.25">
      <c r="A45" s="408" t="s">
        <v>96</v>
      </c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5"/>
      <c r="T45" s="405"/>
      <c r="U45" s="405"/>
      <c r="V45" s="405"/>
      <c r="W45" s="405"/>
      <c r="X45" s="405"/>
      <c r="Y45" s="405"/>
      <c r="Z45" s="382"/>
      <c r="AA45" s="382"/>
    </row>
    <row r="46" spans="1:67" ht="14.25" hidden="1" customHeight="1" x14ac:dyDescent="0.25">
      <c r="A46" s="404" t="s">
        <v>97</v>
      </c>
      <c r="B46" s="405"/>
      <c r="C46" s="405"/>
      <c r="D46" s="405"/>
      <c r="E46" s="405"/>
      <c r="F46" s="405"/>
      <c r="G46" s="405"/>
      <c r="H46" s="405"/>
      <c r="I46" s="405"/>
      <c r="J46" s="405"/>
      <c r="K46" s="405"/>
      <c r="L46" s="405"/>
      <c r="M46" s="405"/>
      <c r="N46" s="405"/>
      <c r="O46" s="405"/>
      <c r="P46" s="405"/>
      <c r="Q46" s="405"/>
      <c r="R46" s="405"/>
      <c r="S46" s="405"/>
      <c r="T46" s="405"/>
      <c r="U46" s="405"/>
      <c r="V46" s="405"/>
      <c r="W46" s="405"/>
      <c r="X46" s="405"/>
      <c r="Y46" s="405"/>
      <c r="Z46" s="381"/>
      <c r="AA46" s="381"/>
    </row>
    <row r="47" spans="1:67" ht="27" hidden="1" customHeight="1" x14ac:dyDescent="0.25">
      <c r="A47" s="54" t="s">
        <v>98</v>
      </c>
      <c r="B47" s="54" t="s">
        <v>99</v>
      </c>
      <c r="C47" s="31">
        <v>4301020234</v>
      </c>
      <c r="D47" s="396">
        <v>4680115881440</v>
      </c>
      <c r="E47" s="397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9"/>
      <c r="Q47" s="399"/>
      <c r="R47" s="399"/>
      <c r="S47" s="397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396">
        <v>4680115881433</v>
      </c>
      <c r="E48" s="397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9"/>
      <c r="Q48" s="399"/>
      <c r="R48" s="399"/>
      <c r="S48" s="397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hidden="1" x14ac:dyDescent="0.2">
      <c r="A49" s="411"/>
      <c r="B49" s="405"/>
      <c r="C49" s="405"/>
      <c r="D49" s="405"/>
      <c r="E49" s="405"/>
      <c r="F49" s="405"/>
      <c r="G49" s="405"/>
      <c r="H49" s="405"/>
      <c r="I49" s="405"/>
      <c r="J49" s="405"/>
      <c r="K49" s="405"/>
      <c r="L49" s="405"/>
      <c r="M49" s="405"/>
      <c r="N49" s="412"/>
      <c r="O49" s="400" t="s">
        <v>70</v>
      </c>
      <c r="P49" s="401"/>
      <c r="Q49" s="401"/>
      <c r="R49" s="401"/>
      <c r="S49" s="401"/>
      <c r="T49" s="401"/>
      <c r="U49" s="402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hidden="1" x14ac:dyDescent="0.2">
      <c r="A50" s="405"/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12"/>
      <c r="O50" s="400" t="s">
        <v>70</v>
      </c>
      <c r="P50" s="401"/>
      <c r="Q50" s="401"/>
      <c r="R50" s="401"/>
      <c r="S50" s="401"/>
      <c r="T50" s="401"/>
      <c r="U50" s="402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hidden="1" customHeight="1" x14ac:dyDescent="0.25">
      <c r="A51" s="408" t="s">
        <v>104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382"/>
      <c r="AA51" s="382"/>
    </row>
    <row r="52" spans="1:67" ht="14.25" hidden="1" customHeight="1" x14ac:dyDescent="0.25">
      <c r="A52" s="404" t="s">
        <v>105</v>
      </c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5"/>
      <c r="N52" s="405"/>
      <c r="O52" s="405"/>
      <c r="P52" s="405"/>
      <c r="Q52" s="405"/>
      <c r="R52" s="405"/>
      <c r="S52" s="405"/>
      <c r="T52" s="405"/>
      <c r="U52" s="405"/>
      <c r="V52" s="405"/>
      <c r="W52" s="405"/>
      <c r="X52" s="405"/>
      <c r="Y52" s="405"/>
      <c r="Z52" s="381"/>
      <c r="AA52" s="381"/>
    </row>
    <row r="53" spans="1:67" ht="27" hidden="1" customHeight="1" x14ac:dyDescent="0.25">
      <c r="A53" s="54" t="s">
        <v>106</v>
      </c>
      <c r="B53" s="54" t="s">
        <v>107</v>
      </c>
      <c r="C53" s="31">
        <v>4301011452</v>
      </c>
      <c r="D53" s="396">
        <v>4680115881426</v>
      </c>
      <c r="E53" s="397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9"/>
      <c r="Q53" s="399"/>
      <c r="R53" s="399"/>
      <c r="S53" s="397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6">
        <v>4680115881426</v>
      </c>
      <c r="E54" s="397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9"/>
      <c r="Q54" s="399"/>
      <c r="R54" s="399"/>
      <c r="S54" s="397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396">
        <v>4680115881419</v>
      </c>
      <c r="E55" s="397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9"/>
      <c r="Q55" s="399"/>
      <c r="R55" s="399"/>
      <c r="S55" s="397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6">
        <v>4680115881525</v>
      </c>
      <c r="E56" s="397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78" t="s">
        <v>114</v>
      </c>
      <c r="P56" s="399"/>
      <c r="Q56" s="399"/>
      <c r="R56" s="399"/>
      <c r="S56" s="397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hidden="1" x14ac:dyDescent="0.2">
      <c r="A57" s="411"/>
      <c r="B57" s="405"/>
      <c r="C57" s="405"/>
      <c r="D57" s="405"/>
      <c r="E57" s="405"/>
      <c r="F57" s="405"/>
      <c r="G57" s="405"/>
      <c r="H57" s="405"/>
      <c r="I57" s="405"/>
      <c r="J57" s="405"/>
      <c r="K57" s="405"/>
      <c r="L57" s="405"/>
      <c r="M57" s="405"/>
      <c r="N57" s="412"/>
      <c r="O57" s="400" t="s">
        <v>70</v>
      </c>
      <c r="P57" s="401"/>
      <c r="Q57" s="401"/>
      <c r="R57" s="401"/>
      <c r="S57" s="401"/>
      <c r="T57" s="401"/>
      <c r="U57" s="402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hidden="1" x14ac:dyDescent="0.2">
      <c r="A58" s="405"/>
      <c r="B58" s="405"/>
      <c r="C58" s="405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12"/>
      <c r="O58" s="400" t="s">
        <v>70</v>
      </c>
      <c r="P58" s="401"/>
      <c r="Q58" s="401"/>
      <c r="R58" s="401"/>
      <c r="S58" s="401"/>
      <c r="T58" s="401"/>
      <c r="U58" s="402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hidden="1" customHeight="1" x14ac:dyDescent="0.25">
      <c r="A59" s="408" t="s">
        <v>95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382"/>
      <c r="AA59" s="382"/>
    </row>
    <row r="60" spans="1:67" ht="14.25" hidden="1" customHeight="1" x14ac:dyDescent="0.25">
      <c r="A60" s="404" t="s">
        <v>105</v>
      </c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5"/>
      <c r="N60" s="405"/>
      <c r="O60" s="405"/>
      <c r="P60" s="405"/>
      <c r="Q60" s="405"/>
      <c r="R60" s="405"/>
      <c r="S60" s="405"/>
      <c r="T60" s="405"/>
      <c r="U60" s="405"/>
      <c r="V60" s="405"/>
      <c r="W60" s="405"/>
      <c r="X60" s="405"/>
      <c r="Y60" s="405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6">
        <v>4607091382945</v>
      </c>
      <c r="E61" s="397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9"/>
      <c r="Q61" s="399"/>
      <c r="R61" s="399"/>
      <c r="S61" s="397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396">
        <v>4607091385670</v>
      </c>
      <c r="E62" s="397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7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9"/>
      <c r="Q62" s="399"/>
      <c r="R62" s="399"/>
      <c r="S62" s="397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hidden="1" customHeight="1" x14ac:dyDescent="0.25">
      <c r="A63" s="54" t="s">
        <v>117</v>
      </c>
      <c r="B63" s="54" t="s">
        <v>119</v>
      </c>
      <c r="C63" s="31">
        <v>4301011540</v>
      </c>
      <c r="D63" s="396">
        <v>4607091385670</v>
      </c>
      <c r="E63" s="397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79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9"/>
      <c r="Q63" s="399"/>
      <c r="R63" s="399"/>
      <c r="S63" s="397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6">
        <v>4680115883956</v>
      </c>
      <c r="E64" s="397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9"/>
      <c r="Q64" s="399"/>
      <c r="R64" s="399"/>
      <c r="S64" s="397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4301011468</v>
      </c>
      <c r="D65" s="396">
        <v>4680115881327</v>
      </c>
      <c r="E65" s="397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9"/>
      <c r="Q65" s="399"/>
      <c r="R65" s="399"/>
      <c r="S65" s="397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4301011703</v>
      </c>
      <c r="D66" s="396">
        <v>4680115882133</v>
      </c>
      <c r="E66" s="397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9"/>
      <c r="Q66" s="399"/>
      <c r="R66" s="399"/>
      <c r="S66" s="397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396">
        <v>4680115882133</v>
      </c>
      <c r="E67" s="397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9"/>
      <c r="Q67" s="399"/>
      <c r="R67" s="399"/>
      <c r="S67" s="397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396">
        <v>4607091382952</v>
      </c>
      <c r="E68" s="397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9"/>
      <c r="Q68" s="399"/>
      <c r="R68" s="399"/>
      <c r="S68" s="397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396">
        <v>4607091385687</v>
      </c>
      <c r="E69" s="397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4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9"/>
      <c r="Q69" s="399"/>
      <c r="R69" s="399"/>
      <c r="S69" s="397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396">
        <v>4680115882539</v>
      </c>
      <c r="E70" s="397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9"/>
      <c r="Q70" s="399"/>
      <c r="R70" s="399"/>
      <c r="S70" s="397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6">
        <v>4607091384604</v>
      </c>
      <c r="E71" s="397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9"/>
      <c r="Q71" s="399"/>
      <c r="R71" s="399"/>
      <c r="S71" s="397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6">
        <v>4680115880283</v>
      </c>
      <c r="E72" s="397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9"/>
      <c r="Q72" s="399"/>
      <c r="R72" s="399"/>
      <c r="S72" s="397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6">
        <v>4680115883949</v>
      </c>
      <c r="E73" s="397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9"/>
      <c r="Q73" s="399"/>
      <c r="R73" s="399"/>
      <c r="S73" s="397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141</v>
      </c>
      <c r="B74" s="54" t="s">
        <v>142</v>
      </c>
      <c r="C74" s="31">
        <v>4301011443</v>
      </c>
      <c r="D74" s="396">
        <v>4680115881303</v>
      </c>
      <c r="E74" s="397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9"/>
      <c r="Q74" s="399"/>
      <c r="R74" s="399"/>
      <c r="S74" s="397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396">
        <v>4680115882577</v>
      </c>
      <c r="E75" s="397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7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9"/>
      <c r="Q75" s="399"/>
      <c r="R75" s="399"/>
      <c r="S75" s="397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396">
        <v>4680115882577</v>
      </c>
      <c r="E76" s="397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9"/>
      <c r="Q76" s="399"/>
      <c r="R76" s="399"/>
      <c r="S76" s="397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396">
        <v>4680115882720</v>
      </c>
      <c r="E77" s="397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58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9"/>
      <c r="Q77" s="399"/>
      <c r="R77" s="399"/>
      <c r="S77" s="397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396">
        <v>4680115880269</v>
      </c>
      <c r="E78" s="397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7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9"/>
      <c r="Q78" s="399"/>
      <c r="R78" s="399"/>
      <c r="S78" s="397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hidden="1" customHeight="1" x14ac:dyDescent="0.25">
      <c r="A79" s="54" t="s">
        <v>150</v>
      </c>
      <c r="B79" s="54" t="s">
        <v>151</v>
      </c>
      <c r="C79" s="31">
        <v>4301011415</v>
      </c>
      <c r="D79" s="396">
        <v>4680115880429</v>
      </c>
      <c r="E79" s="397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73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9"/>
      <c r="Q79" s="399"/>
      <c r="R79" s="399"/>
      <c r="S79" s="397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396">
        <v>4680115881457</v>
      </c>
      <c r="E80" s="397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7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9"/>
      <c r="Q80" s="399"/>
      <c r="R80" s="399"/>
      <c r="S80" s="397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idden="1" x14ac:dyDescent="0.2">
      <c r="A81" s="411"/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12"/>
      <c r="O81" s="400" t="s">
        <v>70</v>
      </c>
      <c r="P81" s="401"/>
      <c r="Q81" s="401"/>
      <c r="R81" s="401"/>
      <c r="S81" s="401"/>
      <c r="T81" s="401"/>
      <c r="U81" s="402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0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0</v>
      </c>
      <c r="Z81" s="391"/>
      <c r="AA81" s="391"/>
    </row>
    <row r="82" spans="1:67" hidden="1" x14ac:dyDescent="0.2">
      <c r="A82" s="405"/>
      <c r="B82" s="405"/>
      <c r="C82" s="405"/>
      <c r="D82" s="405"/>
      <c r="E82" s="405"/>
      <c r="F82" s="405"/>
      <c r="G82" s="405"/>
      <c r="H82" s="405"/>
      <c r="I82" s="405"/>
      <c r="J82" s="405"/>
      <c r="K82" s="405"/>
      <c r="L82" s="405"/>
      <c r="M82" s="405"/>
      <c r="N82" s="412"/>
      <c r="O82" s="400" t="s">
        <v>70</v>
      </c>
      <c r="P82" s="401"/>
      <c r="Q82" s="401"/>
      <c r="R82" s="401"/>
      <c r="S82" s="401"/>
      <c r="T82" s="401"/>
      <c r="U82" s="402"/>
      <c r="V82" s="37" t="s">
        <v>66</v>
      </c>
      <c r="W82" s="390">
        <f>IFERROR(SUM(W61:W80),"0")</f>
        <v>0</v>
      </c>
      <c r="X82" s="390">
        <f>IFERROR(SUM(X61:X80),"0")</f>
        <v>0</v>
      </c>
      <c r="Y82" s="37"/>
      <c r="Z82" s="391"/>
      <c r="AA82" s="391"/>
    </row>
    <row r="83" spans="1:67" ht="14.25" hidden="1" customHeight="1" x14ac:dyDescent="0.25">
      <c r="A83" s="404" t="s">
        <v>97</v>
      </c>
      <c r="B83" s="405"/>
      <c r="C83" s="405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405"/>
      <c r="W83" s="405"/>
      <c r="X83" s="405"/>
      <c r="Y83" s="405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396">
        <v>4680115881488</v>
      </c>
      <c r="E84" s="397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7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9"/>
      <c r="Q84" s="399"/>
      <c r="R84" s="399"/>
      <c r="S84" s="397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396">
        <v>4680115882751</v>
      </c>
      <c r="E85" s="397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78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9"/>
      <c r="Q85" s="399"/>
      <c r="R85" s="399"/>
      <c r="S85" s="397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396">
        <v>4680115882775</v>
      </c>
      <c r="E86" s="397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53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9"/>
      <c r="Q86" s="399"/>
      <c r="R86" s="399"/>
      <c r="S86" s="397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396">
        <v>4680115880658</v>
      </c>
      <c r="E87" s="397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6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9"/>
      <c r="Q87" s="399"/>
      <c r="R87" s="399"/>
      <c r="S87" s="397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11"/>
      <c r="B88" s="405"/>
      <c r="C88" s="405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12"/>
      <c r="O88" s="400" t="s">
        <v>70</v>
      </c>
      <c r="P88" s="401"/>
      <c r="Q88" s="401"/>
      <c r="R88" s="401"/>
      <c r="S88" s="401"/>
      <c r="T88" s="401"/>
      <c r="U88" s="402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5"/>
      <c r="B89" s="405"/>
      <c r="C89" s="405"/>
      <c r="D89" s="405"/>
      <c r="E89" s="405"/>
      <c r="F89" s="405"/>
      <c r="G89" s="405"/>
      <c r="H89" s="405"/>
      <c r="I89" s="405"/>
      <c r="J89" s="405"/>
      <c r="K89" s="405"/>
      <c r="L89" s="405"/>
      <c r="M89" s="405"/>
      <c r="N89" s="412"/>
      <c r="O89" s="400" t="s">
        <v>70</v>
      </c>
      <c r="P89" s="401"/>
      <c r="Q89" s="401"/>
      <c r="R89" s="401"/>
      <c r="S89" s="401"/>
      <c r="T89" s="401"/>
      <c r="U89" s="402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4" t="s">
        <v>61</v>
      </c>
      <c r="B90" s="405"/>
      <c r="C90" s="405"/>
      <c r="D90" s="405"/>
      <c r="E90" s="405"/>
      <c r="F90" s="405"/>
      <c r="G90" s="405"/>
      <c r="H90" s="405"/>
      <c r="I90" s="405"/>
      <c r="J90" s="405"/>
      <c r="K90" s="405"/>
      <c r="L90" s="405"/>
      <c r="M90" s="405"/>
      <c r="N90" s="405"/>
      <c r="O90" s="405"/>
      <c r="P90" s="405"/>
      <c r="Q90" s="405"/>
      <c r="R90" s="405"/>
      <c r="S90" s="405"/>
      <c r="T90" s="405"/>
      <c r="U90" s="405"/>
      <c r="V90" s="405"/>
      <c r="W90" s="405"/>
      <c r="X90" s="405"/>
      <c r="Y90" s="405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396">
        <v>4607091387667</v>
      </c>
      <c r="E91" s="397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7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9"/>
      <c r="Q91" s="399"/>
      <c r="R91" s="399"/>
      <c r="S91" s="397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396">
        <v>4607091387636</v>
      </c>
      <c r="E92" s="397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7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9"/>
      <c r="Q92" s="399"/>
      <c r="R92" s="399"/>
      <c r="S92" s="397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396">
        <v>4607091382426</v>
      </c>
      <c r="E93" s="397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6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9"/>
      <c r="Q93" s="399"/>
      <c r="R93" s="399"/>
      <c r="S93" s="397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396">
        <v>4607091386547</v>
      </c>
      <c r="E94" s="397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7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9"/>
      <c r="Q94" s="399"/>
      <c r="R94" s="399"/>
      <c r="S94" s="397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396">
        <v>4607091382464</v>
      </c>
      <c r="E95" s="397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9"/>
      <c r="Q95" s="399"/>
      <c r="R95" s="399"/>
      <c r="S95" s="397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396">
        <v>4680115883444</v>
      </c>
      <c r="E96" s="397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55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9"/>
      <c r="Q96" s="399"/>
      <c r="R96" s="399"/>
      <c r="S96" s="397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396">
        <v>4680115883444</v>
      </c>
      <c r="E97" s="397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9"/>
      <c r="Q97" s="399"/>
      <c r="R97" s="399"/>
      <c r="S97" s="397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11"/>
      <c r="B98" s="405"/>
      <c r="C98" s="405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12"/>
      <c r="O98" s="400" t="s">
        <v>70</v>
      </c>
      <c r="P98" s="401"/>
      <c r="Q98" s="401"/>
      <c r="R98" s="401"/>
      <c r="S98" s="401"/>
      <c r="T98" s="401"/>
      <c r="U98" s="402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5"/>
      <c r="B99" s="405"/>
      <c r="C99" s="405"/>
      <c r="D99" s="405"/>
      <c r="E99" s="405"/>
      <c r="F99" s="405"/>
      <c r="G99" s="405"/>
      <c r="H99" s="405"/>
      <c r="I99" s="405"/>
      <c r="J99" s="405"/>
      <c r="K99" s="405"/>
      <c r="L99" s="405"/>
      <c r="M99" s="405"/>
      <c r="N99" s="412"/>
      <c r="O99" s="400" t="s">
        <v>70</v>
      </c>
      <c r="P99" s="401"/>
      <c r="Q99" s="401"/>
      <c r="R99" s="401"/>
      <c r="S99" s="401"/>
      <c r="T99" s="401"/>
      <c r="U99" s="402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4" t="s">
        <v>72</v>
      </c>
      <c r="B100" s="405"/>
      <c r="C100" s="405"/>
      <c r="D100" s="405"/>
      <c r="E100" s="405"/>
      <c r="F100" s="405"/>
      <c r="G100" s="405"/>
      <c r="H100" s="405"/>
      <c r="I100" s="405"/>
      <c r="J100" s="405"/>
      <c r="K100" s="405"/>
      <c r="L100" s="405"/>
      <c r="M100" s="405"/>
      <c r="N100" s="405"/>
      <c r="O100" s="405"/>
      <c r="P100" s="405"/>
      <c r="Q100" s="405"/>
      <c r="R100" s="405"/>
      <c r="S100" s="405"/>
      <c r="T100" s="405"/>
      <c r="U100" s="405"/>
      <c r="V100" s="405"/>
      <c r="W100" s="405"/>
      <c r="X100" s="405"/>
      <c r="Y100" s="405"/>
      <c r="Z100" s="381"/>
      <c r="AA100" s="381"/>
    </row>
    <row r="101" spans="1:67" ht="27" hidden="1" customHeight="1" x14ac:dyDescent="0.25">
      <c r="A101" s="54" t="s">
        <v>175</v>
      </c>
      <c r="B101" s="54" t="s">
        <v>176</v>
      </c>
      <c r="C101" s="31">
        <v>4301051543</v>
      </c>
      <c r="D101" s="396">
        <v>4607091386967</v>
      </c>
      <c r="E101" s="397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4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9"/>
      <c r="Q101" s="399"/>
      <c r="R101" s="399"/>
      <c r="S101" s="397"/>
      <c r="T101" s="34"/>
      <c r="U101" s="34"/>
      <c r="V101" s="35" t="s">
        <v>66</v>
      </c>
      <c r="W101" s="388">
        <v>0</v>
      </c>
      <c r="X101" s="389">
        <f t="shared" ref="X101:X115" si="18">IFERROR(IF(W101="",0,CEILING((W101/$H101),1)*$H101),"")</f>
        <v>0</v>
      </c>
      <c r="Y101" s="36" t="str">
        <f>IFERROR(IF(X101=0,"",ROUNDUP(X101/H101,0)*0.02175),"")</f>
        <v/>
      </c>
      <c r="Z101" s="56"/>
      <c r="AA101" s="57"/>
      <c r="AE101" s="64"/>
      <c r="BB101" s="113" t="s">
        <v>1</v>
      </c>
      <c r="BL101" s="64">
        <f t="shared" ref="BL101:BL115" si="19">IFERROR(W101*I101/H101,"0")</f>
        <v>0</v>
      </c>
      <c r="BM101" s="64">
        <f t="shared" ref="BM101:BM115" si="20">IFERROR(X101*I101/H101,"0")</f>
        <v>0</v>
      </c>
      <c r="BN101" s="64">
        <f t="shared" ref="BN101:BN115" si="21">IFERROR(1/J101*(W101/H101),"0")</f>
        <v>0</v>
      </c>
      <c r="BO101" s="64">
        <f t="shared" ref="BO101:BO115" si="22">IFERROR(1/J101*(X101/H101),"0")</f>
        <v>0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396">
        <v>4607091386967</v>
      </c>
      <c r="E102" s="397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6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9"/>
      <c r="Q102" s="399"/>
      <c r="R102" s="399"/>
      <c r="S102" s="397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hidden="1" customHeight="1" x14ac:dyDescent="0.25">
      <c r="A103" s="54" t="s">
        <v>178</v>
      </c>
      <c r="B103" s="54" t="s">
        <v>179</v>
      </c>
      <c r="C103" s="31">
        <v>4301051611</v>
      </c>
      <c r="D103" s="396">
        <v>4607091385304</v>
      </c>
      <c r="E103" s="397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64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9"/>
      <c r="Q103" s="399"/>
      <c r="R103" s="399"/>
      <c r="S103" s="397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396">
        <v>4607091386264</v>
      </c>
      <c r="E104" s="397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7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9"/>
      <c r="Q104" s="399"/>
      <c r="R104" s="399"/>
      <c r="S104" s="397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396">
        <v>4680115882584</v>
      </c>
      <c r="E105" s="397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47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9"/>
      <c r="Q105" s="399"/>
      <c r="R105" s="399"/>
      <c r="S105" s="397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396">
        <v>4680115882584</v>
      </c>
      <c r="E106" s="397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71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9"/>
      <c r="Q106" s="399"/>
      <c r="R106" s="399"/>
      <c r="S106" s="397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hidden="1" customHeight="1" x14ac:dyDescent="0.25">
      <c r="A107" s="54" t="s">
        <v>185</v>
      </c>
      <c r="B107" s="54" t="s">
        <v>186</v>
      </c>
      <c r="C107" s="31">
        <v>4301051436</v>
      </c>
      <c r="D107" s="396">
        <v>4607091385731</v>
      </c>
      <c r="E107" s="397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4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9"/>
      <c r="Q107" s="399"/>
      <c r="R107" s="399"/>
      <c r="S107" s="397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396">
        <v>4680115880214</v>
      </c>
      <c r="E108" s="397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7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9"/>
      <c r="Q108" s="399"/>
      <c r="R108" s="399"/>
      <c r="S108" s="397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396">
        <v>4680115880894</v>
      </c>
      <c r="E109" s="397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59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9"/>
      <c r="Q109" s="399"/>
      <c r="R109" s="399"/>
      <c r="S109" s="397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396">
        <v>4680115885233</v>
      </c>
      <c r="E110" s="397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415" t="s">
        <v>193</v>
      </c>
      <c r="P110" s="399"/>
      <c r="Q110" s="399"/>
      <c r="R110" s="399"/>
      <c r="S110" s="397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396">
        <v>4680115884915</v>
      </c>
      <c r="E111" s="397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52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9"/>
      <c r="Q111" s="399"/>
      <c r="R111" s="399"/>
      <c r="S111" s="397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396">
        <v>4607091385427</v>
      </c>
      <c r="E112" s="397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4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9"/>
      <c r="Q112" s="399"/>
      <c r="R112" s="399"/>
      <c r="S112" s="397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396">
        <v>4680115882645</v>
      </c>
      <c r="E113" s="397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9"/>
      <c r="Q113" s="399"/>
      <c r="R113" s="399"/>
      <c r="S113" s="397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396">
        <v>4680115884311</v>
      </c>
      <c r="E114" s="397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49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9"/>
      <c r="Q114" s="399"/>
      <c r="R114" s="399"/>
      <c r="S114" s="397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396">
        <v>4680115884403</v>
      </c>
      <c r="E115" s="397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9"/>
      <c r="Q115" s="399"/>
      <c r="R115" s="399"/>
      <c r="S115" s="397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idden="1" x14ac:dyDescent="0.2">
      <c r="A116" s="411"/>
      <c r="B116" s="405"/>
      <c r="C116" s="405"/>
      <c r="D116" s="405"/>
      <c r="E116" s="405"/>
      <c r="F116" s="405"/>
      <c r="G116" s="405"/>
      <c r="H116" s="405"/>
      <c r="I116" s="405"/>
      <c r="J116" s="405"/>
      <c r="K116" s="405"/>
      <c r="L116" s="405"/>
      <c r="M116" s="405"/>
      <c r="N116" s="412"/>
      <c r="O116" s="400" t="s">
        <v>70</v>
      </c>
      <c r="P116" s="401"/>
      <c r="Q116" s="401"/>
      <c r="R116" s="401"/>
      <c r="S116" s="401"/>
      <c r="T116" s="401"/>
      <c r="U116" s="402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0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</v>
      </c>
      <c r="Z116" s="391"/>
      <c r="AA116" s="391"/>
    </row>
    <row r="117" spans="1:67" hidden="1" x14ac:dyDescent="0.2">
      <c r="A117" s="405"/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12"/>
      <c r="O117" s="400" t="s">
        <v>70</v>
      </c>
      <c r="P117" s="401"/>
      <c r="Q117" s="401"/>
      <c r="R117" s="401"/>
      <c r="S117" s="401"/>
      <c r="T117" s="401"/>
      <c r="U117" s="402"/>
      <c r="V117" s="37" t="s">
        <v>66</v>
      </c>
      <c r="W117" s="390">
        <f>IFERROR(SUM(W101:W115),"0")</f>
        <v>0</v>
      </c>
      <c r="X117" s="390">
        <f>IFERROR(SUM(X101:X115),"0")</f>
        <v>0</v>
      </c>
      <c r="Y117" s="37"/>
      <c r="Z117" s="391"/>
      <c r="AA117" s="391"/>
    </row>
    <row r="118" spans="1:67" ht="14.25" hidden="1" customHeight="1" x14ac:dyDescent="0.25">
      <c r="A118" s="404" t="s">
        <v>204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396">
        <v>4607091383065</v>
      </c>
      <c r="E119" s="397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9"/>
      <c r="Q119" s="399"/>
      <c r="R119" s="399"/>
      <c r="S119" s="397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396">
        <v>4680115881532</v>
      </c>
      <c r="E120" s="397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7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9"/>
      <c r="Q120" s="399"/>
      <c r="R120" s="399"/>
      <c r="S120" s="397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396">
        <v>4680115881532</v>
      </c>
      <c r="E121" s="397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6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9"/>
      <c r="Q121" s="399"/>
      <c r="R121" s="399"/>
      <c r="S121" s="397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396">
        <v>4680115882652</v>
      </c>
      <c r="E122" s="397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46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9"/>
      <c r="Q122" s="399"/>
      <c r="R122" s="399"/>
      <c r="S122" s="397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396">
        <v>4680115880238</v>
      </c>
      <c r="E123" s="397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4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9"/>
      <c r="Q123" s="399"/>
      <c r="R123" s="399"/>
      <c r="S123" s="397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396">
        <v>4680115881464</v>
      </c>
      <c r="E124" s="397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73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9"/>
      <c r="Q124" s="399"/>
      <c r="R124" s="399"/>
      <c r="S124" s="397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11"/>
      <c r="B125" s="405"/>
      <c r="C125" s="405"/>
      <c r="D125" s="405"/>
      <c r="E125" s="405"/>
      <c r="F125" s="405"/>
      <c r="G125" s="405"/>
      <c r="H125" s="405"/>
      <c r="I125" s="405"/>
      <c r="J125" s="405"/>
      <c r="K125" s="405"/>
      <c r="L125" s="405"/>
      <c r="M125" s="405"/>
      <c r="N125" s="412"/>
      <c r="O125" s="400" t="s">
        <v>70</v>
      </c>
      <c r="P125" s="401"/>
      <c r="Q125" s="401"/>
      <c r="R125" s="401"/>
      <c r="S125" s="401"/>
      <c r="T125" s="401"/>
      <c r="U125" s="402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5"/>
      <c r="B126" s="405"/>
      <c r="C126" s="405"/>
      <c r="D126" s="405"/>
      <c r="E126" s="405"/>
      <c r="F126" s="405"/>
      <c r="G126" s="405"/>
      <c r="H126" s="405"/>
      <c r="I126" s="405"/>
      <c r="J126" s="405"/>
      <c r="K126" s="405"/>
      <c r="L126" s="405"/>
      <c r="M126" s="405"/>
      <c r="N126" s="412"/>
      <c r="O126" s="400" t="s">
        <v>70</v>
      </c>
      <c r="P126" s="401"/>
      <c r="Q126" s="401"/>
      <c r="R126" s="401"/>
      <c r="S126" s="401"/>
      <c r="T126" s="401"/>
      <c r="U126" s="402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8" t="s">
        <v>216</v>
      </c>
      <c r="B127" s="405"/>
      <c r="C127" s="405"/>
      <c r="D127" s="405"/>
      <c r="E127" s="405"/>
      <c r="F127" s="405"/>
      <c r="G127" s="405"/>
      <c r="H127" s="405"/>
      <c r="I127" s="405"/>
      <c r="J127" s="405"/>
      <c r="K127" s="405"/>
      <c r="L127" s="405"/>
      <c r="M127" s="405"/>
      <c r="N127" s="405"/>
      <c r="O127" s="405"/>
      <c r="P127" s="405"/>
      <c r="Q127" s="405"/>
      <c r="R127" s="405"/>
      <c r="S127" s="405"/>
      <c r="T127" s="405"/>
      <c r="U127" s="405"/>
      <c r="V127" s="405"/>
      <c r="W127" s="405"/>
      <c r="X127" s="405"/>
      <c r="Y127" s="405"/>
      <c r="Z127" s="382"/>
      <c r="AA127" s="382"/>
    </row>
    <row r="128" spans="1:67" ht="14.25" hidden="1" customHeight="1" x14ac:dyDescent="0.25">
      <c r="A128" s="404" t="s">
        <v>72</v>
      </c>
      <c r="B128" s="405"/>
      <c r="C128" s="405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5"/>
      <c r="S128" s="405"/>
      <c r="T128" s="405"/>
      <c r="U128" s="405"/>
      <c r="V128" s="405"/>
      <c r="W128" s="405"/>
      <c r="X128" s="405"/>
      <c r="Y128" s="405"/>
      <c r="Z128" s="381"/>
      <c r="AA128" s="381"/>
    </row>
    <row r="129" spans="1:67" ht="27" hidden="1" customHeight="1" x14ac:dyDescent="0.25">
      <c r="A129" s="54" t="s">
        <v>217</v>
      </c>
      <c r="B129" s="54" t="s">
        <v>218</v>
      </c>
      <c r="C129" s="31">
        <v>4301051612</v>
      </c>
      <c r="D129" s="396">
        <v>4607091385168</v>
      </c>
      <c r="E129" s="397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9"/>
      <c r="Q129" s="399"/>
      <c r="R129" s="399"/>
      <c r="S129" s="397"/>
      <c r="T129" s="34"/>
      <c r="U129" s="34"/>
      <c r="V129" s="35" t="s">
        <v>66</v>
      </c>
      <c r="W129" s="388">
        <v>0</v>
      </c>
      <c r="X129" s="389">
        <f>IFERROR(IF(W129="",0,CEILING((W129/$H129),1)*$H129),"")</f>
        <v>0</v>
      </c>
      <c r="Y129" s="36" t="str">
        <f>IFERROR(IF(X129=0,"",ROUNDUP(X129/H129,0)*0.02175),"")</f>
        <v/>
      </c>
      <c r="Z129" s="56"/>
      <c r="AA129" s="57"/>
      <c r="AE129" s="64"/>
      <c r="BB129" s="134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396">
        <v>4607091385168</v>
      </c>
      <c r="E130" s="397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49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9"/>
      <c r="Q130" s="399"/>
      <c r="R130" s="399"/>
      <c r="S130" s="397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396">
        <v>4607091383256</v>
      </c>
      <c r="E131" s="397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6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9"/>
      <c r="Q131" s="399"/>
      <c r="R131" s="399"/>
      <c r="S131" s="397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hidden="1" customHeight="1" x14ac:dyDescent="0.25">
      <c r="A132" s="54" t="s">
        <v>222</v>
      </c>
      <c r="B132" s="54" t="s">
        <v>223</v>
      </c>
      <c r="C132" s="31">
        <v>4301051358</v>
      </c>
      <c r="D132" s="396">
        <v>4607091385748</v>
      </c>
      <c r="E132" s="397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4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9"/>
      <c r="Q132" s="399"/>
      <c r="R132" s="399"/>
      <c r="S132" s="397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396">
        <v>4680115884533</v>
      </c>
      <c r="E133" s="397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4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9"/>
      <c r="Q133" s="399"/>
      <c r="R133" s="399"/>
      <c r="S133" s="397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idden="1" x14ac:dyDescent="0.2">
      <c r="A134" s="411"/>
      <c r="B134" s="405"/>
      <c r="C134" s="405"/>
      <c r="D134" s="405"/>
      <c r="E134" s="405"/>
      <c r="F134" s="405"/>
      <c r="G134" s="405"/>
      <c r="H134" s="405"/>
      <c r="I134" s="405"/>
      <c r="J134" s="405"/>
      <c r="K134" s="405"/>
      <c r="L134" s="405"/>
      <c r="M134" s="405"/>
      <c r="N134" s="412"/>
      <c r="O134" s="400" t="s">
        <v>70</v>
      </c>
      <c r="P134" s="401"/>
      <c r="Q134" s="401"/>
      <c r="R134" s="401"/>
      <c r="S134" s="401"/>
      <c r="T134" s="401"/>
      <c r="U134" s="402"/>
      <c r="V134" s="37" t="s">
        <v>71</v>
      </c>
      <c r="W134" s="390">
        <f>IFERROR(W129/H129,"0")+IFERROR(W130/H130,"0")+IFERROR(W131/H131,"0")+IFERROR(W132/H132,"0")+IFERROR(W133/H133,"0")</f>
        <v>0</v>
      </c>
      <c r="X134" s="390">
        <f>IFERROR(X129/H129,"0")+IFERROR(X130/H130,"0")+IFERROR(X131/H131,"0")+IFERROR(X132/H132,"0")+IFERROR(X133/H133,"0")</f>
        <v>0</v>
      </c>
      <c r="Y134" s="390">
        <f>IFERROR(IF(Y129="",0,Y129),"0")+IFERROR(IF(Y130="",0,Y130),"0")+IFERROR(IF(Y131="",0,Y131),"0")+IFERROR(IF(Y132="",0,Y132),"0")+IFERROR(IF(Y133="",0,Y133),"0")</f>
        <v>0</v>
      </c>
      <c r="Z134" s="391"/>
      <c r="AA134" s="391"/>
    </row>
    <row r="135" spans="1:67" hidden="1" x14ac:dyDescent="0.2">
      <c r="A135" s="405"/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12"/>
      <c r="O135" s="400" t="s">
        <v>70</v>
      </c>
      <c r="P135" s="401"/>
      <c r="Q135" s="401"/>
      <c r="R135" s="401"/>
      <c r="S135" s="401"/>
      <c r="T135" s="401"/>
      <c r="U135" s="402"/>
      <c r="V135" s="37" t="s">
        <v>66</v>
      </c>
      <c r="W135" s="390">
        <f>IFERROR(SUM(W129:W133),"0")</f>
        <v>0</v>
      </c>
      <c r="X135" s="390">
        <f>IFERROR(SUM(X129:X133),"0")</f>
        <v>0</v>
      </c>
      <c r="Y135" s="37"/>
      <c r="Z135" s="391"/>
      <c r="AA135" s="391"/>
    </row>
    <row r="136" spans="1:67" ht="27.75" hidden="1" customHeight="1" x14ac:dyDescent="0.2">
      <c r="A136" s="451" t="s">
        <v>226</v>
      </c>
      <c r="B136" s="452"/>
      <c r="C136" s="452"/>
      <c r="D136" s="452"/>
      <c r="E136" s="452"/>
      <c r="F136" s="452"/>
      <c r="G136" s="452"/>
      <c r="H136" s="452"/>
      <c r="I136" s="452"/>
      <c r="J136" s="452"/>
      <c r="K136" s="452"/>
      <c r="L136" s="452"/>
      <c r="M136" s="452"/>
      <c r="N136" s="452"/>
      <c r="O136" s="452"/>
      <c r="P136" s="452"/>
      <c r="Q136" s="452"/>
      <c r="R136" s="452"/>
      <c r="S136" s="452"/>
      <c r="T136" s="452"/>
      <c r="U136" s="452"/>
      <c r="V136" s="452"/>
      <c r="W136" s="452"/>
      <c r="X136" s="452"/>
      <c r="Y136" s="452"/>
      <c r="Z136" s="48"/>
      <c r="AA136" s="48"/>
    </row>
    <row r="137" spans="1:67" ht="16.5" hidden="1" customHeight="1" x14ac:dyDescent="0.25">
      <c r="A137" s="408" t="s">
        <v>227</v>
      </c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5"/>
      <c r="N137" s="405"/>
      <c r="O137" s="405"/>
      <c r="P137" s="405"/>
      <c r="Q137" s="405"/>
      <c r="R137" s="405"/>
      <c r="S137" s="405"/>
      <c r="T137" s="405"/>
      <c r="U137" s="405"/>
      <c r="V137" s="405"/>
      <c r="W137" s="405"/>
      <c r="X137" s="405"/>
      <c r="Y137" s="405"/>
      <c r="Z137" s="382"/>
      <c r="AA137" s="382"/>
    </row>
    <row r="138" spans="1:67" ht="14.25" hidden="1" customHeight="1" x14ac:dyDescent="0.25">
      <c r="A138" s="404" t="s">
        <v>105</v>
      </c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5"/>
      <c r="S138" s="405"/>
      <c r="T138" s="405"/>
      <c r="U138" s="405"/>
      <c r="V138" s="405"/>
      <c r="W138" s="405"/>
      <c r="X138" s="405"/>
      <c r="Y138" s="405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396">
        <v>4607091383423</v>
      </c>
      <c r="E139" s="397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9"/>
      <c r="Q139" s="399"/>
      <c r="R139" s="399"/>
      <c r="S139" s="397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396">
        <v>4680115885707</v>
      </c>
      <c r="E140" s="397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579" t="s">
        <v>232</v>
      </c>
      <c r="P140" s="399"/>
      <c r="Q140" s="399"/>
      <c r="R140" s="399"/>
      <c r="S140" s="397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396">
        <v>4680115885660</v>
      </c>
      <c r="E141" s="397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555" t="s">
        <v>235</v>
      </c>
      <c r="P141" s="399"/>
      <c r="Q141" s="399"/>
      <c r="R141" s="399"/>
      <c r="S141" s="397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396">
        <v>4607091381405</v>
      </c>
      <c r="E142" s="397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7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9"/>
      <c r="Q142" s="399"/>
      <c r="R142" s="399"/>
      <c r="S142" s="397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396">
        <v>4680115885691</v>
      </c>
      <c r="E143" s="397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543" t="s">
        <v>241</v>
      </c>
      <c r="P143" s="399"/>
      <c r="Q143" s="399"/>
      <c r="R143" s="399"/>
      <c r="S143" s="397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396">
        <v>4607091386516</v>
      </c>
      <c r="E144" s="397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3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9"/>
      <c r="Q144" s="399"/>
      <c r="R144" s="399"/>
      <c r="S144" s="397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11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5"/>
      <c r="N145" s="412"/>
      <c r="O145" s="400" t="s">
        <v>70</v>
      </c>
      <c r="P145" s="401"/>
      <c r="Q145" s="401"/>
      <c r="R145" s="401"/>
      <c r="S145" s="401"/>
      <c r="T145" s="401"/>
      <c r="U145" s="402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12"/>
      <c r="O146" s="400" t="s">
        <v>70</v>
      </c>
      <c r="P146" s="401"/>
      <c r="Q146" s="401"/>
      <c r="R146" s="401"/>
      <c r="S146" s="401"/>
      <c r="T146" s="401"/>
      <c r="U146" s="402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8" t="s">
        <v>244</v>
      </c>
      <c r="B147" s="405"/>
      <c r="C147" s="405"/>
      <c r="D147" s="405"/>
      <c r="E147" s="405"/>
      <c r="F147" s="405"/>
      <c r="G147" s="405"/>
      <c r="H147" s="405"/>
      <c r="I147" s="405"/>
      <c r="J147" s="405"/>
      <c r="K147" s="405"/>
      <c r="L147" s="405"/>
      <c r="M147" s="405"/>
      <c r="N147" s="405"/>
      <c r="O147" s="405"/>
      <c r="P147" s="405"/>
      <c r="Q147" s="405"/>
      <c r="R147" s="405"/>
      <c r="S147" s="405"/>
      <c r="T147" s="405"/>
      <c r="U147" s="405"/>
      <c r="V147" s="405"/>
      <c r="W147" s="405"/>
      <c r="X147" s="405"/>
      <c r="Y147" s="405"/>
      <c r="Z147" s="382"/>
      <c r="AA147" s="382"/>
    </row>
    <row r="148" spans="1:67" ht="14.25" hidden="1" customHeight="1" x14ac:dyDescent="0.25">
      <c r="A148" s="404" t="s">
        <v>61</v>
      </c>
      <c r="B148" s="405"/>
      <c r="C148" s="405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5"/>
      <c r="S148" s="405"/>
      <c r="T148" s="405"/>
      <c r="U148" s="405"/>
      <c r="V148" s="405"/>
      <c r="W148" s="405"/>
      <c r="X148" s="405"/>
      <c r="Y148" s="405"/>
      <c r="Z148" s="381"/>
      <c r="AA148" s="381"/>
    </row>
    <row r="149" spans="1:67" ht="27" hidden="1" customHeight="1" x14ac:dyDescent="0.25">
      <c r="A149" s="54" t="s">
        <v>245</v>
      </c>
      <c r="B149" s="54" t="s">
        <v>246</v>
      </c>
      <c r="C149" s="31">
        <v>4301031191</v>
      </c>
      <c r="D149" s="396">
        <v>4680115880993</v>
      </c>
      <c r="E149" s="397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9"/>
      <c r="Q149" s="399"/>
      <c r="R149" s="399"/>
      <c r="S149" s="397"/>
      <c r="T149" s="34"/>
      <c r="U149" s="34"/>
      <c r="V149" s="35" t="s">
        <v>66</v>
      </c>
      <c r="W149" s="388">
        <v>0</v>
      </c>
      <c r="X149" s="389">
        <f t="shared" ref="X149:X157" si="34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5">IFERROR(W149*I149/H149,"0")</f>
        <v>0</v>
      </c>
      <c r="BM149" s="64">
        <f t="shared" ref="BM149:BM157" si="36">IFERROR(X149*I149/H149,"0")</f>
        <v>0</v>
      </c>
      <c r="BN149" s="64">
        <f t="shared" ref="BN149:BN157" si="37">IFERROR(1/J149*(W149/H149),"0")</f>
        <v>0</v>
      </c>
      <c r="BO149" s="64">
        <f t="shared" ref="BO149:BO157" si="38">IFERROR(1/J149*(X149/H149),"0")</f>
        <v>0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396">
        <v>4680115881761</v>
      </c>
      <c r="E150" s="397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9"/>
      <c r="Q150" s="399"/>
      <c r="R150" s="399"/>
      <c r="S150" s="397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hidden="1" customHeight="1" x14ac:dyDescent="0.25">
      <c r="A151" s="54" t="s">
        <v>249</v>
      </c>
      <c r="B151" s="54" t="s">
        <v>250</v>
      </c>
      <c r="C151" s="31">
        <v>4301031201</v>
      </c>
      <c r="D151" s="396">
        <v>4680115881563</v>
      </c>
      <c r="E151" s="397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9"/>
      <c r="Q151" s="399"/>
      <c r="R151" s="399"/>
      <c r="S151" s="397"/>
      <c r="T151" s="34"/>
      <c r="U151" s="34"/>
      <c r="V151" s="35" t="s">
        <v>66</v>
      </c>
      <c r="W151" s="388">
        <v>0</v>
      </c>
      <c r="X151" s="389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hidden="1" customHeight="1" x14ac:dyDescent="0.25">
      <c r="A152" s="54" t="s">
        <v>251</v>
      </c>
      <c r="B152" s="54" t="s">
        <v>252</v>
      </c>
      <c r="C152" s="31">
        <v>4301031199</v>
      </c>
      <c r="D152" s="396">
        <v>4680115880986</v>
      </c>
      <c r="E152" s="397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9"/>
      <c r="Q152" s="399"/>
      <c r="R152" s="399"/>
      <c r="S152" s="397"/>
      <c r="T152" s="34"/>
      <c r="U152" s="34"/>
      <c r="V152" s="35" t="s">
        <v>66</v>
      </c>
      <c r="W152" s="388">
        <v>0</v>
      </c>
      <c r="X152" s="389">
        <f t="shared" si="34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5"/>
        <v>0</v>
      </c>
      <c r="BM152" s="64">
        <f t="shared" si="36"/>
        <v>0</v>
      </c>
      <c r="BN152" s="64">
        <f t="shared" si="37"/>
        <v>0</v>
      </c>
      <c r="BO152" s="64">
        <f t="shared" si="38"/>
        <v>0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396">
        <v>4680115880207</v>
      </c>
      <c r="E153" s="397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9"/>
      <c r="Q153" s="399"/>
      <c r="R153" s="399"/>
      <c r="S153" s="397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396">
        <v>4680115881785</v>
      </c>
      <c r="E154" s="397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9"/>
      <c r="Q154" s="399"/>
      <c r="R154" s="399"/>
      <c r="S154" s="397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hidden="1" customHeight="1" x14ac:dyDescent="0.25">
      <c r="A155" s="54" t="s">
        <v>257</v>
      </c>
      <c r="B155" s="54" t="s">
        <v>258</v>
      </c>
      <c r="C155" s="31">
        <v>4301031202</v>
      </c>
      <c r="D155" s="396">
        <v>4680115881679</v>
      </c>
      <c r="E155" s="397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9"/>
      <c r="Q155" s="399"/>
      <c r="R155" s="399"/>
      <c r="S155" s="397"/>
      <c r="T155" s="34"/>
      <c r="U155" s="34"/>
      <c r="V155" s="35" t="s">
        <v>66</v>
      </c>
      <c r="W155" s="388">
        <v>0</v>
      </c>
      <c r="X155" s="389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396">
        <v>4680115880191</v>
      </c>
      <c r="E156" s="397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9"/>
      <c r="Q156" s="399"/>
      <c r="R156" s="399"/>
      <c r="S156" s="397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396">
        <v>4680115883963</v>
      </c>
      <c r="E157" s="397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9"/>
      <c r="Q157" s="399"/>
      <c r="R157" s="399"/>
      <c r="S157" s="397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idden="1" x14ac:dyDescent="0.2">
      <c r="A158" s="411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12"/>
      <c r="O158" s="400" t="s">
        <v>70</v>
      </c>
      <c r="P158" s="401"/>
      <c r="Q158" s="401"/>
      <c r="R158" s="401"/>
      <c r="S158" s="401"/>
      <c r="T158" s="401"/>
      <c r="U158" s="402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hidden="1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5"/>
      <c r="N159" s="412"/>
      <c r="O159" s="400" t="s">
        <v>70</v>
      </c>
      <c r="P159" s="401"/>
      <c r="Q159" s="401"/>
      <c r="R159" s="401"/>
      <c r="S159" s="401"/>
      <c r="T159" s="401"/>
      <c r="U159" s="402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hidden="1" customHeight="1" x14ac:dyDescent="0.25">
      <c r="A160" s="408" t="s">
        <v>263</v>
      </c>
      <c r="B160" s="405"/>
      <c r="C160" s="405"/>
      <c r="D160" s="405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  <c r="T160" s="405"/>
      <c r="U160" s="405"/>
      <c r="V160" s="405"/>
      <c r="W160" s="405"/>
      <c r="X160" s="405"/>
      <c r="Y160" s="405"/>
      <c r="Z160" s="382"/>
      <c r="AA160" s="382"/>
    </row>
    <row r="161" spans="1:67" ht="14.25" hidden="1" customHeight="1" x14ac:dyDescent="0.25">
      <c r="A161" s="404" t="s">
        <v>105</v>
      </c>
      <c r="B161" s="405"/>
      <c r="C161" s="405"/>
      <c r="D161" s="405"/>
      <c r="E161" s="405"/>
      <c r="F161" s="405"/>
      <c r="G161" s="405"/>
      <c r="H161" s="405"/>
      <c r="I161" s="405"/>
      <c r="J161" s="405"/>
      <c r="K161" s="405"/>
      <c r="L161" s="405"/>
      <c r="M161" s="405"/>
      <c r="N161" s="405"/>
      <c r="O161" s="405"/>
      <c r="P161" s="405"/>
      <c r="Q161" s="405"/>
      <c r="R161" s="405"/>
      <c r="S161" s="405"/>
      <c r="T161" s="405"/>
      <c r="U161" s="405"/>
      <c r="V161" s="405"/>
      <c r="W161" s="405"/>
      <c r="X161" s="405"/>
      <c r="Y161" s="405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396">
        <v>4680115881402</v>
      </c>
      <c r="E162" s="397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4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9"/>
      <c r="Q162" s="399"/>
      <c r="R162" s="399"/>
      <c r="S162" s="397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396">
        <v>4680115881396</v>
      </c>
      <c r="E163" s="397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5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9"/>
      <c r="Q163" s="399"/>
      <c r="R163" s="399"/>
      <c r="S163" s="397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11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5"/>
      <c r="N164" s="412"/>
      <c r="O164" s="400" t="s">
        <v>70</v>
      </c>
      <c r="P164" s="401"/>
      <c r="Q164" s="401"/>
      <c r="R164" s="401"/>
      <c r="S164" s="401"/>
      <c r="T164" s="401"/>
      <c r="U164" s="402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5"/>
      <c r="N165" s="412"/>
      <c r="O165" s="400" t="s">
        <v>70</v>
      </c>
      <c r="P165" s="401"/>
      <c r="Q165" s="401"/>
      <c r="R165" s="401"/>
      <c r="S165" s="401"/>
      <c r="T165" s="401"/>
      <c r="U165" s="402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4" t="s">
        <v>97</v>
      </c>
      <c r="B166" s="405"/>
      <c r="C166" s="405"/>
      <c r="D166" s="405"/>
      <c r="E166" s="405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  <c r="T166" s="405"/>
      <c r="U166" s="405"/>
      <c r="V166" s="405"/>
      <c r="W166" s="405"/>
      <c r="X166" s="405"/>
      <c r="Y166" s="405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396">
        <v>4680115882935</v>
      </c>
      <c r="E167" s="397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9"/>
      <c r="Q167" s="399"/>
      <c r="R167" s="399"/>
      <c r="S167" s="397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396">
        <v>4680115880764</v>
      </c>
      <c r="E168" s="397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9"/>
      <c r="Q168" s="399"/>
      <c r="R168" s="399"/>
      <c r="S168" s="397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1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5"/>
      <c r="N169" s="412"/>
      <c r="O169" s="400" t="s">
        <v>70</v>
      </c>
      <c r="P169" s="401"/>
      <c r="Q169" s="401"/>
      <c r="R169" s="401"/>
      <c r="S169" s="401"/>
      <c r="T169" s="401"/>
      <c r="U169" s="402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5"/>
      <c r="N170" s="412"/>
      <c r="O170" s="400" t="s">
        <v>70</v>
      </c>
      <c r="P170" s="401"/>
      <c r="Q170" s="401"/>
      <c r="R170" s="401"/>
      <c r="S170" s="401"/>
      <c r="T170" s="401"/>
      <c r="U170" s="402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4" t="s">
        <v>61</v>
      </c>
      <c r="B171" s="405"/>
      <c r="C171" s="405"/>
      <c r="D171" s="405"/>
      <c r="E171" s="405"/>
      <c r="F171" s="405"/>
      <c r="G171" s="405"/>
      <c r="H171" s="405"/>
      <c r="I171" s="405"/>
      <c r="J171" s="405"/>
      <c r="K171" s="405"/>
      <c r="L171" s="405"/>
      <c r="M171" s="405"/>
      <c r="N171" s="405"/>
      <c r="O171" s="405"/>
      <c r="P171" s="405"/>
      <c r="Q171" s="405"/>
      <c r="R171" s="405"/>
      <c r="S171" s="405"/>
      <c r="T171" s="405"/>
      <c r="U171" s="405"/>
      <c r="V171" s="405"/>
      <c r="W171" s="405"/>
      <c r="X171" s="405"/>
      <c r="Y171" s="405"/>
      <c r="Z171" s="381"/>
      <c r="AA171" s="381"/>
    </row>
    <row r="172" spans="1:67" ht="27" hidden="1" customHeight="1" x14ac:dyDescent="0.25">
      <c r="A172" s="54" t="s">
        <v>272</v>
      </c>
      <c r="B172" s="54" t="s">
        <v>273</v>
      </c>
      <c r="C172" s="31">
        <v>4301031224</v>
      </c>
      <c r="D172" s="396">
        <v>4680115882683</v>
      </c>
      <c r="E172" s="397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7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9"/>
      <c r="Q172" s="399"/>
      <c r="R172" s="399"/>
      <c r="S172" s="397"/>
      <c r="T172" s="34"/>
      <c r="U172" s="34"/>
      <c r="V172" s="35" t="s">
        <v>66</v>
      </c>
      <c r="W172" s="388">
        <v>0</v>
      </c>
      <c r="X172" s="389">
        <f t="shared" ref="X172:X179" si="39"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8" t="s">
        <v>1</v>
      </c>
      <c r="BL172" s="64">
        <f t="shared" ref="BL172:BL179" si="40">IFERROR(W172*I172/H172,"0")</f>
        <v>0</v>
      </c>
      <c r="BM172" s="64">
        <f t="shared" ref="BM172:BM179" si="41">IFERROR(X172*I172/H172,"0")</f>
        <v>0</v>
      </c>
      <c r="BN172" s="64">
        <f t="shared" ref="BN172:BN179" si="42">IFERROR(1/J172*(W172/H172),"0")</f>
        <v>0</v>
      </c>
      <c r="BO172" s="64">
        <f t="shared" ref="BO172:BO179" si="43">IFERROR(1/J172*(X172/H172),"0")</f>
        <v>0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396">
        <v>4680115882690</v>
      </c>
      <c r="E173" s="397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9"/>
      <c r="Q173" s="399"/>
      <c r="R173" s="399"/>
      <c r="S173" s="397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396">
        <v>4680115882669</v>
      </c>
      <c r="E174" s="397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9"/>
      <c r="Q174" s="399"/>
      <c r="R174" s="399"/>
      <c r="S174" s="397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hidden="1" customHeight="1" x14ac:dyDescent="0.25">
      <c r="A175" s="54" t="s">
        <v>278</v>
      </c>
      <c r="B175" s="54" t="s">
        <v>279</v>
      </c>
      <c r="C175" s="31">
        <v>4301031221</v>
      </c>
      <c r="D175" s="396">
        <v>4680115882676</v>
      </c>
      <c r="E175" s="397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4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9"/>
      <c r="Q175" s="399"/>
      <c r="R175" s="399"/>
      <c r="S175" s="397"/>
      <c r="T175" s="34"/>
      <c r="U175" s="34"/>
      <c r="V175" s="35" t="s">
        <v>66</v>
      </c>
      <c r="W175" s="388">
        <v>0</v>
      </c>
      <c r="X175" s="389">
        <f t="shared" si="39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40"/>
        <v>0</v>
      </c>
      <c r="BM175" s="64">
        <f t="shared" si="41"/>
        <v>0</v>
      </c>
      <c r="BN175" s="64">
        <f t="shared" si="42"/>
        <v>0</v>
      </c>
      <c r="BO175" s="64">
        <f t="shared" si="43"/>
        <v>0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396">
        <v>4680115884014</v>
      </c>
      <c r="E176" s="397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696" t="s">
        <v>282</v>
      </c>
      <c r="P176" s="399"/>
      <c r="Q176" s="399"/>
      <c r="R176" s="399"/>
      <c r="S176" s="397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396">
        <v>4680115884007</v>
      </c>
      <c r="E177" s="397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501" t="s">
        <v>285</v>
      </c>
      <c r="P177" s="399"/>
      <c r="Q177" s="399"/>
      <c r="R177" s="399"/>
      <c r="S177" s="397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396">
        <v>4680115884038</v>
      </c>
      <c r="E178" s="397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9"/>
      <c r="Q178" s="399"/>
      <c r="R178" s="399"/>
      <c r="S178" s="397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396">
        <v>4680115884021</v>
      </c>
      <c r="E179" s="397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3" t="s">
        <v>290</v>
      </c>
      <c r="P179" s="399"/>
      <c r="Q179" s="399"/>
      <c r="R179" s="399"/>
      <c r="S179" s="397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idden="1" x14ac:dyDescent="0.2">
      <c r="A180" s="411"/>
      <c r="B180" s="405"/>
      <c r="C180" s="405"/>
      <c r="D180" s="405"/>
      <c r="E180" s="405"/>
      <c r="F180" s="405"/>
      <c r="G180" s="405"/>
      <c r="H180" s="405"/>
      <c r="I180" s="405"/>
      <c r="J180" s="405"/>
      <c r="K180" s="405"/>
      <c r="L180" s="405"/>
      <c r="M180" s="405"/>
      <c r="N180" s="412"/>
      <c r="O180" s="400" t="s">
        <v>70</v>
      </c>
      <c r="P180" s="401"/>
      <c r="Q180" s="401"/>
      <c r="R180" s="401"/>
      <c r="S180" s="401"/>
      <c r="T180" s="401"/>
      <c r="U180" s="402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hidden="1" x14ac:dyDescent="0.2">
      <c r="A181" s="405"/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12"/>
      <c r="O181" s="400" t="s">
        <v>70</v>
      </c>
      <c r="P181" s="401"/>
      <c r="Q181" s="401"/>
      <c r="R181" s="401"/>
      <c r="S181" s="401"/>
      <c r="T181" s="401"/>
      <c r="U181" s="402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hidden="1" customHeight="1" x14ac:dyDescent="0.25">
      <c r="A182" s="404" t="s">
        <v>72</v>
      </c>
      <c r="B182" s="405"/>
      <c r="C182" s="405"/>
      <c r="D182" s="405"/>
      <c r="E182" s="405"/>
      <c r="F182" s="405"/>
      <c r="G182" s="405"/>
      <c r="H182" s="405"/>
      <c r="I182" s="405"/>
      <c r="J182" s="405"/>
      <c r="K182" s="405"/>
      <c r="L182" s="405"/>
      <c r="M182" s="405"/>
      <c r="N182" s="405"/>
      <c r="O182" s="405"/>
      <c r="P182" s="405"/>
      <c r="Q182" s="405"/>
      <c r="R182" s="405"/>
      <c r="S182" s="405"/>
      <c r="T182" s="405"/>
      <c r="U182" s="405"/>
      <c r="V182" s="405"/>
      <c r="W182" s="405"/>
      <c r="X182" s="405"/>
      <c r="Y182" s="405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396">
        <v>4680115881556</v>
      </c>
      <c r="E183" s="397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9"/>
      <c r="Q183" s="399"/>
      <c r="R183" s="399"/>
      <c r="S183" s="397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396">
        <v>4680115881594</v>
      </c>
      <c r="E184" s="397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6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9"/>
      <c r="Q184" s="399"/>
      <c r="R184" s="399"/>
      <c r="S184" s="397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396">
        <v>4680115881587</v>
      </c>
      <c r="E185" s="397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512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9"/>
      <c r="Q185" s="399"/>
      <c r="R185" s="399"/>
      <c r="S185" s="397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hidden="1" customHeight="1" x14ac:dyDescent="0.25">
      <c r="A186" s="54" t="s">
        <v>297</v>
      </c>
      <c r="B186" s="54" t="s">
        <v>298</v>
      </c>
      <c r="C186" s="31">
        <v>4301051754</v>
      </c>
      <c r="D186" s="396">
        <v>4680115880962</v>
      </c>
      <c r="E186" s="397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76" t="s">
        <v>299</v>
      </c>
      <c r="P186" s="399"/>
      <c r="Q186" s="399"/>
      <c r="R186" s="399"/>
      <c r="S186" s="397"/>
      <c r="T186" s="34"/>
      <c r="U186" s="34"/>
      <c r="V186" s="35" t="s">
        <v>66</v>
      </c>
      <c r="W186" s="388">
        <v>0</v>
      </c>
      <c r="X186" s="389">
        <f t="shared" si="44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396">
        <v>4680115881617</v>
      </c>
      <c r="E187" s="397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9"/>
      <c r="Q187" s="399"/>
      <c r="R187" s="399"/>
      <c r="S187" s="397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hidden="1" customHeight="1" x14ac:dyDescent="0.25">
      <c r="A188" s="54" t="s">
        <v>302</v>
      </c>
      <c r="B188" s="54" t="s">
        <v>303</v>
      </c>
      <c r="C188" s="31">
        <v>4301051632</v>
      </c>
      <c r="D188" s="396">
        <v>4680115880573</v>
      </c>
      <c r="E188" s="397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629" t="s">
        <v>304</v>
      </c>
      <c r="P188" s="399"/>
      <c r="Q188" s="399"/>
      <c r="R188" s="399"/>
      <c r="S188" s="397"/>
      <c r="T188" s="34"/>
      <c r="U188" s="34"/>
      <c r="V188" s="35" t="s">
        <v>66</v>
      </c>
      <c r="W188" s="388">
        <v>0</v>
      </c>
      <c r="X188" s="389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27" hidden="1" customHeight="1" x14ac:dyDescent="0.25">
      <c r="A189" s="54" t="s">
        <v>305</v>
      </c>
      <c r="B189" s="54" t="s">
        <v>306</v>
      </c>
      <c r="C189" s="31">
        <v>4301051487</v>
      </c>
      <c r="D189" s="396">
        <v>4680115881228</v>
      </c>
      <c r="E189" s="397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51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9"/>
      <c r="Q189" s="399"/>
      <c r="R189" s="399"/>
      <c r="S189" s="397"/>
      <c r="T189" s="34"/>
      <c r="U189" s="34"/>
      <c r="V189" s="35" t="s">
        <v>66</v>
      </c>
      <c r="W189" s="388">
        <v>0</v>
      </c>
      <c r="X189" s="389">
        <f t="shared" si="44"/>
        <v>0</v>
      </c>
      <c r="Y189" s="36" t="str">
        <f>IFERROR(IF(X189=0,"",ROUNDUP(X189/H189,0)*0.00753),"")</f>
        <v/>
      </c>
      <c r="Z189" s="56"/>
      <c r="AA189" s="57"/>
      <c r="AE189" s="64"/>
      <c r="BB189" s="172" t="s">
        <v>1</v>
      </c>
      <c r="BL189" s="64">
        <f t="shared" si="45"/>
        <v>0</v>
      </c>
      <c r="BM189" s="64">
        <f t="shared" si="46"/>
        <v>0</v>
      </c>
      <c r="BN189" s="64">
        <f t="shared" si="47"/>
        <v>0</v>
      </c>
      <c r="BO189" s="64">
        <f t="shared" si="48"/>
        <v>0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396">
        <v>4680115881037</v>
      </c>
      <c r="E190" s="397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4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9"/>
      <c r="Q190" s="399"/>
      <c r="R190" s="399"/>
      <c r="S190" s="397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hidden="1" customHeight="1" x14ac:dyDescent="0.25">
      <c r="A191" s="54" t="s">
        <v>309</v>
      </c>
      <c r="B191" s="54" t="s">
        <v>310</v>
      </c>
      <c r="C191" s="31">
        <v>4301051384</v>
      </c>
      <c r="D191" s="396">
        <v>4680115881211</v>
      </c>
      <c r="E191" s="397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7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9"/>
      <c r="Q191" s="399"/>
      <c r="R191" s="399"/>
      <c r="S191" s="397"/>
      <c r="T191" s="34"/>
      <c r="U191" s="34"/>
      <c r="V191" s="35" t="s">
        <v>66</v>
      </c>
      <c r="W191" s="388">
        <v>0</v>
      </c>
      <c r="X191" s="389">
        <f t="shared" si="44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396">
        <v>4680115881020</v>
      </c>
      <c r="E192" s="397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67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9"/>
      <c r="Q192" s="399"/>
      <c r="R192" s="399"/>
      <c r="S192" s="397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396">
        <v>4680115882195</v>
      </c>
      <c r="E193" s="397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5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9"/>
      <c r="Q193" s="399"/>
      <c r="R193" s="399"/>
      <c r="S193" s="397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hidden="1" customHeight="1" x14ac:dyDescent="0.25">
      <c r="A194" s="54" t="s">
        <v>315</v>
      </c>
      <c r="B194" s="54" t="s">
        <v>316</v>
      </c>
      <c r="C194" s="31">
        <v>4301051630</v>
      </c>
      <c r="D194" s="396">
        <v>4680115880092</v>
      </c>
      <c r="E194" s="397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634" t="s">
        <v>317</v>
      </c>
      <c r="P194" s="399"/>
      <c r="Q194" s="399"/>
      <c r="R194" s="399"/>
      <c r="S194" s="397"/>
      <c r="T194" s="34"/>
      <c r="U194" s="34"/>
      <c r="V194" s="35" t="s">
        <v>66</v>
      </c>
      <c r="W194" s="388">
        <v>0</v>
      </c>
      <c r="X194" s="389">
        <f t="shared" si="44"/>
        <v>0</v>
      </c>
      <c r="Y194" s="36" t="str">
        <f>IFERROR(IF(X194=0,"",ROUNDUP(X194/H194,0)*0.00753),"")</f>
        <v/>
      </c>
      <c r="Z194" s="56"/>
      <c r="AA194" s="57"/>
      <c r="AE194" s="64"/>
      <c r="BB194" s="177" t="s">
        <v>1</v>
      </c>
      <c r="BL194" s="64">
        <f t="shared" si="45"/>
        <v>0</v>
      </c>
      <c r="BM194" s="64">
        <f t="shared" si="46"/>
        <v>0</v>
      </c>
      <c r="BN194" s="64">
        <f t="shared" si="47"/>
        <v>0</v>
      </c>
      <c r="BO194" s="64">
        <f t="shared" si="48"/>
        <v>0</v>
      </c>
    </row>
    <row r="195" spans="1:67" ht="27" hidden="1" customHeight="1" x14ac:dyDescent="0.25">
      <c r="A195" s="54" t="s">
        <v>318</v>
      </c>
      <c r="B195" s="54" t="s">
        <v>319</v>
      </c>
      <c r="C195" s="31">
        <v>4301051631</v>
      </c>
      <c r="D195" s="396">
        <v>4680115880221</v>
      </c>
      <c r="E195" s="397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762" t="s">
        <v>320</v>
      </c>
      <c r="P195" s="399"/>
      <c r="Q195" s="399"/>
      <c r="R195" s="399"/>
      <c r="S195" s="397"/>
      <c r="T195" s="34"/>
      <c r="U195" s="34"/>
      <c r="V195" s="35" t="s">
        <v>66</v>
      </c>
      <c r="W195" s="388">
        <v>0</v>
      </c>
      <c r="X195" s="389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16.5" hidden="1" customHeight="1" x14ac:dyDescent="0.25">
      <c r="A196" s="54" t="s">
        <v>321</v>
      </c>
      <c r="B196" s="54" t="s">
        <v>322</v>
      </c>
      <c r="C196" s="31">
        <v>4301051753</v>
      </c>
      <c r="D196" s="396">
        <v>4680115880504</v>
      </c>
      <c r="E196" s="397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469" t="s">
        <v>323</v>
      </c>
      <c r="P196" s="399"/>
      <c r="Q196" s="399"/>
      <c r="R196" s="399"/>
      <c r="S196" s="397"/>
      <c r="T196" s="34"/>
      <c r="U196" s="34"/>
      <c r="V196" s="35" t="s">
        <v>66</v>
      </c>
      <c r="W196" s="388">
        <v>0</v>
      </c>
      <c r="X196" s="389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27" hidden="1" customHeight="1" x14ac:dyDescent="0.25">
      <c r="A197" s="54" t="s">
        <v>324</v>
      </c>
      <c r="B197" s="54" t="s">
        <v>325</v>
      </c>
      <c r="C197" s="31">
        <v>4301051410</v>
      </c>
      <c r="D197" s="396">
        <v>4680115882164</v>
      </c>
      <c r="E197" s="397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9"/>
      <c r="Q197" s="399"/>
      <c r="R197" s="399"/>
      <c r="S197" s="397"/>
      <c r="T197" s="34"/>
      <c r="U197" s="34"/>
      <c r="V197" s="35" t="s">
        <v>66</v>
      </c>
      <c r="W197" s="388">
        <v>0</v>
      </c>
      <c r="X197" s="389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idden="1" x14ac:dyDescent="0.2">
      <c r="A198" s="411"/>
      <c r="B198" s="405"/>
      <c r="C198" s="405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12"/>
      <c r="O198" s="400" t="s">
        <v>70</v>
      </c>
      <c r="P198" s="401"/>
      <c r="Q198" s="401"/>
      <c r="R198" s="401"/>
      <c r="S198" s="401"/>
      <c r="T198" s="401"/>
      <c r="U198" s="402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91"/>
      <c r="AA198" s="391"/>
    </row>
    <row r="199" spans="1:67" hidden="1" x14ac:dyDescent="0.2">
      <c r="A199" s="405"/>
      <c r="B199" s="405"/>
      <c r="C199" s="405"/>
      <c r="D199" s="405"/>
      <c r="E199" s="405"/>
      <c r="F199" s="405"/>
      <c r="G199" s="405"/>
      <c r="H199" s="405"/>
      <c r="I199" s="405"/>
      <c r="J199" s="405"/>
      <c r="K199" s="405"/>
      <c r="L199" s="405"/>
      <c r="M199" s="405"/>
      <c r="N199" s="412"/>
      <c r="O199" s="400" t="s">
        <v>70</v>
      </c>
      <c r="P199" s="401"/>
      <c r="Q199" s="401"/>
      <c r="R199" s="401"/>
      <c r="S199" s="401"/>
      <c r="T199" s="401"/>
      <c r="U199" s="402"/>
      <c r="V199" s="37" t="s">
        <v>66</v>
      </c>
      <c r="W199" s="390">
        <f>IFERROR(SUM(W183:W197),"0")</f>
        <v>0</v>
      </c>
      <c r="X199" s="390">
        <f>IFERROR(SUM(X183:X197),"0")</f>
        <v>0</v>
      </c>
      <c r="Y199" s="37"/>
      <c r="Z199" s="391"/>
      <c r="AA199" s="391"/>
    </row>
    <row r="200" spans="1:67" ht="14.25" hidden="1" customHeight="1" x14ac:dyDescent="0.25">
      <c r="A200" s="404" t="s">
        <v>204</v>
      </c>
      <c r="B200" s="405"/>
      <c r="C200" s="405"/>
      <c r="D200" s="405"/>
      <c r="E200" s="405"/>
      <c r="F200" s="405"/>
      <c r="G200" s="405"/>
      <c r="H200" s="405"/>
      <c r="I200" s="405"/>
      <c r="J200" s="405"/>
      <c r="K200" s="405"/>
      <c r="L200" s="405"/>
      <c r="M200" s="405"/>
      <c r="N200" s="405"/>
      <c r="O200" s="405"/>
      <c r="P200" s="405"/>
      <c r="Q200" s="405"/>
      <c r="R200" s="405"/>
      <c r="S200" s="405"/>
      <c r="T200" s="405"/>
      <c r="U200" s="405"/>
      <c r="V200" s="405"/>
      <c r="W200" s="405"/>
      <c r="X200" s="405"/>
      <c r="Y200" s="405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396">
        <v>4680115882874</v>
      </c>
      <c r="E201" s="397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9"/>
      <c r="Q201" s="399"/>
      <c r="R201" s="399"/>
      <c r="S201" s="397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396">
        <v>4680115884434</v>
      </c>
      <c r="E202" s="397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7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9"/>
      <c r="Q202" s="399"/>
      <c r="R202" s="399"/>
      <c r="S202" s="397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396">
        <v>4680115880818</v>
      </c>
      <c r="E203" s="397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578" t="s">
        <v>332</v>
      </c>
      <c r="P203" s="399"/>
      <c r="Q203" s="399"/>
      <c r="R203" s="399"/>
      <c r="S203" s="397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hidden="1" customHeight="1" x14ac:dyDescent="0.25">
      <c r="A204" s="54" t="s">
        <v>333</v>
      </c>
      <c r="B204" s="54" t="s">
        <v>334</v>
      </c>
      <c r="C204" s="31">
        <v>4301060389</v>
      </c>
      <c r="D204" s="396">
        <v>4680115880801</v>
      </c>
      <c r="E204" s="397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598" t="s">
        <v>335</v>
      </c>
      <c r="P204" s="399"/>
      <c r="Q204" s="399"/>
      <c r="R204" s="399"/>
      <c r="S204" s="397"/>
      <c r="T204" s="34"/>
      <c r="U204" s="34"/>
      <c r="V204" s="35" t="s">
        <v>66</v>
      </c>
      <c r="W204" s="388">
        <v>0</v>
      </c>
      <c r="X204" s="389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4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idden="1" x14ac:dyDescent="0.2">
      <c r="A205" s="411"/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12"/>
      <c r="O205" s="400" t="s">
        <v>70</v>
      </c>
      <c r="P205" s="401"/>
      <c r="Q205" s="401"/>
      <c r="R205" s="401"/>
      <c r="S205" s="401"/>
      <c r="T205" s="401"/>
      <c r="U205" s="402"/>
      <c r="V205" s="37" t="s">
        <v>71</v>
      </c>
      <c r="W205" s="390">
        <f>IFERROR(W201/H201,"0")+IFERROR(W202/H202,"0")+IFERROR(W203/H203,"0")+IFERROR(W204/H204,"0")</f>
        <v>0</v>
      </c>
      <c r="X205" s="390">
        <f>IFERROR(X201/H201,"0")+IFERROR(X202/H202,"0")+IFERROR(X203/H203,"0")+IFERROR(X204/H204,"0")</f>
        <v>0</v>
      </c>
      <c r="Y205" s="390">
        <f>IFERROR(IF(Y201="",0,Y201),"0")+IFERROR(IF(Y202="",0,Y202),"0")+IFERROR(IF(Y203="",0,Y203),"0")+IFERROR(IF(Y204="",0,Y204),"0")</f>
        <v>0</v>
      </c>
      <c r="Z205" s="391"/>
      <c r="AA205" s="391"/>
    </row>
    <row r="206" spans="1:67" hidden="1" x14ac:dyDescent="0.2">
      <c r="A206" s="405"/>
      <c r="B206" s="405"/>
      <c r="C206" s="405"/>
      <c r="D206" s="405"/>
      <c r="E206" s="405"/>
      <c r="F206" s="405"/>
      <c r="G206" s="405"/>
      <c r="H206" s="405"/>
      <c r="I206" s="405"/>
      <c r="J206" s="405"/>
      <c r="K206" s="405"/>
      <c r="L206" s="405"/>
      <c r="M206" s="405"/>
      <c r="N206" s="412"/>
      <c r="O206" s="400" t="s">
        <v>70</v>
      </c>
      <c r="P206" s="401"/>
      <c r="Q206" s="401"/>
      <c r="R206" s="401"/>
      <c r="S206" s="401"/>
      <c r="T206" s="401"/>
      <c r="U206" s="402"/>
      <c r="V206" s="37" t="s">
        <v>66</v>
      </c>
      <c r="W206" s="390">
        <f>IFERROR(SUM(W201:W204),"0")</f>
        <v>0</v>
      </c>
      <c r="X206" s="390">
        <f>IFERROR(SUM(X201:X204),"0")</f>
        <v>0</v>
      </c>
      <c r="Y206" s="37"/>
      <c r="Z206" s="391"/>
      <c r="AA206" s="391"/>
    </row>
    <row r="207" spans="1:67" ht="16.5" hidden="1" customHeight="1" x14ac:dyDescent="0.25">
      <c r="A207" s="408" t="s">
        <v>336</v>
      </c>
      <c r="B207" s="405"/>
      <c r="C207" s="405"/>
      <c r="D207" s="405"/>
      <c r="E207" s="405"/>
      <c r="F207" s="405"/>
      <c r="G207" s="405"/>
      <c r="H207" s="405"/>
      <c r="I207" s="405"/>
      <c r="J207" s="405"/>
      <c r="K207" s="405"/>
      <c r="L207" s="405"/>
      <c r="M207" s="405"/>
      <c r="N207" s="405"/>
      <c r="O207" s="405"/>
      <c r="P207" s="405"/>
      <c r="Q207" s="405"/>
      <c r="R207" s="405"/>
      <c r="S207" s="405"/>
      <c r="T207" s="405"/>
      <c r="U207" s="405"/>
      <c r="V207" s="405"/>
      <c r="W207" s="405"/>
      <c r="X207" s="405"/>
      <c r="Y207" s="405"/>
      <c r="Z207" s="382"/>
      <c r="AA207" s="382"/>
    </row>
    <row r="208" spans="1:67" ht="14.25" hidden="1" customHeight="1" x14ac:dyDescent="0.25">
      <c r="A208" s="404" t="s">
        <v>105</v>
      </c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5"/>
      <c r="S208" s="405"/>
      <c r="T208" s="405"/>
      <c r="U208" s="405"/>
      <c r="V208" s="405"/>
      <c r="W208" s="405"/>
      <c r="X208" s="405"/>
      <c r="Y208" s="405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396">
        <v>4680115884274</v>
      </c>
      <c r="E209" s="397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5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9"/>
      <c r="Q209" s="399"/>
      <c r="R209" s="399"/>
      <c r="S209" s="397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396">
        <v>4680115884298</v>
      </c>
      <c r="E210" s="397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9"/>
      <c r="Q210" s="399"/>
      <c r="R210" s="399"/>
      <c r="S210" s="397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hidden="1" customHeight="1" x14ac:dyDescent="0.25">
      <c r="A211" s="54" t="s">
        <v>341</v>
      </c>
      <c r="B211" s="54" t="s">
        <v>342</v>
      </c>
      <c r="C211" s="31">
        <v>4301011733</v>
      </c>
      <c r="D211" s="396">
        <v>4680115884250</v>
      </c>
      <c r="E211" s="397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4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9"/>
      <c r="Q211" s="399"/>
      <c r="R211" s="399"/>
      <c r="S211" s="397"/>
      <c r="T211" s="34"/>
      <c r="U211" s="34"/>
      <c r="V211" s="35" t="s">
        <v>66</v>
      </c>
      <c r="W211" s="388">
        <v>0</v>
      </c>
      <c r="X211" s="389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396">
        <v>4680115884281</v>
      </c>
      <c r="E212" s="397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5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9"/>
      <c r="Q212" s="399"/>
      <c r="R212" s="399"/>
      <c r="S212" s="397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396">
        <v>4680115884199</v>
      </c>
      <c r="E213" s="397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6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9"/>
      <c r="Q213" s="399"/>
      <c r="R213" s="399"/>
      <c r="S213" s="397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396">
        <v>4680115884267</v>
      </c>
      <c r="E214" s="397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5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9"/>
      <c r="Q214" s="399"/>
      <c r="R214" s="399"/>
      <c r="S214" s="397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396">
        <v>4680115882973</v>
      </c>
      <c r="E215" s="397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7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9"/>
      <c r="Q215" s="399"/>
      <c r="R215" s="399"/>
      <c r="S215" s="397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idden="1" x14ac:dyDescent="0.2">
      <c r="A216" s="411"/>
      <c r="B216" s="405"/>
      <c r="C216" s="405"/>
      <c r="D216" s="405"/>
      <c r="E216" s="405"/>
      <c r="F216" s="405"/>
      <c r="G216" s="405"/>
      <c r="H216" s="405"/>
      <c r="I216" s="405"/>
      <c r="J216" s="405"/>
      <c r="K216" s="405"/>
      <c r="L216" s="405"/>
      <c r="M216" s="405"/>
      <c r="N216" s="412"/>
      <c r="O216" s="400" t="s">
        <v>70</v>
      </c>
      <c r="P216" s="401"/>
      <c r="Q216" s="401"/>
      <c r="R216" s="401"/>
      <c r="S216" s="401"/>
      <c r="T216" s="401"/>
      <c r="U216" s="402"/>
      <c r="V216" s="37" t="s">
        <v>71</v>
      </c>
      <c r="W216" s="390">
        <f>IFERROR(W209/H209,"0")+IFERROR(W210/H210,"0")+IFERROR(W211/H211,"0")+IFERROR(W212/H212,"0")+IFERROR(W213/H213,"0")+IFERROR(W214/H214,"0")+IFERROR(W215/H215,"0")</f>
        <v>0</v>
      </c>
      <c r="X216" s="390">
        <f>IFERROR(X209/H209,"0")+IFERROR(X210/H210,"0")+IFERROR(X211/H211,"0")+IFERROR(X212/H212,"0")+IFERROR(X213/H213,"0")+IFERROR(X214/H214,"0")+IFERROR(X215/H215,"0")</f>
        <v>0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</v>
      </c>
      <c r="Z216" s="391"/>
      <c r="AA216" s="391"/>
    </row>
    <row r="217" spans="1:67" hidden="1" x14ac:dyDescent="0.2">
      <c r="A217" s="405"/>
      <c r="B217" s="405"/>
      <c r="C217" s="405"/>
      <c r="D217" s="405"/>
      <c r="E217" s="405"/>
      <c r="F217" s="405"/>
      <c r="G217" s="405"/>
      <c r="H217" s="405"/>
      <c r="I217" s="405"/>
      <c r="J217" s="405"/>
      <c r="K217" s="405"/>
      <c r="L217" s="405"/>
      <c r="M217" s="405"/>
      <c r="N217" s="412"/>
      <c r="O217" s="400" t="s">
        <v>70</v>
      </c>
      <c r="P217" s="401"/>
      <c r="Q217" s="401"/>
      <c r="R217" s="401"/>
      <c r="S217" s="401"/>
      <c r="T217" s="401"/>
      <c r="U217" s="402"/>
      <c r="V217" s="37" t="s">
        <v>66</v>
      </c>
      <c r="W217" s="390">
        <f>IFERROR(SUM(W209:W215),"0")</f>
        <v>0</v>
      </c>
      <c r="X217" s="390">
        <f>IFERROR(SUM(X209:X215),"0")</f>
        <v>0</v>
      </c>
      <c r="Y217" s="37"/>
      <c r="Z217" s="391"/>
      <c r="AA217" s="391"/>
    </row>
    <row r="218" spans="1:67" ht="14.25" hidden="1" customHeight="1" x14ac:dyDescent="0.25">
      <c r="A218" s="404" t="s">
        <v>61</v>
      </c>
      <c r="B218" s="405"/>
      <c r="C218" s="405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5"/>
      <c r="S218" s="405"/>
      <c r="T218" s="405"/>
      <c r="U218" s="405"/>
      <c r="V218" s="405"/>
      <c r="W218" s="405"/>
      <c r="X218" s="405"/>
      <c r="Y218" s="405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396">
        <v>4607091389845</v>
      </c>
      <c r="E219" s="397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67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9"/>
      <c r="Q219" s="399"/>
      <c r="R219" s="399"/>
      <c r="S219" s="397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396">
        <v>4607091389845</v>
      </c>
      <c r="E220" s="397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759" t="s">
        <v>354</v>
      </c>
      <c r="P220" s="399"/>
      <c r="Q220" s="399"/>
      <c r="R220" s="399"/>
      <c r="S220" s="397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396">
        <v>4680115882881</v>
      </c>
      <c r="E221" s="397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79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9"/>
      <c r="Q221" s="399"/>
      <c r="R221" s="399"/>
      <c r="S221" s="397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11"/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12"/>
      <c r="O222" s="400" t="s">
        <v>70</v>
      </c>
      <c r="P222" s="401"/>
      <c r="Q222" s="401"/>
      <c r="R222" s="401"/>
      <c r="S222" s="401"/>
      <c r="T222" s="401"/>
      <c r="U222" s="402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5"/>
      <c r="B223" s="405"/>
      <c r="C223" s="405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12"/>
      <c r="O223" s="400" t="s">
        <v>70</v>
      </c>
      <c r="P223" s="401"/>
      <c r="Q223" s="401"/>
      <c r="R223" s="401"/>
      <c r="S223" s="401"/>
      <c r="T223" s="401"/>
      <c r="U223" s="402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8" t="s">
        <v>357</v>
      </c>
      <c r="B224" s="405"/>
      <c r="C224" s="405"/>
      <c r="D224" s="405"/>
      <c r="E224" s="405"/>
      <c r="F224" s="405"/>
      <c r="G224" s="405"/>
      <c r="H224" s="405"/>
      <c r="I224" s="405"/>
      <c r="J224" s="405"/>
      <c r="K224" s="405"/>
      <c r="L224" s="405"/>
      <c r="M224" s="405"/>
      <c r="N224" s="405"/>
      <c r="O224" s="405"/>
      <c r="P224" s="405"/>
      <c r="Q224" s="405"/>
      <c r="R224" s="405"/>
      <c r="S224" s="405"/>
      <c r="T224" s="405"/>
      <c r="U224" s="405"/>
      <c r="V224" s="405"/>
      <c r="W224" s="405"/>
      <c r="X224" s="405"/>
      <c r="Y224" s="405"/>
      <c r="Z224" s="382"/>
      <c r="AA224" s="382"/>
    </row>
    <row r="225" spans="1:67" ht="14.25" hidden="1" customHeight="1" x14ac:dyDescent="0.25">
      <c r="A225" s="404" t="s">
        <v>105</v>
      </c>
      <c r="B225" s="405"/>
      <c r="C225" s="405"/>
      <c r="D225" s="405"/>
      <c r="E225" s="405"/>
      <c r="F225" s="405"/>
      <c r="G225" s="405"/>
      <c r="H225" s="405"/>
      <c r="I225" s="405"/>
      <c r="J225" s="405"/>
      <c r="K225" s="405"/>
      <c r="L225" s="405"/>
      <c r="M225" s="405"/>
      <c r="N225" s="405"/>
      <c r="O225" s="405"/>
      <c r="P225" s="405"/>
      <c r="Q225" s="405"/>
      <c r="R225" s="405"/>
      <c r="S225" s="405"/>
      <c r="T225" s="405"/>
      <c r="U225" s="405"/>
      <c r="V225" s="405"/>
      <c r="W225" s="405"/>
      <c r="X225" s="405"/>
      <c r="Y225" s="405"/>
      <c r="Z225" s="381"/>
      <c r="AA225" s="381"/>
    </row>
    <row r="226" spans="1:67" ht="27" hidden="1" customHeight="1" x14ac:dyDescent="0.25">
      <c r="A226" s="54" t="s">
        <v>358</v>
      </c>
      <c r="B226" s="54" t="s">
        <v>359</v>
      </c>
      <c r="C226" s="31">
        <v>4301011826</v>
      </c>
      <c r="D226" s="396">
        <v>4680115884137</v>
      </c>
      <c r="E226" s="397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5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9"/>
      <c r="Q226" s="399"/>
      <c r="R226" s="399"/>
      <c r="S226" s="397"/>
      <c r="T226" s="34"/>
      <c r="U226" s="34"/>
      <c r="V226" s="35" t="s">
        <v>66</v>
      </c>
      <c r="W226" s="388">
        <v>0</v>
      </c>
      <c r="X226" s="389">
        <f t="shared" ref="X226:X231" si="54">IFERROR(IF(W226="",0,CEILING((W226/$H226),1)*$H226),"")</f>
        <v>0</v>
      </c>
      <c r="Y226" s="36" t="str">
        <f>IFERROR(IF(X226=0,"",ROUNDUP(X226/H226,0)*0.02175),"")</f>
        <v/>
      </c>
      <c r="Z226" s="56"/>
      <c r="AA226" s="57"/>
      <c r="AE226" s="64"/>
      <c r="BB226" s="195" t="s">
        <v>1</v>
      </c>
      <c r="BL226" s="64">
        <f t="shared" ref="BL226:BL231" si="55">IFERROR(W226*I226/H226,"0")</f>
        <v>0</v>
      </c>
      <c r="BM226" s="64">
        <f t="shared" ref="BM226:BM231" si="56">IFERROR(X226*I226/H226,"0")</f>
        <v>0</v>
      </c>
      <c r="BN226" s="64">
        <f t="shared" ref="BN226:BN231" si="57">IFERROR(1/J226*(W226/H226),"0")</f>
        <v>0</v>
      </c>
      <c r="BO226" s="64">
        <f t="shared" ref="BO226:BO231" si="58">IFERROR(1/J226*(X226/H226),"0")</f>
        <v>0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396">
        <v>4680115884236</v>
      </c>
      <c r="E227" s="397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5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9"/>
      <c r="Q227" s="399"/>
      <c r="R227" s="399"/>
      <c r="S227" s="397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396">
        <v>4680115884175</v>
      </c>
      <c r="E228" s="397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50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9"/>
      <c r="Q228" s="399"/>
      <c r="R228" s="399"/>
      <c r="S228" s="397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396">
        <v>4680115884144</v>
      </c>
      <c r="E229" s="397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6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9"/>
      <c r="Q229" s="399"/>
      <c r="R229" s="399"/>
      <c r="S229" s="397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396">
        <v>4680115884182</v>
      </c>
      <c r="E230" s="397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6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9"/>
      <c r="Q230" s="399"/>
      <c r="R230" s="399"/>
      <c r="S230" s="397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396">
        <v>4680115884205</v>
      </c>
      <c r="E231" s="397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4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9"/>
      <c r="Q231" s="399"/>
      <c r="R231" s="399"/>
      <c r="S231" s="397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idden="1" x14ac:dyDescent="0.2">
      <c r="A232" s="411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5"/>
      <c r="N232" s="412"/>
      <c r="O232" s="400" t="s">
        <v>70</v>
      </c>
      <c r="P232" s="401"/>
      <c r="Q232" s="401"/>
      <c r="R232" s="401"/>
      <c r="S232" s="401"/>
      <c r="T232" s="401"/>
      <c r="U232" s="402"/>
      <c r="V232" s="37" t="s">
        <v>71</v>
      </c>
      <c r="W232" s="390">
        <f>IFERROR(W226/H226,"0")+IFERROR(W227/H227,"0")+IFERROR(W228/H228,"0")+IFERROR(W229/H229,"0")+IFERROR(W230/H230,"0")+IFERROR(W231/H231,"0")</f>
        <v>0</v>
      </c>
      <c r="X232" s="390">
        <f>IFERROR(X226/H226,"0")+IFERROR(X227/H227,"0")+IFERROR(X228/H228,"0")+IFERROR(X229/H229,"0")+IFERROR(X230/H230,"0")+IFERROR(X231/H231,"0")</f>
        <v>0</v>
      </c>
      <c r="Y232" s="390">
        <f>IFERROR(IF(Y226="",0,Y226),"0")+IFERROR(IF(Y227="",0,Y227),"0")+IFERROR(IF(Y228="",0,Y228),"0")+IFERROR(IF(Y229="",0,Y229),"0")+IFERROR(IF(Y230="",0,Y230),"0")+IFERROR(IF(Y231="",0,Y231),"0")</f>
        <v>0</v>
      </c>
      <c r="Z232" s="391"/>
      <c r="AA232" s="391"/>
    </row>
    <row r="233" spans="1:67" hidden="1" x14ac:dyDescent="0.2">
      <c r="A233" s="405"/>
      <c r="B233" s="405"/>
      <c r="C233" s="405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12"/>
      <c r="O233" s="400" t="s">
        <v>70</v>
      </c>
      <c r="P233" s="401"/>
      <c r="Q233" s="401"/>
      <c r="R233" s="401"/>
      <c r="S233" s="401"/>
      <c r="T233" s="401"/>
      <c r="U233" s="402"/>
      <c r="V233" s="37" t="s">
        <v>66</v>
      </c>
      <c r="W233" s="390">
        <f>IFERROR(SUM(W226:W231),"0")</f>
        <v>0</v>
      </c>
      <c r="X233" s="390">
        <f>IFERROR(SUM(X226:X231),"0")</f>
        <v>0</v>
      </c>
      <c r="Y233" s="37"/>
      <c r="Z233" s="391"/>
      <c r="AA233" s="391"/>
    </row>
    <row r="234" spans="1:67" ht="16.5" hidden="1" customHeight="1" x14ac:dyDescent="0.25">
      <c r="A234" s="408" t="s">
        <v>370</v>
      </c>
      <c r="B234" s="405"/>
      <c r="C234" s="405"/>
      <c r="D234" s="405"/>
      <c r="E234" s="405"/>
      <c r="F234" s="405"/>
      <c r="G234" s="405"/>
      <c r="H234" s="405"/>
      <c r="I234" s="405"/>
      <c r="J234" s="405"/>
      <c r="K234" s="405"/>
      <c r="L234" s="405"/>
      <c r="M234" s="405"/>
      <c r="N234" s="405"/>
      <c r="O234" s="405"/>
      <c r="P234" s="405"/>
      <c r="Q234" s="405"/>
      <c r="R234" s="405"/>
      <c r="S234" s="405"/>
      <c r="T234" s="405"/>
      <c r="U234" s="405"/>
      <c r="V234" s="405"/>
      <c r="W234" s="405"/>
      <c r="X234" s="405"/>
      <c r="Y234" s="405"/>
      <c r="Z234" s="382"/>
      <c r="AA234" s="382"/>
    </row>
    <row r="235" spans="1:67" ht="14.25" hidden="1" customHeight="1" x14ac:dyDescent="0.25">
      <c r="A235" s="404" t="s">
        <v>105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396">
        <v>4680115885554</v>
      </c>
      <c r="E236" s="397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797" t="s">
        <v>373</v>
      </c>
      <c r="P236" s="399"/>
      <c r="Q236" s="399"/>
      <c r="R236" s="399"/>
      <c r="S236" s="397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396">
        <v>4680115885615</v>
      </c>
      <c r="E237" s="397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687" t="s">
        <v>377</v>
      </c>
      <c r="P237" s="399"/>
      <c r="Q237" s="399"/>
      <c r="R237" s="399"/>
      <c r="S237" s="397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396">
        <v>4680115885646</v>
      </c>
      <c r="E238" s="397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516" t="s">
        <v>381</v>
      </c>
      <c r="P238" s="399"/>
      <c r="Q238" s="399"/>
      <c r="R238" s="399"/>
      <c r="S238" s="397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396">
        <v>4607091386004</v>
      </c>
      <c r="E239" s="397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6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9"/>
      <c r="Q239" s="399"/>
      <c r="R239" s="399"/>
      <c r="S239" s="397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396">
        <v>4607091386073</v>
      </c>
      <c r="E240" s="397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3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9"/>
      <c r="Q240" s="399"/>
      <c r="R240" s="399"/>
      <c r="S240" s="397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396">
        <v>4607091387322</v>
      </c>
      <c r="E241" s="397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9"/>
      <c r="Q241" s="399"/>
      <c r="R241" s="399"/>
      <c r="S241" s="397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396">
        <v>4607091387353</v>
      </c>
      <c r="E242" s="397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6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9"/>
      <c r="Q242" s="399"/>
      <c r="R242" s="399"/>
      <c r="S242" s="397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396">
        <v>4607091386011</v>
      </c>
      <c r="E243" s="397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9"/>
      <c r="Q243" s="399"/>
      <c r="R243" s="399"/>
      <c r="S243" s="397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396">
        <v>4607091387308</v>
      </c>
      <c r="E244" s="397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68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9"/>
      <c r="Q244" s="399"/>
      <c r="R244" s="399"/>
      <c r="S244" s="397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396">
        <v>4607091387339</v>
      </c>
      <c r="E245" s="397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6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9"/>
      <c r="Q245" s="399"/>
      <c r="R245" s="399"/>
      <c r="S245" s="397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396">
        <v>4680115881938</v>
      </c>
      <c r="E246" s="397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4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9"/>
      <c r="Q246" s="399"/>
      <c r="R246" s="399"/>
      <c r="S246" s="397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396">
        <v>4607091387346</v>
      </c>
      <c r="E247" s="397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5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9"/>
      <c r="Q247" s="399"/>
      <c r="R247" s="399"/>
      <c r="S247" s="397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396">
        <v>4607091389807</v>
      </c>
      <c r="E248" s="397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50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9"/>
      <c r="Q248" s="399"/>
      <c r="R248" s="399"/>
      <c r="S248" s="397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11"/>
      <c r="B249" s="405"/>
      <c r="C249" s="405"/>
      <c r="D249" s="405"/>
      <c r="E249" s="405"/>
      <c r="F249" s="405"/>
      <c r="G249" s="405"/>
      <c r="H249" s="405"/>
      <c r="I249" s="405"/>
      <c r="J249" s="405"/>
      <c r="K249" s="405"/>
      <c r="L249" s="405"/>
      <c r="M249" s="405"/>
      <c r="N249" s="412"/>
      <c r="O249" s="400" t="s">
        <v>70</v>
      </c>
      <c r="P249" s="401"/>
      <c r="Q249" s="401"/>
      <c r="R249" s="401"/>
      <c r="S249" s="401"/>
      <c r="T249" s="401"/>
      <c r="U249" s="402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5"/>
      <c r="N250" s="412"/>
      <c r="O250" s="400" t="s">
        <v>70</v>
      </c>
      <c r="P250" s="401"/>
      <c r="Q250" s="401"/>
      <c r="R250" s="401"/>
      <c r="S250" s="401"/>
      <c r="T250" s="401"/>
      <c r="U250" s="402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4" t="s">
        <v>61</v>
      </c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5"/>
      <c r="N251" s="405"/>
      <c r="O251" s="405"/>
      <c r="P251" s="405"/>
      <c r="Q251" s="405"/>
      <c r="R251" s="405"/>
      <c r="S251" s="405"/>
      <c r="T251" s="405"/>
      <c r="U251" s="405"/>
      <c r="V251" s="405"/>
      <c r="W251" s="405"/>
      <c r="X251" s="405"/>
      <c r="Y251" s="405"/>
      <c r="Z251" s="381"/>
      <c r="AA251" s="381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396">
        <v>4607091387193</v>
      </c>
      <c r="E252" s="397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4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9"/>
      <c r="Q252" s="399"/>
      <c r="R252" s="399"/>
      <c r="S252" s="397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396">
        <v>4607091387230</v>
      </c>
      <c r="E253" s="397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5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9"/>
      <c r="Q253" s="399"/>
      <c r="R253" s="399"/>
      <c r="S253" s="397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396">
        <v>4607091387285</v>
      </c>
      <c r="E254" s="397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9"/>
      <c r="Q254" s="399"/>
      <c r="R254" s="399"/>
      <c r="S254" s="397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396">
        <v>4680115880481</v>
      </c>
      <c r="E255" s="397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667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9"/>
      <c r="Q255" s="399"/>
      <c r="R255" s="399"/>
      <c r="S255" s="397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11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5"/>
      <c r="N256" s="412"/>
      <c r="O256" s="400" t="s">
        <v>70</v>
      </c>
      <c r="P256" s="401"/>
      <c r="Q256" s="401"/>
      <c r="R256" s="401"/>
      <c r="S256" s="401"/>
      <c r="T256" s="401"/>
      <c r="U256" s="402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5"/>
      <c r="N257" s="412"/>
      <c r="O257" s="400" t="s">
        <v>70</v>
      </c>
      <c r="P257" s="401"/>
      <c r="Q257" s="401"/>
      <c r="R257" s="401"/>
      <c r="S257" s="401"/>
      <c r="T257" s="401"/>
      <c r="U257" s="402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4" t="s">
        <v>72</v>
      </c>
      <c r="B258" s="405"/>
      <c r="C258" s="405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5"/>
      <c r="S258" s="405"/>
      <c r="T258" s="405"/>
      <c r="U258" s="405"/>
      <c r="V258" s="405"/>
      <c r="W258" s="405"/>
      <c r="X258" s="405"/>
      <c r="Y258" s="405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396">
        <v>4607091387766</v>
      </c>
      <c r="E259" s="397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9"/>
      <c r="Q259" s="399"/>
      <c r="R259" s="399"/>
      <c r="S259" s="397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396">
        <v>4607091387957</v>
      </c>
      <c r="E260" s="397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6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9"/>
      <c r="Q260" s="399"/>
      <c r="R260" s="399"/>
      <c r="S260" s="397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396">
        <v>4607091387964</v>
      </c>
      <c r="E261" s="397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9"/>
      <c r="Q261" s="399"/>
      <c r="R261" s="399"/>
      <c r="S261" s="397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396">
        <v>4680115884618</v>
      </c>
      <c r="E262" s="397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46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9"/>
      <c r="Q262" s="399"/>
      <c r="R262" s="399"/>
      <c r="S262" s="397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396">
        <v>4607091381672</v>
      </c>
      <c r="E263" s="397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7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9"/>
      <c r="Q263" s="399"/>
      <c r="R263" s="399"/>
      <c r="S263" s="397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396">
        <v>4680115884588</v>
      </c>
      <c r="E264" s="397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45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9"/>
      <c r="Q264" s="399"/>
      <c r="R264" s="399"/>
      <c r="S264" s="397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396">
        <v>4607091387537</v>
      </c>
      <c r="E265" s="397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77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9"/>
      <c r="Q265" s="399"/>
      <c r="R265" s="399"/>
      <c r="S265" s="397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396">
        <v>4607091387513</v>
      </c>
      <c r="E266" s="397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9"/>
      <c r="Q266" s="399"/>
      <c r="R266" s="399"/>
      <c r="S266" s="397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396">
        <v>4680115880511</v>
      </c>
      <c r="E267" s="397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5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9"/>
      <c r="Q267" s="399"/>
      <c r="R267" s="399"/>
      <c r="S267" s="397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396">
        <v>4680115880412</v>
      </c>
      <c r="E268" s="397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7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9"/>
      <c r="Q268" s="399"/>
      <c r="R268" s="399"/>
      <c r="S268" s="397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11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5"/>
      <c r="N269" s="412"/>
      <c r="O269" s="400" t="s">
        <v>70</v>
      </c>
      <c r="P269" s="401"/>
      <c r="Q269" s="401"/>
      <c r="R269" s="401"/>
      <c r="S269" s="401"/>
      <c r="T269" s="401"/>
      <c r="U269" s="402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5"/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12"/>
      <c r="O270" s="400" t="s">
        <v>70</v>
      </c>
      <c r="P270" s="401"/>
      <c r="Q270" s="401"/>
      <c r="R270" s="401"/>
      <c r="S270" s="401"/>
      <c r="T270" s="401"/>
      <c r="U270" s="402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4" t="s">
        <v>204</v>
      </c>
      <c r="B271" s="405"/>
      <c r="C271" s="405"/>
      <c r="D271" s="405"/>
      <c r="E271" s="405"/>
      <c r="F271" s="405"/>
      <c r="G271" s="405"/>
      <c r="H271" s="405"/>
      <c r="I271" s="405"/>
      <c r="J271" s="405"/>
      <c r="K271" s="405"/>
      <c r="L271" s="405"/>
      <c r="M271" s="405"/>
      <c r="N271" s="405"/>
      <c r="O271" s="405"/>
      <c r="P271" s="405"/>
      <c r="Q271" s="405"/>
      <c r="R271" s="405"/>
      <c r="S271" s="405"/>
      <c r="T271" s="405"/>
      <c r="U271" s="405"/>
      <c r="V271" s="405"/>
      <c r="W271" s="405"/>
      <c r="X271" s="405"/>
      <c r="Y271" s="405"/>
      <c r="Z271" s="381"/>
      <c r="AA271" s="381"/>
    </row>
    <row r="272" spans="1:67" ht="16.5" hidden="1" customHeight="1" x14ac:dyDescent="0.25">
      <c r="A272" s="54" t="s">
        <v>431</v>
      </c>
      <c r="B272" s="54" t="s">
        <v>432</v>
      </c>
      <c r="C272" s="31">
        <v>4301060326</v>
      </c>
      <c r="D272" s="396">
        <v>4607091380880</v>
      </c>
      <c r="E272" s="397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5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9"/>
      <c r="Q272" s="399"/>
      <c r="R272" s="399"/>
      <c r="S272" s="397"/>
      <c r="T272" s="34"/>
      <c r="U272" s="34"/>
      <c r="V272" s="35" t="s">
        <v>66</v>
      </c>
      <c r="W272" s="388">
        <v>0</v>
      </c>
      <c r="X272" s="389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8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396">
        <v>4607091380880</v>
      </c>
      <c r="E273" s="397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752" t="s">
        <v>434</v>
      </c>
      <c r="P273" s="399"/>
      <c r="Q273" s="399"/>
      <c r="R273" s="399"/>
      <c r="S273" s="397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hidden="1" customHeight="1" x14ac:dyDescent="0.25">
      <c r="A274" s="54" t="s">
        <v>435</v>
      </c>
      <c r="B274" s="54" t="s">
        <v>436</v>
      </c>
      <c r="C274" s="31">
        <v>4301060308</v>
      </c>
      <c r="D274" s="396">
        <v>4607091384482</v>
      </c>
      <c r="E274" s="397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4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9"/>
      <c r="Q274" s="399"/>
      <c r="R274" s="399"/>
      <c r="S274" s="397"/>
      <c r="T274" s="34"/>
      <c r="U274" s="34"/>
      <c r="V274" s="35" t="s">
        <v>66</v>
      </c>
      <c r="W274" s="388">
        <v>0</v>
      </c>
      <c r="X274" s="389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16.5" hidden="1" customHeight="1" x14ac:dyDescent="0.25">
      <c r="A275" s="54" t="s">
        <v>437</v>
      </c>
      <c r="B275" s="54" t="s">
        <v>438</v>
      </c>
      <c r="C275" s="31">
        <v>4301060325</v>
      </c>
      <c r="D275" s="396">
        <v>4607091380897</v>
      </c>
      <c r="E275" s="397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9"/>
      <c r="Q275" s="399"/>
      <c r="R275" s="399"/>
      <c r="S275" s="397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idden="1" x14ac:dyDescent="0.2">
      <c r="A276" s="411"/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12"/>
      <c r="O276" s="400" t="s">
        <v>70</v>
      </c>
      <c r="P276" s="401"/>
      <c r="Q276" s="401"/>
      <c r="R276" s="401"/>
      <c r="S276" s="401"/>
      <c r="T276" s="401"/>
      <c r="U276" s="402"/>
      <c r="V276" s="37" t="s">
        <v>71</v>
      </c>
      <c r="W276" s="390">
        <f>IFERROR(W272/H272,"0")+IFERROR(W273/H273,"0")+IFERROR(W274/H274,"0")+IFERROR(W275/H275,"0")</f>
        <v>0</v>
      </c>
      <c r="X276" s="390">
        <f>IFERROR(X272/H272,"0")+IFERROR(X273/H273,"0")+IFERROR(X274/H274,"0")+IFERROR(X275/H275,"0")</f>
        <v>0</v>
      </c>
      <c r="Y276" s="390">
        <f>IFERROR(IF(Y272="",0,Y272),"0")+IFERROR(IF(Y273="",0,Y273),"0")+IFERROR(IF(Y274="",0,Y274),"0")+IFERROR(IF(Y275="",0,Y275),"0")</f>
        <v>0</v>
      </c>
      <c r="Z276" s="391"/>
      <c r="AA276" s="391"/>
    </row>
    <row r="277" spans="1:67" hidden="1" x14ac:dyDescent="0.2">
      <c r="A277" s="405"/>
      <c r="B277" s="405"/>
      <c r="C277" s="405"/>
      <c r="D277" s="405"/>
      <c r="E277" s="405"/>
      <c r="F277" s="405"/>
      <c r="G277" s="405"/>
      <c r="H277" s="405"/>
      <c r="I277" s="405"/>
      <c r="J277" s="405"/>
      <c r="K277" s="405"/>
      <c r="L277" s="405"/>
      <c r="M277" s="405"/>
      <c r="N277" s="412"/>
      <c r="O277" s="400" t="s">
        <v>70</v>
      </c>
      <c r="P277" s="401"/>
      <c r="Q277" s="401"/>
      <c r="R277" s="401"/>
      <c r="S277" s="401"/>
      <c r="T277" s="401"/>
      <c r="U277" s="402"/>
      <c r="V277" s="37" t="s">
        <v>66</v>
      </c>
      <c r="W277" s="390">
        <f>IFERROR(SUM(W272:W275),"0")</f>
        <v>0</v>
      </c>
      <c r="X277" s="390">
        <f>IFERROR(SUM(X272:X275),"0")</f>
        <v>0</v>
      </c>
      <c r="Y277" s="37"/>
      <c r="Z277" s="391"/>
      <c r="AA277" s="391"/>
    </row>
    <row r="278" spans="1:67" ht="14.25" hidden="1" customHeight="1" x14ac:dyDescent="0.25">
      <c r="A278" s="404" t="s">
        <v>86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396">
        <v>4607091388374</v>
      </c>
      <c r="E279" s="397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13" t="s">
        <v>441</v>
      </c>
      <c r="P279" s="399"/>
      <c r="Q279" s="399"/>
      <c r="R279" s="399"/>
      <c r="S279" s="397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396">
        <v>4607091388381</v>
      </c>
      <c r="E280" s="397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557" t="s">
        <v>444</v>
      </c>
      <c r="P280" s="399"/>
      <c r="Q280" s="399"/>
      <c r="R280" s="399"/>
      <c r="S280" s="397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396">
        <v>4607091388404</v>
      </c>
      <c r="E281" s="397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5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9"/>
      <c r="Q281" s="399"/>
      <c r="R281" s="399"/>
      <c r="S281" s="397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11"/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12"/>
      <c r="O282" s="400" t="s">
        <v>70</v>
      </c>
      <c r="P282" s="401"/>
      <c r="Q282" s="401"/>
      <c r="R282" s="401"/>
      <c r="S282" s="401"/>
      <c r="T282" s="401"/>
      <c r="U282" s="402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5"/>
      <c r="B283" s="405"/>
      <c r="C283" s="405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12"/>
      <c r="O283" s="400" t="s">
        <v>70</v>
      </c>
      <c r="P283" s="401"/>
      <c r="Q283" s="401"/>
      <c r="R283" s="401"/>
      <c r="S283" s="401"/>
      <c r="T283" s="401"/>
      <c r="U283" s="402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4" t="s">
        <v>447</v>
      </c>
      <c r="B284" s="405"/>
      <c r="C284" s="405"/>
      <c r="D284" s="405"/>
      <c r="E284" s="405"/>
      <c r="F284" s="405"/>
      <c r="G284" s="405"/>
      <c r="H284" s="405"/>
      <c r="I284" s="405"/>
      <c r="J284" s="405"/>
      <c r="K284" s="405"/>
      <c r="L284" s="405"/>
      <c r="M284" s="405"/>
      <c r="N284" s="405"/>
      <c r="O284" s="405"/>
      <c r="P284" s="405"/>
      <c r="Q284" s="405"/>
      <c r="R284" s="405"/>
      <c r="S284" s="405"/>
      <c r="T284" s="405"/>
      <c r="U284" s="405"/>
      <c r="V284" s="405"/>
      <c r="W284" s="405"/>
      <c r="X284" s="405"/>
      <c r="Y284" s="405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396">
        <v>4680115881808</v>
      </c>
      <c r="E285" s="397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9"/>
      <c r="Q285" s="399"/>
      <c r="R285" s="399"/>
      <c r="S285" s="397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396">
        <v>4680115881822</v>
      </c>
      <c r="E286" s="397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9"/>
      <c r="Q286" s="399"/>
      <c r="R286" s="399"/>
      <c r="S286" s="397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396">
        <v>4680115880016</v>
      </c>
      <c r="E287" s="397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68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9"/>
      <c r="Q287" s="399"/>
      <c r="R287" s="399"/>
      <c r="S287" s="397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11"/>
      <c r="B288" s="405"/>
      <c r="C288" s="405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12"/>
      <c r="O288" s="400" t="s">
        <v>70</v>
      </c>
      <c r="P288" s="401"/>
      <c r="Q288" s="401"/>
      <c r="R288" s="401"/>
      <c r="S288" s="401"/>
      <c r="T288" s="401"/>
      <c r="U288" s="402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5"/>
      <c r="B289" s="405"/>
      <c r="C289" s="405"/>
      <c r="D289" s="405"/>
      <c r="E289" s="405"/>
      <c r="F289" s="405"/>
      <c r="G289" s="405"/>
      <c r="H289" s="405"/>
      <c r="I289" s="405"/>
      <c r="J289" s="405"/>
      <c r="K289" s="405"/>
      <c r="L289" s="405"/>
      <c r="M289" s="405"/>
      <c r="N289" s="412"/>
      <c r="O289" s="400" t="s">
        <v>70</v>
      </c>
      <c r="P289" s="401"/>
      <c r="Q289" s="401"/>
      <c r="R289" s="401"/>
      <c r="S289" s="401"/>
      <c r="T289" s="401"/>
      <c r="U289" s="402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8" t="s">
        <v>456</v>
      </c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5"/>
      <c r="N290" s="405"/>
      <c r="O290" s="405"/>
      <c r="P290" s="405"/>
      <c r="Q290" s="405"/>
      <c r="R290" s="405"/>
      <c r="S290" s="405"/>
      <c r="T290" s="405"/>
      <c r="U290" s="405"/>
      <c r="V290" s="405"/>
      <c r="W290" s="405"/>
      <c r="X290" s="405"/>
      <c r="Y290" s="405"/>
      <c r="Z290" s="382"/>
      <c r="AA290" s="382"/>
    </row>
    <row r="291" spans="1:67" ht="14.25" hidden="1" customHeight="1" x14ac:dyDescent="0.25">
      <c r="A291" s="404" t="s">
        <v>105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396">
        <v>4607091387421</v>
      </c>
      <c r="E292" s="397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70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9"/>
      <c r="Q292" s="399"/>
      <c r="R292" s="399"/>
      <c r="S292" s="397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396">
        <v>4607091387421</v>
      </c>
      <c r="E293" s="397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75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9"/>
      <c r="Q293" s="399"/>
      <c r="R293" s="399"/>
      <c r="S293" s="397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396">
        <v>4607091387452</v>
      </c>
      <c r="E294" s="397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48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9"/>
      <c r="Q294" s="399"/>
      <c r="R294" s="399"/>
      <c r="S294" s="397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396">
        <v>4607091387452</v>
      </c>
      <c r="E295" s="397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5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9"/>
      <c r="Q295" s="399"/>
      <c r="R295" s="399"/>
      <c r="S295" s="397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396">
        <v>4607091385984</v>
      </c>
      <c r="E296" s="397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74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9"/>
      <c r="Q296" s="399"/>
      <c r="R296" s="399"/>
      <c r="S296" s="397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396">
        <v>4607091387438</v>
      </c>
      <c r="E297" s="397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9"/>
      <c r="Q297" s="399"/>
      <c r="R297" s="399"/>
      <c r="S297" s="397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396">
        <v>4607091387469</v>
      </c>
      <c r="E298" s="397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9"/>
      <c r="Q298" s="399"/>
      <c r="R298" s="399"/>
      <c r="S298" s="397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11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12"/>
      <c r="O299" s="400" t="s">
        <v>70</v>
      </c>
      <c r="P299" s="401"/>
      <c r="Q299" s="401"/>
      <c r="R299" s="401"/>
      <c r="S299" s="401"/>
      <c r="T299" s="401"/>
      <c r="U299" s="402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5"/>
      <c r="B300" s="405"/>
      <c r="C300" s="405"/>
      <c r="D300" s="405"/>
      <c r="E300" s="405"/>
      <c r="F300" s="405"/>
      <c r="G300" s="405"/>
      <c r="H300" s="405"/>
      <c r="I300" s="405"/>
      <c r="J300" s="405"/>
      <c r="K300" s="405"/>
      <c r="L300" s="405"/>
      <c r="M300" s="405"/>
      <c r="N300" s="412"/>
      <c r="O300" s="400" t="s">
        <v>70</v>
      </c>
      <c r="P300" s="401"/>
      <c r="Q300" s="401"/>
      <c r="R300" s="401"/>
      <c r="S300" s="401"/>
      <c r="T300" s="401"/>
      <c r="U300" s="402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4" t="s">
        <v>61</v>
      </c>
      <c r="B301" s="405"/>
      <c r="C301" s="405"/>
      <c r="D301" s="405"/>
      <c r="E301" s="405"/>
      <c r="F301" s="405"/>
      <c r="G301" s="405"/>
      <c r="H301" s="405"/>
      <c r="I301" s="405"/>
      <c r="J301" s="405"/>
      <c r="K301" s="405"/>
      <c r="L301" s="405"/>
      <c r="M301" s="405"/>
      <c r="N301" s="405"/>
      <c r="O301" s="405"/>
      <c r="P301" s="405"/>
      <c r="Q301" s="405"/>
      <c r="R301" s="405"/>
      <c r="S301" s="405"/>
      <c r="T301" s="405"/>
      <c r="U301" s="405"/>
      <c r="V301" s="405"/>
      <c r="W301" s="405"/>
      <c r="X301" s="405"/>
      <c r="Y301" s="405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396">
        <v>4607091387292</v>
      </c>
      <c r="E302" s="397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7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9"/>
      <c r="Q302" s="399"/>
      <c r="R302" s="399"/>
      <c r="S302" s="397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396">
        <v>4607091387315</v>
      </c>
      <c r="E303" s="397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9"/>
      <c r="Q303" s="399"/>
      <c r="R303" s="399"/>
      <c r="S303" s="397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11"/>
      <c r="B304" s="405"/>
      <c r="C304" s="405"/>
      <c r="D304" s="405"/>
      <c r="E304" s="405"/>
      <c r="F304" s="405"/>
      <c r="G304" s="405"/>
      <c r="H304" s="405"/>
      <c r="I304" s="405"/>
      <c r="J304" s="405"/>
      <c r="K304" s="405"/>
      <c r="L304" s="405"/>
      <c r="M304" s="405"/>
      <c r="N304" s="412"/>
      <c r="O304" s="400" t="s">
        <v>70</v>
      </c>
      <c r="P304" s="401"/>
      <c r="Q304" s="401"/>
      <c r="R304" s="401"/>
      <c r="S304" s="401"/>
      <c r="T304" s="401"/>
      <c r="U304" s="402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5"/>
      <c r="B305" s="405"/>
      <c r="C305" s="405"/>
      <c r="D305" s="405"/>
      <c r="E305" s="405"/>
      <c r="F305" s="405"/>
      <c r="G305" s="405"/>
      <c r="H305" s="405"/>
      <c r="I305" s="405"/>
      <c r="J305" s="405"/>
      <c r="K305" s="405"/>
      <c r="L305" s="405"/>
      <c r="M305" s="405"/>
      <c r="N305" s="412"/>
      <c r="O305" s="400" t="s">
        <v>70</v>
      </c>
      <c r="P305" s="401"/>
      <c r="Q305" s="401"/>
      <c r="R305" s="401"/>
      <c r="S305" s="401"/>
      <c r="T305" s="401"/>
      <c r="U305" s="402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8" t="s">
        <v>473</v>
      </c>
      <c r="B306" s="405"/>
      <c r="C306" s="405"/>
      <c r="D306" s="405"/>
      <c r="E306" s="405"/>
      <c r="F306" s="405"/>
      <c r="G306" s="405"/>
      <c r="H306" s="405"/>
      <c r="I306" s="405"/>
      <c r="J306" s="405"/>
      <c r="K306" s="405"/>
      <c r="L306" s="405"/>
      <c r="M306" s="405"/>
      <c r="N306" s="405"/>
      <c r="O306" s="405"/>
      <c r="P306" s="405"/>
      <c r="Q306" s="405"/>
      <c r="R306" s="405"/>
      <c r="S306" s="405"/>
      <c r="T306" s="405"/>
      <c r="U306" s="405"/>
      <c r="V306" s="405"/>
      <c r="W306" s="405"/>
      <c r="X306" s="405"/>
      <c r="Y306" s="405"/>
      <c r="Z306" s="382"/>
      <c r="AA306" s="382"/>
    </row>
    <row r="307" spans="1:67" ht="14.25" hidden="1" customHeight="1" x14ac:dyDescent="0.25">
      <c r="A307" s="404" t="s">
        <v>61</v>
      </c>
      <c r="B307" s="405"/>
      <c r="C307" s="405"/>
      <c r="D307" s="405"/>
      <c r="E307" s="405"/>
      <c r="F307" s="405"/>
      <c r="G307" s="405"/>
      <c r="H307" s="405"/>
      <c r="I307" s="405"/>
      <c r="J307" s="405"/>
      <c r="K307" s="405"/>
      <c r="L307" s="405"/>
      <c r="M307" s="405"/>
      <c r="N307" s="405"/>
      <c r="O307" s="405"/>
      <c r="P307" s="405"/>
      <c r="Q307" s="405"/>
      <c r="R307" s="405"/>
      <c r="S307" s="405"/>
      <c r="T307" s="405"/>
      <c r="U307" s="405"/>
      <c r="V307" s="405"/>
      <c r="W307" s="405"/>
      <c r="X307" s="405"/>
      <c r="Y307" s="405"/>
      <c r="Z307" s="381"/>
      <c r="AA307" s="381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6">
        <v>4607091383836</v>
      </c>
      <c r="E308" s="397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6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9"/>
      <c r="Q308" s="399"/>
      <c r="R308" s="399"/>
      <c r="S308" s="397"/>
      <c r="T308" s="34"/>
      <c r="U308" s="34"/>
      <c r="V308" s="35" t="s">
        <v>66</v>
      </c>
      <c r="W308" s="388">
        <v>0</v>
      </c>
      <c r="X308" s="389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7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11"/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12"/>
      <c r="O309" s="400" t="s">
        <v>70</v>
      </c>
      <c r="P309" s="401"/>
      <c r="Q309" s="401"/>
      <c r="R309" s="401"/>
      <c r="S309" s="401"/>
      <c r="T309" s="401"/>
      <c r="U309" s="402"/>
      <c r="V309" s="37" t="s">
        <v>71</v>
      </c>
      <c r="W309" s="390">
        <f>IFERROR(W308/H308,"0")</f>
        <v>0</v>
      </c>
      <c r="X309" s="390">
        <f>IFERROR(X308/H308,"0")</f>
        <v>0</v>
      </c>
      <c r="Y309" s="390">
        <f>IFERROR(IF(Y308="",0,Y308),"0")</f>
        <v>0</v>
      </c>
      <c r="Z309" s="391"/>
      <c r="AA309" s="391"/>
    </row>
    <row r="310" spans="1:67" hidden="1" x14ac:dyDescent="0.2">
      <c r="A310" s="405"/>
      <c r="B310" s="405"/>
      <c r="C310" s="405"/>
      <c r="D310" s="405"/>
      <c r="E310" s="405"/>
      <c r="F310" s="405"/>
      <c r="G310" s="405"/>
      <c r="H310" s="405"/>
      <c r="I310" s="405"/>
      <c r="J310" s="405"/>
      <c r="K310" s="405"/>
      <c r="L310" s="405"/>
      <c r="M310" s="405"/>
      <c r="N310" s="412"/>
      <c r="O310" s="400" t="s">
        <v>70</v>
      </c>
      <c r="P310" s="401"/>
      <c r="Q310" s="401"/>
      <c r="R310" s="401"/>
      <c r="S310" s="401"/>
      <c r="T310" s="401"/>
      <c r="U310" s="402"/>
      <c r="V310" s="37" t="s">
        <v>66</v>
      </c>
      <c r="W310" s="390">
        <f>IFERROR(SUM(W308:W308),"0")</f>
        <v>0</v>
      </c>
      <c r="X310" s="390">
        <f>IFERROR(SUM(X308:X308),"0")</f>
        <v>0</v>
      </c>
      <c r="Y310" s="37"/>
      <c r="Z310" s="391"/>
      <c r="AA310" s="391"/>
    </row>
    <row r="311" spans="1:67" ht="14.25" hidden="1" customHeight="1" x14ac:dyDescent="0.25">
      <c r="A311" s="404" t="s">
        <v>72</v>
      </c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405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396">
        <v>4607091387919</v>
      </c>
      <c r="E312" s="397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7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9"/>
      <c r="Q312" s="399"/>
      <c r="R312" s="399"/>
      <c r="S312" s="397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6">
        <v>4680115883604</v>
      </c>
      <c r="E313" s="397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9"/>
      <c r="Q313" s="399"/>
      <c r="R313" s="399"/>
      <c r="S313" s="397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6">
        <v>4680115883567</v>
      </c>
      <c r="E314" s="397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9"/>
      <c r="Q314" s="399"/>
      <c r="R314" s="399"/>
      <c r="S314" s="397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11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5"/>
      <c r="N315" s="412"/>
      <c r="O315" s="400" t="s">
        <v>70</v>
      </c>
      <c r="P315" s="401"/>
      <c r="Q315" s="401"/>
      <c r="R315" s="401"/>
      <c r="S315" s="401"/>
      <c r="T315" s="401"/>
      <c r="U315" s="402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5"/>
      <c r="N316" s="412"/>
      <c r="O316" s="400" t="s">
        <v>70</v>
      </c>
      <c r="P316" s="401"/>
      <c r="Q316" s="401"/>
      <c r="R316" s="401"/>
      <c r="S316" s="401"/>
      <c r="T316" s="401"/>
      <c r="U316" s="402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4" t="s">
        <v>204</v>
      </c>
      <c r="B317" s="405"/>
      <c r="C317" s="405"/>
      <c r="D317" s="405"/>
      <c r="E317" s="405"/>
      <c r="F317" s="405"/>
      <c r="G317" s="405"/>
      <c r="H317" s="405"/>
      <c r="I317" s="405"/>
      <c r="J317" s="405"/>
      <c r="K317" s="405"/>
      <c r="L317" s="405"/>
      <c r="M317" s="405"/>
      <c r="N317" s="405"/>
      <c r="O317" s="405"/>
      <c r="P317" s="405"/>
      <c r="Q317" s="405"/>
      <c r="R317" s="405"/>
      <c r="S317" s="405"/>
      <c r="T317" s="405"/>
      <c r="U317" s="405"/>
      <c r="V317" s="405"/>
      <c r="W317" s="405"/>
      <c r="X317" s="405"/>
      <c r="Y317" s="405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396">
        <v>4607091388831</v>
      </c>
      <c r="E318" s="397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7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9"/>
      <c r="Q318" s="399"/>
      <c r="R318" s="399"/>
      <c r="S318" s="397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11"/>
      <c r="B319" s="405"/>
      <c r="C319" s="405"/>
      <c r="D319" s="405"/>
      <c r="E319" s="405"/>
      <c r="F319" s="405"/>
      <c r="G319" s="405"/>
      <c r="H319" s="405"/>
      <c r="I319" s="405"/>
      <c r="J319" s="405"/>
      <c r="K319" s="405"/>
      <c r="L319" s="405"/>
      <c r="M319" s="405"/>
      <c r="N319" s="412"/>
      <c r="O319" s="400" t="s">
        <v>70</v>
      </c>
      <c r="P319" s="401"/>
      <c r="Q319" s="401"/>
      <c r="R319" s="401"/>
      <c r="S319" s="401"/>
      <c r="T319" s="401"/>
      <c r="U319" s="402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5"/>
      <c r="B320" s="405"/>
      <c r="C320" s="405"/>
      <c r="D320" s="405"/>
      <c r="E320" s="405"/>
      <c r="F320" s="405"/>
      <c r="G320" s="405"/>
      <c r="H320" s="405"/>
      <c r="I320" s="405"/>
      <c r="J320" s="405"/>
      <c r="K320" s="405"/>
      <c r="L320" s="405"/>
      <c r="M320" s="405"/>
      <c r="N320" s="412"/>
      <c r="O320" s="400" t="s">
        <v>70</v>
      </c>
      <c r="P320" s="401"/>
      <c r="Q320" s="401"/>
      <c r="R320" s="401"/>
      <c r="S320" s="401"/>
      <c r="T320" s="401"/>
      <c r="U320" s="402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4" t="s">
        <v>86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381"/>
      <c r="AA321" s="381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396">
        <v>4607091383102</v>
      </c>
      <c r="E322" s="397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6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9"/>
      <c r="Q322" s="399"/>
      <c r="R322" s="399"/>
      <c r="S322" s="397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11"/>
      <c r="B323" s="405"/>
      <c r="C323" s="405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12"/>
      <c r="O323" s="400" t="s">
        <v>70</v>
      </c>
      <c r="P323" s="401"/>
      <c r="Q323" s="401"/>
      <c r="R323" s="401"/>
      <c r="S323" s="401"/>
      <c r="T323" s="401"/>
      <c r="U323" s="402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5"/>
      <c r="B324" s="405"/>
      <c r="C324" s="405"/>
      <c r="D324" s="405"/>
      <c r="E324" s="405"/>
      <c r="F324" s="405"/>
      <c r="G324" s="405"/>
      <c r="H324" s="405"/>
      <c r="I324" s="405"/>
      <c r="J324" s="405"/>
      <c r="K324" s="405"/>
      <c r="L324" s="405"/>
      <c r="M324" s="405"/>
      <c r="N324" s="412"/>
      <c r="O324" s="400" t="s">
        <v>70</v>
      </c>
      <c r="P324" s="401"/>
      <c r="Q324" s="401"/>
      <c r="R324" s="401"/>
      <c r="S324" s="401"/>
      <c r="T324" s="401"/>
      <c r="U324" s="402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51" t="s">
        <v>486</v>
      </c>
      <c r="B325" s="452"/>
      <c r="C325" s="452"/>
      <c r="D325" s="452"/>
      <c r="E325" s="452"/>
      <c r="F325" s="452"/>
      <c r="G325" s="452"/>
      <c r="H325" s="452"/>
      <c r="I325" s="452"/>
      <c r="J325" s="452"/>
      <c r="K325" s="452"/>
      <c r="L325" s="452"/>
      <c r="M325" s="452"/>
      <c r="N325" s="452"/>
      <c r="O325" s="452"/>
      <c r="P325" s="452"/>
      <c r="Q325" s="452"/>
      <c r="R325" s="452"/>
      <c r="S325" s="452"/>
      <c r="T325" s="452"/>
      <c r="U325" s="452"/>
      <c r="V325" s="452"/>
      <c r="W325" s="452"/>
      <c r="X325" s="452"/>
      <c r="Y325" s="452"/>
      <c r="Z325" s="48"/>
      <c r="AA325" s="48"/>
    </row>
    <row r="326" spans="1:67" ht="16.5" hidden="1" customHeight="1" x14ac:dyDescent="0.25">
      <c r="A326" s="408" t="s">
        <v>487</v>
      </c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5"/>
      <c r="N326" s="405"/>
      <c r="O326" s="405"/>
      <c r="P326" s="405"/>
      <c r="Q326" s="405"/>
      <c r="R326" s="405"/>
      <c r="S326" s="405"/>
      <c r="T326" s="405"/>
      <c r="U326" s="405"/>
      <c r="V326" s="405"/>
      <c r="W326" s="405"/>
      <c r="X326" s="405"/>
      <c r="Y326" s="405"/>
      <c r="Z326" s="382"/>
      <c r="AA326" s="382"/>
    </row>
    <row r="327" spans="1:67" ht="14.25" hidden="1" customHeight="1" x14ac:dyDescent="0.25">
      <c r="A327" s="404" t="s">
        <v>105</v>
      </c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5"/>
      <c r="N327" s="405"/>
      <c r="O327" s="405"/>
      <c r="P327" s="405"/>
      <c r="Q327" s="405"/>
      <c r="R327" s="405"/>
      <c r="S327" s="405"/>
      <c r="T327" s="405"/>
      <c r="U327" s="405"/>
      <c r="V327" s="405"/>
      <c r="W327" s="405"/>
      <c r="X327" s="405"/>
      <c r="Y327" s="405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396">
        <v>4680115884885</v>
      </c>
      <c r="E328" s="397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483" t="s">
        <v>490</v>
      </c>
      <c r="P328" s="399"/>
      <c r="Q328" s="399"/>
      <c r="R328" s="399"/>
      <c r="S328" s="397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396">
        <v>4680115884830</v>
      </c>
      <c r="E329" s="397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16" t="s">
        <v>493</v>
      </c>
      <c r="P329" s="399"/>
      <c r="Q329" s="399"/>
      <c r="R329" s="399"/>
      <c r="S329" s="397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396">
        <v>4680115884830</v>
      </c>
      <c r="E330" s="397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23" t="s">
        <v>493</v>
      </c>
      <c r="P330" s="399"/>
      <c r="Q330" s="399"/>
      <c r="R330" s="399"/>
      <c r="S330" s="397"/>
      <c r="T330" s="34"/>
      <c r="U330" s="34"/>
      <c r="V330" s="35" t="s">
        <v>66</v>
      </c>
      <c r="W330" s="388">
        <v>1000</v>
      </c>
      <c r="X330" s="389">
        <f t="shared" si="75"/>
        <v>1005</v>
      </c>
      <c r="Y330" s="36">
        <f>IFERROR(IF(X330=0,"",ROUNDUP(X330/H330,0)*0.02175),"")</f>
        <v>1.4572499999999999</v>
      </c>
      <c r="Z330" s="56"/>
      <c r="AA330" s="57"/>
      <c r="AE330" s="64"/>
      <c r="BB330" s="255" t="s">
        <v>1</v>
      </c>
      <c r="BL330" s="64">
        <f t="shared" si="76"/>
        <v>1032</v>
      </c>
      <c r="BM330" s="64">
        <f t="shared" si="77"/>
        <v>1037.1600000000001</v>
      </c>
      <c r="BN330" s="64">
        <f t="shared" si="78"/>
        <v>1.3888888888888888</v>
      </c>
      <c r="BO330" s="64">
        <f t="shared" si="79"/>
        <v>1.3958333333333333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396">
        <v>4680115884847</v>
      </c>
      <c r="E331" s="397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741" t="s">
        <v>497</v>
      </c>
      <c r="P331" s="399"/>
      <c r="Q331" s="399"/>
      <c r="R331" s="399"/>
      <c r="S331" s="397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396">
        <v>4680115884847</v>
      </c>
      <c r="E332" s="397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570" t="s">
        <v>497</v>
      </c>
      <c r="P332" s="399"/>
      <c r="Q332" s="399"/>
      <c r="R332" s="399"/>
      <c r="S332" s="397"/>
      <c r="T332" s="34"/>
      <c r="U332" s="34"/>
      <c r="V332" s="35" t="s">
        <v>66</v>
      </c>
      <c r="W332" s="388">
        <v>6300</v>
      </c>
      <c r="X332" s="389">
        <f t="shared" si="75"/>
        <v>6300</v>
      </c>
      <c r="Y332" s="36">
        <f>IFERROR(IF(X332=0,"",ROUNDUP(X332/H332,0)*0.02175),"")</f>
        <v>9.1349999999999998</v>
      </c>
      <c r="Z332" s="56"/>
      <c r="AA332" s="57"/>
      <c r="AE332" s="64"/>
      <c r="BB332" s="257" t="s">
        <v>1</v>
      </c>
      <c r="BL332" s="64">
        <f t="shared" si="76"/>
        <v>6501.6</v>
      </c>
      <c r="BM332" s="64">
        <f t="shared" si="77"/>
        <v>6501.6</v>
      </c>
      <c r="BN332" s="64">
        <f t="shared" si="78"/>
        <v>8.75</v>
      </c>
      <c r="BO332" s="64">
        <f t="shared" si="79"/>
        <v>8.75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396">
        <v>4680115884854</v>
      </c>
      <c r="E333" s="397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9"/>
      <c r="Q333" s="399"/>
      <c r="R333" s="399"/>
      <c r="S333" s="397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396">
        <v>4680115884854</v>
      </c>
      <c r="E334" s="397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786" t="s">
        <v>502</v>
      </c>
      <c r="P334" s="399"/>
      <c r="Q334" s="399"/>
      <c r="R334" s="399"/>
      <c r="S334" s="397"/>
      <c r="T334" s="34"/>
      <c r="U334" s="34"/>
      <c r="V334" s="35" t="s">
        <v>66</v>
      </c>
      <c r="W334" s="388">
        <v>1000</v>
      </c>
      <c r="X334" s="389">
        <f t="shared" si="7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9" t="s">
        <v>1</v>
      </c>
      <c r="BL334" s="64">
        <f t="shared" si="76"/>
        <v>1032</v>
      </c>
      <c r="BM334" s="64">
        <f t="shared" si="77"/>
        <v>1037.1600000000001</v>
      </c>
      <c r="BN334" s="64">
        <f t="shared" si="78"/>
        <v>1.3888888888888888</v>
      </c>
      <c r="BO334" s="64">
        <f t="shared" si="79"/>
        <v>1.3958333333333333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396">
        <v>4680115884908</v>
      </c>
      <c r="E335" s="397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506" t="s">
        <v>505</v>
      </c>
      <c r="P335" s="399"/>
      <c r="Q335" s="399"/>
      <c r="R335" s="399"/>
      <c r="S335" s="397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396">
        <v>4680115884878</v>
      </c>
      <c r="E336" s="397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627" t="s">
        <v>508</v>
      </c>
      <c r="P336" s="399"/>
      <c r="Q336" s="399"/>
      <c r="R336" s="399"/>
      <c r="S336" s="397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396">
        <v>4680115884922</v>
      </c>
      <c r="E337" s="397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738" t="s">
        <v>511</v>
      </c>
      <c r="P337" s="399"/>
      <c r="Q337" s="399"/>
      <c r="R337" s="399"/>
      <c r="S337" s="397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396">
        <v>4680115882638</v>
      </c>
      <c r="E338" s="397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4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9"/>
      <c r="Q338" s="399"/>
      <c r="R338" s="399"/>
      <c r="S338" s="397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1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5"/>
      <c r="N339" s="412"/>
      <c r="O339" s="400" t="s">
        <v>70</v>
      </c>
      <c r="P339" s="401"/>
      <c r="Q339" s="401"/>
      <c r="R339" s="401"/>
      <c r="S339" s="401"/>
      <c r="T339" s="401"/>
      <c r="U339" s="402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553.33333333333337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554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12.0495</v>
      </c>
      <c r="Z339" s="391"/>
      <c r="AA339" s="391"/>
    </row>
    <row r="340" spans="1:67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5"/>
      <c r="N340" s="412"/>
      <c r="O340" s="400" t="s">
        <v>70</v>
      </c>
      <c r="P340" s="401"/>
      <c r="Q340" s="401"/>
      <c r="R340" s="401"/>
      <c r="S340" s="401"/>
      <c r="T340" s="401"/>
      <c r="U340" s="402"/>
      <c r="V340" s="37" t="s">
        <v>66</v>
      </c>
      <c r="W340" s="390">
        <f>IFERROR(SUM(W328:W338),"0")</f>
        <v>8300</v>
      </c>
      <c r="X340" s="390">
        <f>IFERROR(SUM(X328:X338),"0")</f>
        <v>8310</v>
      </c>
      <c r="Y340" s="37"/>
      <c r="Z340" s="391"/>
      <c r="AA340" s="391"/>
    </row>
    <row r="341" spans="1:67" ht="14.25" hidden="1" customHeight="1" x14ac:dyDescent="0.25">
      <c r="A341" s="404" t="s">
        <v>97</v>
      </c>
      <c r="B341" s="405"/>
      <c r="C341" s="405"/>
      <c r="D341" s="405"/>
      <c r="E341" s="405"/>
      <c r="F341" s="405"/>
      <c r="G341" s="405"/>
      <c r="H341" s="405"/>
      <c r="I341" s="405"/>
      <c r="J341" s="405"/>
      <c r="K341" s="405"/>
      <c r="L341" s="405"/>
      <c r="M341" s="405"/>
      <c r="N341" s="405"/>
      <c r="O341" s="405"/>
      <c r="P341" s="405"/>
      <c r="Q341" s="405"/>
      <c r="R341" s="405"/>
      <c r="S341" s="405"/>
      <c r="T341" s="405"/>
      <c r="U341" s="405"/>
      <c r="V341" s="405"/>
      <c r="W341" s="405"/>
      <c r="X341" s="405"/>
      <c r="Y341" s="405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396">
        <v>4607091383980</v>
      </c>
      <c r="E342" s="397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5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9"/>
      <c r="Q342" s="399"/>
      <c r="R342" s="399"/>
      <c r="S342" s="397"/>
      <c r="T342" s="34"/>
      <c r="U342" s="34"/>
      <c r="V342" s="35" t="s">
        <v>66</v>
      </c>
      <c r="W342" s="388">
        <v>3000</v>
      </c>
      <c r="X342" s="389">
        <f>IFERROR(IF(W342="",0,CEILING((W342/$H342),1)*$H342),"")</f>
        <v>3000</v>
      </c>
      <c r="Y342" s="36">
        <f>IFERROR(IF(X342=0,"",ROUNDUP(X342/H342,0)*0.02175),"")</f>
        <v>4.3499999999999996</v>
      </c>
      <c r="Z342" s="56"/>
      <c r="AA342" s="57"/>
      <c r="AE342" s="64"/>
      <c r="BB342" s="264" t="s">
        <v>1</v>
      </c>
      <c r="BL342" s="64">
        <f>IFERROR(W342*I342/H342,"0")</f>
        <v>3096</v>
      </c>
      <c r="BM342" s="64">
        <f>IFERROR(X342*I342/H342,"0")</f>
        <v>3096</v>
      </c>
      <c r="BN342" s="64">
        <f>IFERROR(1/J342*(W342/H342),"0")</f>
        <v>4.1666666666666661</v>
      </c>
      <c r="BO342" s="64">
        <f>IFERROR(1/J342*(X342/H342),"0")</f>
        <v>4.1666666666666661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396">
        <v>4680115883314</v>
      </c>
      <c r="E343" s="397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58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9"/>
      <c r="Q343" s="399"/>
      <c r="R343" s="399"/>
      <c r="S343" s="397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396">
        <v>4607091384178</v>
      </c>
      <c r="E344" s="397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9"/>
      <c r="Q344" s="399"/>
      <c r="R344" s="399"/>
      <c r="S344" s="397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396">
        <v>4680115881914</v>
      </c>
      <c r="E345" s="397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9"/>
      <c r="Q345" s="399"/>
      <c r="R345" s="399"/>
      <c r="S345" s="397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1"/>
      <c r="B346" s="405"/>
      <c r="C346" s="405"/>
      <c r="D346" s="405"/>
      <c r="E346" s="405"/>
      <c r="F346" s="405"/>
      <c r="G346" s="405"/>
      <c r="H346" s="405"/>
      <c r="I346" s="405"/>
      <c r="J346" s="405"/>
      <c r="K346" s="405"/>
      <c r="L346" s="405"/>
      <c r="M346" s="405"/>
      <c r="N346" s="412"/>
      <c r="O346" s="400" t="s">
        <v>70</v>
      </c>
      <c r="P346" s="401"/>
      <c r="Q346" s="401"/>
      <c r="R346" s="401"/>
      <c r="S346" s="401"/>
      <c r="T346" s="401"/>
      <c r="U346" s="402"/>
      <c r="V346" s="37" t="s">
        <v>71</v>
      </c>
      <c r="W346" s="390">
        <f>IFERROR(W342/H342,"0")+IFERROR(W343/H343,"0")+IFERROR(W344/H344,"0")+IFERROR(W345/H345,"0")</f>
        <v>200</v>
      </c>
      <c r="X346" s="390">
        <f>IFERROR(X342/H342,"0")+IFERROR(X343/H343,"0")+IFERROR(X344/H344,"0")+IFERROR(X345/H345,"0")</f>
        <v>200</v>
      </c>
      <c r="Y346" s="390">
        <f>IFERROR(IF(Y342="",0,Y342),"0")+IFERROR(IF(Y343="",0,Y343),"0")+IFERROR(IF(Y344="",0,Y344),"0")+IFERROR(IF(Y345="",0,Y345),"0")</f>
        <v>4.3499999999999996</v>
      </c>
      <c r="Z346" s="391"/>
      <c r="AA346" s="391"/>
    </row>
    <row r="347" spans="1:67" x14ac:dyDescent="0.2">
      <c r="A347" s="405"/>
      <c r="B347" s="405"/>
      <c r="C347" s="405"/>
      <c r="D347" s="405"/>
      <c r="E347" s="405"/>
      <c r="F347" s="405"/>
      <c r="G347" s="405"/>
      <c r="H347" s="405"/>
      <c r="I347" s="405"/>
      <c r="J347" s="405"/>
      <c r="K347" s="405"/>
      <c r="L347" s="405"/>
      <c r="M347" s="405"/>
      <c r="N347" s="412"/>
      <c r="O347" s="400" t="s">
        <v>70</v>
      </c>
      <c r="P347" s="401"/>
      <c r="Q347" s="401"/>
      <c r="R347" s="401"/>
      <c r="S347" s="401"/>
      <c r="T347" s="401"/>
      <c r="U347" s="402"/>
      <c r="V347" s="37" t="s">
        <v>66</v>
      </c>
      <c r="W347" s="390">
        <f>IFERROR(SUM(W342:W345),"0")</f>
        <v>3000</v>
      </c>
      <c r="X347" s="390">
        <f>IFERROR(SUM(X342:X345),"0")</f>
        <v>3000</v>
      </c>
      <c r="Y347" s="37"/>
      <c r="Z347" s="391"/>
      <c r="AA347" s="391"/>
    </row>
    <row r="348" spans="1:67" ht="14.25" hidden="1" customHeight="1" x14ac:dyDescent="0.25">
      <c r="A348" s="404" t="s">
        <v>72</v>
      </c>
      <c r="B348" s="405"/>
      <c r="C348" s="405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5"/>
      <c r="S348" s="405"/>
      <c r="T348" s="405"/>
      <c r="U348" s="405"/>
      <c r="V348" s="405"/>
      <c r="W348" s="405"/>
      <c r="X348" s="405"/>
      <c r="Y348" s="405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396">
        <v>4607091383928</v>
      </c>
      <c r="E349" s="397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9"/>
      <c r="Q349" s="399"/>
      <c r="R349" s="399"/>
      <c r="S349" s="397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396">
        <v>4607091383928</v>
      </c>
      <c r="E350" s="397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736" t="s">
        <v>525</v>
      </c>
      <c r="P350" s="399"/>
      <c r="Q350" s="399"/>
      <c r="R350" s="399"/>
      <c r="S350" s="397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526</v>
      </c>
      <c r="B351" s="54" t="s">
        <v>527</v>
      </c>
      <c r="C351" s="31">
        <v>4301051298</v>
      </c>
      <c r="D351" s="396">
        <v>4607091384260</v>
      </c>
      <c r="E351" s="397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5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9"/>
      <c r="Q351" s="399"/>
      <c r="R351" s="399"/>
      <c r="S351" s="397"/>
      <c r="T351" s="34"/>
      <c r="U351" s="34"/>
      <c r="V351" s="35" t="s">
        <v>66</v>
      </c>
      <c r="W351" s="388">
        <v>0</v>
      </c>
      <c r="X351" s="389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396">
        <v>4607091384260</v>
      </c>
      <c r="E352" s="397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2" t="s">
        <v>529</v>
      </c>
      <c r="P352" s="399"/>
      <c r="Q352" s="399"/>
      <c r="R352" s="399"/>
      <c r="S352" s="397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idden="1" x14ac:dyDescent="0.2">
      <c r="A353" s="411"/>
      <c r="B353" s="405"/>
      <c r="C353" s="405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12"/>
      <c r="O353" s="400" t="s">
        <v>70</v>
      </c>
      <c r="P353" s="401"/>
      <c r="Q353" s="401"/>
      <c r="R353" s="401"/>
      <c r="S353" s="401"/>
      <c r="T353" s="401"/>
      <c r="U353" s="402"/>
      <c r="V353" s="37" t="s">
        <v>71</v>
      </c>
      <c r="W353" s="390">
        <f>IFERROR(W349/H349,"0")+IFERROR(W350/H350,"0")+IFERROR(W351/H351,"0")+IFERROR(W352/H352,"0")</f>
        <v>0</v>
      </c>
      <c r="X353" s="390">
        <f>IFERROR(X349/H349,"0")+IFERROR(X350/H350,"0")+IFERROR(X351/H351,"0")+IFERROR(X352/H352,"0")</f>
        <v>0</v>
      </c>
      <c r="Y353" s="390">
        <f>IFERROR(IF(Y349="",0,Y349),"0")+IFERROR(IF(Y350="",0,Y350),"0")+IFERROR(IF(Y351="",0,Y351),"0")+IFERROR(IF(Y352="",0,Y352),"0")</f>
        <v>0</v>
      </c>
      <c r="Z353" s="391"/>
      <c r="AA353" s="391"/>
    </row>
    <row r="354" spans="1:67" hidden="1" x14ac:dyDescent="0.2">
      <c r="A354" s="405"/>
      <c r="B354" s="405"/>
      <c r="C354" s="405"/>
      <c r="D354" s="405"/>
      <c r="E354" s="405"/>
      <c r="F354" s="405"/>
      <c r="G354" s="405"/>
      <c r="H354" s="405"/>
      <c r="I354" s="405"/>
      <c r="J354" s="405"/>
      <c r="K354" s="405"/>
      <c r="L354" s="405"/>
      <c r="M354" s="405"/>
      <c r="N354" s="412"/>
      <c r="O354" s="400" t="s">
        <v>70</v>
      </c>
      <c r="P354" s="401"/>
      <c r="Q354" s="401"/>
      <c r="R354" s="401"/>
      <c r="S354" s="401"/>
      <c r="T354" s="401"/>
      <c r="U354" s="402"/>
      <c r="V354" s="37" t="s">
        <v>66</v>
      </c>
      <c r="W354" s="390">
        <f>IFERROR(SUM(W349:W352),"0")</f>
        <v>0</v>
      </c>
      <c r="X354" s="390">
        <f>IFERROR(SUM(X349:X352),"0")</f>
        <v>0</v>
      </c>
      <c r="Y354" s="37"/>
      <c r="Z354" s="391"/>
      <c r="AA354" s="391"/>
    </row>
    <row r="355" spans="1:67" ht="14.25" hidden="1" customHeight="1" x14ac:dyDescent="0.25">
      <c r="A355" s="404" t="s">
        <v>204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396">
        <v>4607091384673</v>
      </c>
      <c r="E356" s="397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458" t="s">
        <v>532</v>
      </c>
      <c r="P356" s="399"/>
      <c r="Q356" s="399"/>
      <c r="R356" s="399"/>
      <c r="S356" s="397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396">
        <v>4607091384673</v>
      </c>
      <c r="E357" s="397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76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9"/>
      <c r="Q357" s="399"/>
      <c r="R357" s="399"/>
      <c r="S357" s="397"/>
      <c r="T357" s="34"/>
      <c r="U357" s="34"/>
      <c r="V357" s="35" t="s">
        <v>66</v>
      </c>
      <c r="W357" s="388">
        <v>100</v>
      </c>
      <c r="X357" s="389">
        <f>IFERROR(IF(W357="",0,CEILING((W357/$H357),1)*$H357),"")</f>
        <v>101.39999999999999</v>
      </c>
      <c r="Y357" s="36">
        <f>IFERROR(IF(X357=0,"",ROUNDUP(X357/H357,0)*0.02175),"")</f>
        <v>0.28275</v>
      </c>
      <c r="Z357" s="56"/>
      <c r="AA357" s="57"/>
      <c r="AE357" s="64"/>
      <c r="BB357" s="273" t="s">
        <v>1</v>
      </c>
      <c r="BL357" s="64">
        <f>IFERROR(W357*I357/H357,"0")</f>
        <v>107.23076923076924</v>
      </c>
      <c r="BM357" s="64">
        <f>IFERROR(X357*I357/H357,"0")</f>
        <v>108.732</v>
      </c>
      <c r="BN357" s="64">
        <f>IFERROR(1/J357*(W357/H357),"0")</f>
        <v>0.22893772893772893</v>
      </c>
      <c r="BO357" s="64">
        <f>IFERROR(1/J357*(X357/H357),"0")</f>
        <v>0.23214285714285712</v>
      </c>
    </row>
    <row r="358" spans="1:67" x14ac:dyDescent="0.2">
      <c r="A358" s="411"/>
      <c r="B358" s="405"/>
      <c r="C358" s="405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12"/>
      <c r="O358" s="400" t="s">
        <v>70</v>
      </c>
      <c r="P358" s="401"/>
      <c r="Q358" s="401"/>
      <c r="R358" s="401"/>
      <c r="S358" s="401"/>
      <c r="T358" s="401"/>
      <c r="U358" s="402"/>
      <c r="V358" s="37" t="s">
        <v>71</v>
      </c>
      <c r="W358" s="390">
        <f>IFERROR(W356/H356,"0")+IFERROR(W357/H357,"0")</f>
        <v>12.820512820512821</v>
      </c>
      <c r="X358" s="390">
        <f>IFERROR(X356/H356,"0")+IFERROR(X357/H357,"0")</f>
        <v>13</v>
      </c>
      <c r="Y358" s="390">
        <f>IFERROR(IF(Y356="",0,Y356),"0")+IFERROR(IF(Y357="",0,Y357),"0")</f>
        <v>0.28275</v>
      </c>
      <c r="Z358" s="391"/>
      <c r="AA358" s="391"/>
    </row>
    <row r="359" spans="1:67" x14ac:dyDescent="0.2">
      <c r="A359" s="405"/>
      <c r="B359" s="405"/>
      <c r="C359" s="405"/>
      <c r="D359" s="405"/>
      <c r="E359" s="405"/>
      <c r="F359" s="405"/>
      <c r="G359" s="405"/>
      <c r="H359" s="405"/>
      <c r="I359" s="405"/>
      <c r="J359" s="405"/>
      <c r="K359" s="405"/>
      <c r="L359" s="405"/>
      <c r="M359" s="405"/>
      <c r="N359" s="412"/>
      <c r="O359" s="400" t="s">
        <v>70</v>
      </c>
      <c r="P359" s="401"/>
      <c r="Q359" s="401"/>
      <c r="R359" s="401"/>
      <c r="S359" s="401"/>
      <c r="T359" s="401"/>
      <c r="U359" s="402"/>
      <c r="V359" s="37" t="s">
        <v>66</v>
      </c>
      <c r="W359" s="390">
        <f>IFERROR(SUM(W356:W357),"0")</f>
        <v>100</v>
      </c>
      <c r="X359" s="390">
        <f>IFERROR(SUM(X356:X357),"0")</f>
        <v>101.39999999999999</v>
      </c>
      <c r="Y359" s="37"/>
      <c r="Z359" s="391"/>
      <c r="AA359" s="391"/>
    </row>
    <row r="360" spans="1:67" ht="16.5" hidden="1" customHeight="1" x14ac:dyDescent="0.25">
      <c r="A360" s="408" t="s">
        <v>534</v>
      </c>
      <c r="B360" s="405"/>
      <c r="C360" s="405"/>
      <c r="D360" s="405"/>
      <c r="E360" s="405"/>
      <c r="F360" s="405"/>
      <c r="G360" s="405"/>
      <c r="H360" s="405"/>
      <c r="I360" s="405"/>
      <c r="J360" s="405"/>
      <c r="K360" s="405"/>
      <c r="L360" s="405"/>
      <c r="M360" s="405"/>
      <c r="N360" s="405"/>
      <c r="O360" s="405"/>
      <c r="P360" s="405"/>
      <c r="Q360" s="405"/>
      <c r="R360" s="405"/>
      <c r="S360" s="405"/>
      <c r="T360" s="405"/>
      <c r="U360" s="405"/>
      <c r="V360" s="405"/>
      <c r="W360" s="405"/>
      <c r="X360" s="405"/>
      <c r="Y360" s="405"/>
      <c r="Z360" s="382"/>
      <c r="AA360" s="382"/>
    </row>
    <row r="361" spans="1:67" ht="14.25" hidden="1" customHeight="1" x14ac:dyDescent="0.25">
      <c r="A361" s="404" t="s">
        <v>105</v>
      </c>
      <c r="B361" s="405"/>
      <c r="C361" s="405"/>
      <c r="D361" s="405"/>
      <c r="E361" s="405"/>
      <c r="F361" s="405"/>
      <c r="G361" s="405"/>
      <c r="H361" s="405"/>
      <c r="I361" s="405"/>
      <c r="J361" s="405"/>
      <c r="K361" s="405"/>
      <c r="L361" s="405"/>
      <c r="M361" s="405"/>
      <c r="N361" s="405"/>
      <c r="O361" s="405"/>
      <c r="P361" s="405"/>
      <c r="Q361" s="405"/>
      <c r="R361" s="405"/>
      <c r="S361" s="405"/>
      <c r="T361" s="405"/>
      <c r="U361" s="405"/>
      <c r="V361" s="405"/>
      <c r="W361" s="405"/>
      <c r="X361" s="405"/>
      <c r="Y361" s="405"/>
      <c r="Z361" s="381"/>
      <c r="AA361" s="381"/>
    </row>
    <row r="362" spans="1:67" ht="37.5" hidden="1" customHeight="1" x14ac:dyDescent="0.25">
      <c r="A362" s="54" t="s">
        <v>535</v>
      </c>
      <c r="B362" s="54" t="s">
        <v>536</v>
      </c>
      <c r="C362" s="31">
        <v>4301011312</v>
      </c>
      <c r="D362" s="396">
        <v>4607091384192</v>
      </c>
      <c r="E362" s="397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7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9"/>
      <c r="Q362" s="399"/>
      <c r="R362" s="399"/>
      <c r="S362" s="397"/>
      <c r="T362" s="34"/>
      <c r="U362" s="34"/>
      <c r="V362" s="35" t="s">
        <v>66</v>
      </c>
      <c r="W362" s="388">
        <v>0</v>
      </c>
      <c r="X362" s="389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396">
        <v>4680115881907</v>
      </c>
      <c r="E363" s="397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9"/>
      <c r="Q363" s="399"/>
      <c r="R363" s="399"/>
      <c r="S363" s="397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396">
        <v>4680115883925</v>
      </c>
      <c r="E364" s="397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78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9"/>
      <c r="Q364" s="399"/>
      <c r="R364" s="399"/>
      <c r="S364" s="397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idden="1" x14ac:dyDescent="0.2">
      <c r="A365" s="411"/>
      <c r="B365" s="405"/>
      <c r="C365" s="405"/>
      <c r="D365" s="405"/>
      <c r="E365" s="405"/>
      <c r="F365" s="405"/>
      <c r="G365" s="405"/>
      <c r="H365" s="405"/>
      <c r="I365" s="405"/>
      <c r="J365" s="405"/>
      <c r="K365" s="405"/>
      <c r="L365" s="405"/>
      <c r="M365" s="405"/>
      <c r="N365" s="412"/>
      <c r="O365" s="400" t="s">
        <v>70</v>
      </c>
      <c r="P365" s="401"/>
      <c r="Q365" s="401"/>
      <c r="R365" s="401"/>
      <c r="S365" s="401"/>
      <c r="T365" s="401"/>
      <c r="U365" s="402"/>
      <c r="V365" s="37" t="s">
        <v>71</v>
      </c>
      <c r="W365" s="390">
        <f>IFERROR(W362/H362,"0")+IFERROR(W363/H363,"0")+IFERROR(W364/H364,"0")</f>
        <v>0</v>
      </c>
      <c r="X365" s="390">
        <f>IFERROR(X362/H362,"0")+IFERROR(X363/H363,"0")+IFERROR(X364/H364,"0")</f>
        <v>0</v>
      </c>
      <c r="Y365" s="390">
        <f>IFERROR(IF(Y362="",0,Y362),"0")+IFERROR(IF(Y363="",0,Y363),"0")+IFERROR(IF(Y364="",0,Y364),"0")</f>
        <v>0</v>
      </c>
      <c r="Z365" s="391"/>
      <c r="AA365" s="391"/>
    </row>
    <row r="366" spans="1:67" hidden="1" x14ac:dyDescent="0.2">
      <c r="A366" s="405"/>
      <c r="B366" s="405"/>
      <c r="C366" s="405"/>
      <c r="D366" s="405"/>
      <c r="E366" s="405"/>
      <c r="F366" s="405"/>
      <c r="G366" s="405"/>
      <c r="H366" s="405"/>
      <c r="I366" s="405"/>
      <c r="J366" s="405"/>
      <c r="K366" s="405"/>
      <c r="L366" s="405"/>
      <c r="M366" s="405"/>
      <c r="N366" s="412"/>
      <c r="O366" s="400" t="s">
        <v>70</v>
      </c>
      <c r="P366" s="401"/>
      <c r="Q366" s="401"/>
      <c r="R366" s="401"/>
      <c r="S366" s="401"/>
      <c r="T366" s="401"/>
      <c r="U366" s="402"/>
      <c r="V366" s="37" t="s">
        <v>66</v>
      </c>
      <c r="W366" s="390">
        <f>IFERROR(SUM(W362:W364),"0")</f>
        <v>0</v>
      </c>
      <c r="X366" s="390">
        <f>IFERROR(SUM(X362:X364),"0")</f>
        <v>0</v>
      </c>
      <c r="Y366" s="37"/>
      <c r="Z366" s="391"/>
      <c r="AA366" s="391"/>
    </row>
    <row r="367" spans="1:67" ht="14.25" hidden="1" customHeight="1" x14ac:dyDescent="0.25">
      <c r="A367" s="404" t="s">
        <v>61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381"/>
      <c r="AA367" s="381"/>
    </row>
    <row r="368" spans="1:67" ht="27" customHeight="1" x14ac:dyDescent="0.25">
      <c r="A368" s="54" t="s">
        <v>541</v>
      </c>
      <c r="B368" s="54" t="s">
        <v>542</v>
      </c>
      <c r="C368" s="31">
        <v>4301031139</v>
      </c>
      <c r="D368" s="396">
        <v>4607091384802</v>
      </c>
      <c r="E368" s="397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44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9"/>
      <c r="Q368" s="399"/>
      <c r="R368" s="399"/>
      <c r="S368" s="397"/>
      <c r="T368" s="34"/>
      <c r="U368" s="34"/>
      <c r="V368" s="35" t="s">
        <v>66</v>
      </c>
      <c r="W368" s="388">
        <v>100</v>
      </c>
      <c r="X368" s="389">
        <f>IFERROR(IF(W368="",0,CEILING((W368/$H368),1)*$H368),"")</f>
        <v>100.74</v>
      </c>
      <c r="Y368" s="36">
        <f>IFERROR(IF(X368=0,"",ROUNDUP(X368/H368,0)*0.00753),"")</f>
        <v>0.17319000000000001</v>
      </c>
      <c r="Z368" s="56"/>
      <c r="AA368" s="57"/>
      <c r="AE368" s="64"/>
      <c r="BB368" s="277" t="s">
        <v>1</v>
      </c>
      <c r="BL368" s="64">
        <f>IFERROR(W368*I368/H368,"0")</f>
        <v>104.5662100456621</v>
      </c>
      <c r="BM368" s="64">
        <f>IFERROR(X368*I368/H368,"0")</f>
        <v>105.33999999999999</v>
      </c>
      <c r="BN368" s="64">
        <f>IFERROR(1/J368*(W368/H368),"0")</f>
        <v>0.14635288607891347</v>
      </c>
      <c r="BO368" s="64">
        <f>IFERROR(1/J368*(X368/H368),"0")</f>
        <v>0.14743589743589744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396">
        <v>4607091384802</v>
      </c>
      <c r="E369" s="397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457" t="s">
        <v>544</v>
      </c>
      <c r="P369" s="399"/>
      <c r="Q369" s="399"/>
      <c r="R369" s="399"/>
      <c r="S369" s="397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396">
        <v>4607091384826</v>
      </c>
      <c r="E370" s="397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43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9"/>
      <c r="Q370" s="399"/>
      <c r="R370" s="399"/>
      <c r="S370" s="397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396">
        <v>4607091384826</v>
      </c>
      <c r="E371" s="397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683" t="s">
        <v>549</v>
      </c>
      <c r="P371" s="399"/>
      <c r="Q371" s="399"/>
      <c r="R371" s="399"/>
      <c r="S371" s="397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11"/>
      <c r="B372" s="405"/>
      <c r="C372" s="405"/>
      <c r="D372" s="405"/>
      <c r="E372" s="405"/>
      <c r="F372" s="405"/>
      <c r="G372" s="405"/>
      <c r="H372" s="405"/>
      <c r="I372" s="405"/>
      <c r="J372" s="405"/>
      <c r="K372" s="405"/>
      <c r="L372" s="405"/>
      <c r="M372" s="405"/>
      <c r="N372" s="412"/>
      <c r="O372" s="400" t="s">
        <v>70</v>
      </c>
      <c r="P372" s="401"/>
      <c r="Q372" s="401"/>
      <c r="R372" s="401"/>
      <c r="S372" s="401"/>
      <c r="T372" s="401"/>
      <c r="U372" s="402"/>
      <c r="V372" s="37" t="s">
        <v>71</v>
      </c>
      <c r="W372" s="390">
        <f>IFERROR(W368/H368,"0")+IFERROR(W369/H369,"0")+IFERROR(W370/H370,"0")+IFERROR(W371/H371,"0")</f>
        <v>22.831050228310502</v>
      </c>
      <c r="X372" s="390">
        <f>IFERROR(X368/H368,"0")+IFERROR(X369/H369,"0")+IFERROR(X370/H370,"0")+IFERROR(X371/H371,"0")</f>
        <v>23</v>
      </c>
      <c r="Y372" s="390">
        <f>IFERROR(IF(Y368="",0,Y368),"0")+IFERROR(IF(Y369="",0,Y369),"0")+IFERROR(IF(Y370="",0,Y370),"0")+IFERROR(IF(Y371="",0,Y371),"0")</f>
        <v>0.17319000000000001</v>
      </c>
      <c r="Z372" s="391"/>
      <c r="AA372" s="391"/>
    </row>
    <row r="373" spans="1:67" x14ac:dyDescent="0.2">
      <c r="A373" s="405"/>
      <c r="B373" s="405"/>
      <c r="C373" s="405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12"/>
      <c r="O373" s="400" t="s">
        <v>70</v>
      </c>
      <c r="P373" s="401"/>
      <c r="Q373" s="401"/>
      <c r="R373" s="401"/>
      <c r="S373" s="401"/>
      <c r="T373" s="401"/>
      <c r="U373" s="402"/>
      <c r="V373" s="37" t="s">
        <v>66</v>
      </c>
      <c r="W373" s="390">
        <f>IFERROR(SUM(W368:W371),"0")</f>
        <v>100</v>
      </c>
      <c r="X373" s="390">
        <f>IFERROR(SUM(X368:X371),"0")</f>
        <v>100.74</v>
      </c>
      <c r="Y373" s="37"/>
      <c r="Z373" s="391"/>
      <c r="AA373" s="391"/>
    </row>
    <row r="374" spans="1:67" ht="14.25" hidden="1" customHeight="1" x14ac:dyDescent="0.25">
      <c r="A374" s="404" t="s">
        <v>72</v>
      </c>
      <c r="B374" s="405"/>
      <c r="C374" s="405"/>
      <c r="D374" s="405"/>
      <c r="E374" s="405"/>
      <c r="F374" s="405"/>
      <c r="G374" s="405"/>
      <c r="H374" s="405"/>
      <c r="I374" s="405"/>
      <c r="J374" s="405"/>
      <c r="K374" s="405"/>
      <c r="L374" s="405"/>
      <c r="M374" s="405"/>
      <c r="N374" s="405"/>
      <c r="O374" s="405"/>
      <c r="P374" s="405"/>
      <c r="Q374" s="405"/>
      <c r="R374" s="405"/>
      <c r="S374" s="405"/>
      <c r="T374" s="405"/>
      <c r="U374" s="405"/>
      <c r="V374" s="405"/>
      <c r="W374" s="405"/>
      <c r="X374" s="405"/>
      <c r="Y374" s="405"/>
      <c r="Z374" s="381"/>
      <c r="AA374" s="381"/>
    </row>
    <row r="375" spans="1:67" ht="27" hidden="1" customHeight="1" x14ac:dyDescent="0.25">
      <c r="A375" s="54" t="s">
        <v>551</v>
      </c>
      <c r="B375" s="54" t="s">
        <v>552</v>
      </c>
      <c r="C375" s="31">
        <v>4301051303</v>
      </c>
      <c r="D375" s="396">
        <v>4607091384246</v>
      </c>
      <c r="E375" s="397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1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9"/>
      <c r="Q375" s="399"/>
      <c r="R375" s="399"/>
      <c r="S375" s="397"/>
      <c r="T375" s="34"/>
      <c r="U375" s="34"/>
      <c r="V375" s="35" t="s">
        <v>66</v>
      </c>
      <c r="W375" s="388">
        <v>0</v>
      </c>
      <c r="X375" s="389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396">
        <v>4607091384246</v>
      </c>
      <c r="E376" s="397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20" t="s">
        <v>554</v>
      </c>
      <c r="P376" s="399"/>
      <c r="Q376" s="399"/>
      <c r="R376" s="399"/>
      <c r="S376" s="397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396">
        <v>4680115881976</v>
      </c>
      <c r="E377" s="397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9"/>
      <c r="Q377" s="399"/>
      <c r="R377" s="399"/>
      <c r="S377" s="397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396">
        <v>4607091384253</v>
      </c>
      <c r="E378" s="397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7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9"/>
      <c r="Q378" s="399"/>
      <c r="R378" s="399"/>
      <c r="S378" s="397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396">
        <v>4680115881969</v>
      </c>
      <c r="E379" s="397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9"/>
      <c r="Q379" s="399"/>
      <c r="R379" s="399"/>
      <c r="S379" s="397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11"/>
      <c r="B380" s="405"/>
      <c r="C380" s="405"/>
      <c r="D380" s="405"/>
      <c r="E380" s="405"/>
      <c r="F380" s="405"/>
      <c r="G380" s="405"/>
      <c r="H380" s="405"/>
      <c r="I380" s="405"/>
      <c r="J380" s="405"/>
      <c r="K380" s="405"/>
      <c r="L380" s="405"/>
      <c r="M380" s="405"/>
      <c r="N380" s="412"/>
      <c r="O380" s="400" t="s">
        <v>70</v>
      </c>
      <c r="P380" s="401"/>
      <c r="Q380" s="401"/>
      <c r="R380" s="401"/>
      <c r="S380" s="401"/>
      <c r="T380" s="401"/>
      <c r="U380" s="402"/>
      <c r="V380" s="37" t="s">
        <v>71</v>
      </c>
      <c r="W380" s="390">
        <f>IFERROR(W375/H375,"0")+IFERROR(W376/H376,"0")+IFERROR(W377/H377,"0")+IFERROR(W378/H378,"0")+IFERROR(W379/H379,"0")</f>
        <v>0</v>
      </c>
      <c r="X380" s="390">
        <f>IFERROR(X375/H375,"0")+IFERROR(X376/H376,"0")+IFERROR(X377/H377,"0")+IFERROR(X378/H378,"0")+IFERROR(X379/H379,"0")</f>
        <v>0</v>
      </c>
      <c r="Y380" s="390">
        <f>IFERROR(IF(Y375="",0,Y375),"0")+IFERROR(IF(Y376="",0,Y376),"0")+IFERROR(IF(Y377="",0,Y377),"0")+IFERROR(IF(Y378="",0,Y378),"0")+IFERROR(IF(Y379="",0,Y379),"0")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405"/>
      <c r="B381" s="405"/>
      <c r="C381" s="405"/>
      <c r="D381" s="405"/>
      <c r="E381" s="405"/>
      <c r="F381" s="405"/>
      <c r="G381" s="405"/>
      <c r="H381" s="405"/>
      <c r="I381" s="405"/>
      <c r="J381" s="405"/>
      <c r="K381" s="405"/>
      <c r="L381" s="405"/>
      <c r="M381" s="405"/>
      <c r="N381" s="412"/>
      <c r="O381" s="400" t="s">
        <v>70</v>
      </c>
      <c r="P381" s="401"/>
      <c r="Q381" s="401"/>
      <c r="R381" s="401"/>
      <c r="S381" s="401"/>
      <c r="T381" s="401"/>
      <c r="U381" s="402"/>
      <c r="V381" s="37" t="s">
        <v>66</v>
      </c>
      <c r="W381" s="390">
        <f>IFERROR(SUM(W375:W379),"0")</f>
        <v>0</v>
      </c>
      <c r="X381" s="390">
        <f>IFERROR(SUM(X375:X379),"0")</f>
        <v>0</v>
      </c>
      <c r="Y381" s="37"/>
      <c r="Z381" s="391"/>
      <c r="AA381" s="391"/>
    </row>
    <row r="382" spans="1:67" ht="14.25" hidden="1" customHeight="1" x14ac:dyDescent="0.25">
      <c r="A382" s="404" t="s">
        <v>204</v>
      </c>
      <c r="B382" s="405"/>
      <c r="C382" s="405"/>
      <c r="D382" s="405"/>
      <c r="E382" s="405"/>
      <c r="F382" s="405"/>
      <c r="G382" s="405"/>
      <c r="H382" s="405"/>
      <c r="I382" s="405"/>
      <c r="J382" s="405"/>
      <c r="K382" s="405"/>
      <c r="L382" s="405"/>
      <c r="M382" s="405"/>
      <c r="N382" s="405"/>
      <c r="O382" s="405"/>
      <c r="P382" s="405"/>
      <c r="Q382" s="405"/>
      <c r="R382" s="405"/>
      <c r="S382" s="405"/>
      <c r="T382" s="405"/>
      <c r="U382" s="405"/>
      <c r="V382" s="405"/>
      <c r="W382" s="405"/>
      <c r="X382" s="405"/>
      <c r="Y382" s="405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396">
        <v>4607091389357</v>
      </c>
      <c r="E383" s="397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8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9"/>
      <c r="Q383" s="399"/>
      <c r="R383" s="399"/>
      <c r="S383" s="397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396">
        <v>4607091389357</v>
      </c>
      <c r="E384" s="397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753" t="s">
        <v>564</v>
      </c>
      <c r="P384" s="399"/>
      <c r="Q384" s="399"/>
      <c r="R384" s="399"/>
      <c r="S384" s="397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11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5"/>
      <c r="N385" s="412"/>
      <c r="O385" s="400" t="s">
        <v>70</v>
      </c>
      <c r="P385" s="401"/>
      <c r="Q385" s="401"/>
      <c r="R385" s="401"/>
      <c r="S385" s="401"/>
      <c r="T385" s="401"/>
      <c r="U385" s="402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5"/>
      <c r="N386" s="412"/>
      <c r="O386" s="400" t="s">
        <v>70</v>
      </c>
      <c r="P386" s="401"/>
      <c r="Q386" s="401"/>
      <c r="R386" s="401"/>
      <c r="S386" s="401"/>
      <c r="T386" s="401"/>
      <c r="U386" s="402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51" t="s">
        <v>565</v>
      </c>
      <c r="B387" s="452"/>
      <c r="C387" s="452"/>
      <c r="D387" s="452"/>
      <c r="E387" s="452"/>
      <c r="F387" s="452"/>
      <c r="G387" s="452"/>
      <c r="H387" s="452"/>
      <c r="I387" s="452"/>
      <c r="J387" s="452"/>
      <c r="K387" s="452"/>
      <c r="L387" s="452"/>
      <c r="M387" s="452"/>
      <c r="N387" s="452"/>
      <c r="O387" s="452"/>
      <c r="P387" s="452"/>
      <c r="Q387" s="452"/>
      <c r="R387" s="452"/>
      <c r="S387" s="452"/>
      <c r="T387" s="452"/>
      <c r="U387" s="452"/>
      <c r="V387" s="452"/>
      <c r="W387" s="452"/>
      <c r="X387" s="452"/>
      <c r="Y387" s="452"/>
      <c r="Z387" s="48"/>
      <c r="AA387" s="48"/>
    </row>
    <row r="388" spans="1:67" ht="16.5" hidden="1" customHeight="1" x14ac:dyDescent="0.25">
      <c r="A388" s="408" t="s">
        <v>566</v>
      </c>
      <c r="B388" s="405"/>
      <c r="C388" s="405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5"/>
      <c r="S388" s="405"/>
      <c r="T388" s="405"/>
      <c r="U388" s="405"/>
      <c r="V388" s="405"/>
      <c r="W388" s="405"/>
      <c r="X388" s="405"/>
      <c r="Y388" s="405"/>
      <c r="Z388" s="382"/>
      <c r="AA388" s="382"/>
    </row>
    <row r="389" spans="1:67" ht="14.25" hidden="1" customHeight="1" x14ac:dyDescent="0.25">
      <c r="A389" s="404" t="s">
        <v>105</v>
      </c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5"/>
      <c r="N389" s="405"/>
      <c r="O389" s="405"/>
      <c r="P389" s="405"/>
      <c r="Q389" s="405"/>
      <c r="R389" s="405"/>
      <c r="S389" s="405"/>
      <c r="T389" s="405"/>
      <c r="U389" s="405"/>
      <c r="V389" s="405"/>
      <c r="W389" s="405"/>
      <c r="X389" s="405"/>
      <c r="Y389" s="405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396">
        <v>4607091389708</v>
      </c>
      <c r="E390" s="397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5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9"/>
      <c r="Q390" s="399"/>
      <c r="R390" s="399"/>
      <c r="S390" s="397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396">
        <v>4607091389692</v>
      </c>
      <c r="E391" s="397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7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9"/>
      <c r="Q391" s="399"/>
      <c r="R391" s="399"/>
      <c r="S391" s="397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11"/>
      <c r="B392" s="405"/>
      <c r="C392" s="405"/>
      <c r="D392" s="405"/>
      <c r="E392" s="405"/>
      <c r="F392" s="405"/>
      <c r="G392" s="405"/>
      <c r="H392" s="405"/>
      <c r="I392" s="405"/>
      <c r="J392" s="405"/>
      <c r="K392" s="405"/>
      <c r="L392" s="405"/>
      <c r="M392" s="405"/>
      <c r="N392" s="412"/>
      <c r="O392" s="400" t="s">
        <v>70</v>
      </c>
      <c r="P392" s="401"/>
      <c r="Q392" s="401"/>
      <c r="R392" s="401"/>
      <c r="S392" s="401"/>
      <c r="T392" s="401"/>
      <c r="U392" s="402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5"/>
      <c r="B393" s="405"/>
      <c r="C393" s="405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12"/>
      <c r="O393" s="400" t="s">
        <v>70</v>
      </c>
      <c r="P393" s="401"/>
      <c r="Q393" s="401"/>
      <c r="R393" s="401"/>
      <c r="S393" s="401"/>
      <c r="T393" s="401"/>
      <c r="U393" s="402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4" t="s">
        <v>61</v>
      </c>
      <c r="B394" s="405"/>
      <c r="C394" s="405"/>
      <c r="D394" s="405"/>
      <c r="E394" s="405"/>
      <c r="F394" s="405"/>
      <c r="G394" s="405"/>
      <c r="H394" s="405"/>
      <c r="I394" s="405"/>
      <c r="J394" s="405"/>
      <c r="K394" s="405"/>
      <c r="L394" s="405"/>
      <c r="M394" s="405"/>
      <c r="N394" s="405"/>
      <c r="O394" s="405"/>
      <c r="P394" s="405"/>
      <c r="Q394" s="405"/>
      <c r="R394" s="405"/>
      <c r="S394" s="405"/>
      <c r="T394" s="405"/>
      <c r="U394" s="405"/>
      <c r="V394" s="405"/>
      <c r="W394" s="405"/>
      <c r="X394" s="405"/>
      <c r="Y394" s="405"/>
      <c r="Z394" s="381"/>
      <c r="AA394" s="381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396">
        <v>4607091389753</v>
      </c>
      <c r="E395" s="397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9"/>
      <c r="Q395" s="399"/>
      <c r="R395" s="399"/>
      <c r="S395" s="397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396">
        <v>4607091389760</v>
      </c>
      <c r="E396" s="397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9"/>
      <c r="Q396" s="399"/>
      <c r="R396" s="399"/>
      <c r="S396" s="397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396">
        <v>4607091389746</v>
      </c>
      <c r="E397" s="397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6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9"/>
      <c r="Q397" s="399"/>
      <c r="R397" s="399"/>
      <c r="S397" s="397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396">
        <v>4680115882928</v>
      </c>
      <c r="E398" s="397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54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9"/>
      <c r="Q398" s="399"/>
      <c r="R398" s="399"/>
      <c r="S398" s="397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396">
        <v>4680115883147</v>
      </c>
      <c r="E399" s="397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5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9"/>
      <c r="Q399" s="399"/>
      <c r="R399" s="399"/>
      <c r="S399" s="397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396">
        <v>4607091384338</v>
      </c>
      <c r="E400" s="397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9"/>
      <c r="Q400" s="399"/>
      <c r="R400" s="399"/>
      <c r="S400" s="397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396">
        <v>4680115883154</v>
      </c>
      <c r="E401" s="397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9"/>
      <c r="Q401" s="399"/>
      <c r="R401" s="399"/>
      <c r="S401" s="397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396">
        <v>4607091389524</v>
      </c>
      <c r="E402" s="397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9"/>
      <c r="Q402" s="399"/>
      <c r="R402" s="399"/>
      <c r="S402" s="397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396">
        <v>4680115883161</v>
      </c>
      <c r="E403" s="397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5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9"/>
      <c r="Q403" s="399"/>
      <c r="R403" s="399"/>
      <c r="S403" s="397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396">
        <v>4607091384345</v>
      </c>
      <c r="E404" s="397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9"/>
      <c r="Q404" s="399"/>
      <c r="R404" s="399"/>
      <c r="S404" s="397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396">
        <v>4680115883178</v>
      </c>
      <c r="E405" s="397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4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9"/>
      <c r="Q405" s="399"/>
      <c r="R405" s="399"/>
      <c r="S405" s="397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396">
        <v>4607091389531</v>
      </c>
      <c r="E406" s="397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1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9"/>
      <c r="Q406" s="399"/>
      <c r="R406" s="399"/>
      <c r="S406" s="397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396">
        <v>4680115883185</v>
      </c>
      <c r="E407" s="397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44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9"/>
      <c r="Q407" s="399"/>
      <c r="R407" s="399"/>
      <c r="S407" s="397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11"/>
      <c r="B408" s="405"/>
      <c r="C408" s="405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12"/>
      <c r="O408" s="400" t="s">
        <v>70</v>
      </c>
      <c r="P408" s="401"/>
      <c r="Q408" s="401"/>
      <c r="R408" s="401"/>
      <c r="S408" s="401"/>
      <c r="T408" s="401"/>
      <c r="U408" s="402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5"/>
      <c r="B409" s="405"/>
      <c r="C409" s="405"/>
      <c r="D409" s="405"/>
      <c r="E409" s="405"/>
      <c r="F409" s="405"/>
      <c r="G409" s="405"/>
      <c r="H409" s="405"/>
      <c r="I409" s="405"/>
      <c r="J409" s="405"/>
      <c r="K409" s="405"/>
      <c r="L409" s="405"/>
      <c r="M409" s="405"/>
      <c r="N409" s="412"/>
      <c r="O409" s="400" t="s">
        <v>70</v>
      </c>
      <c r="P409" s="401"/>
      <c r="Q409" s="401"/>
      <c r="R409" s="401"/>
      <c r="S409" s="401"/>
      <c r="T409" s="401"/>
      <c r="U409" s="402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4" t="s">
        <v>72</v>
      </c>
      <c r="B410" s="405"/>
      <c r="C410" s="405"/>
      <c r="D410" s="405"/>
      <c r="E410" s="405"/>
      <c r="F410" s="405"/>
      <c r="G410" s="405"/>
      <c r="H410" s="405"/>
      <c r="I410" s="405"/>
      <c r="J410" s="405"/>
      <c r="K410" s="405"/>
      <c r="L410" s="405"/>
      <c r="M410" s="405"/>
      <c r="N410" s="405"/>
      <c r="O410" s="405"/>
      <c r="P410" s="405"/>
      <c r="Q410" s="405"/>
      <c r="R410" s="405"/>
      <c r="S410" s="405"/>
      <c r="T410" s="405"/>
      <c r="U410" s="405"/>
      <c r="V410" s="405"/>
      <c r="W410" s="405"/>
      <c r="X410" s="405"/>
      <c r="Y410" s="405"/>
      <c r="Z410" s="381"/>
      <c r="AA410" s="381"/>
    </row>
    <row r="411" spans="1:67" ht="27" customHeight="1" x14ac:dyDescent="0.25">
      <c r="A411" s="54" t="s">
        <v>597</v>
      </c>
      <c r="B411" s="54" t="s">
        <v>598</v>
      </c>
      <c r="C411" s="31">
        <v>4301051258</v>
      </c>
      <c r="D411" s="396">
        <v>4607091389685</v>
      </c>
      <c r="E411" s="397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1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9"/>
      <c r="Q411" s="399"/>
      <c r="R411" s="399"/>
      <c r="S411" s="397"/>
      <c r="T411" s="34"/>
      <c r="U411" s="34"/>
      <c r="V411" s="35" t="s">
        <v>66</v>
      </c>
      <c r="W411" s="388">
        <v>200</v>
      </c>
      <c r="X411" s="389">
        <f>IFERROR(IF(W411="",0,CEILING((W411/$H411),1)*$H411),"")</f>
        <v>202.79999999999998</v>
      </c>
      <c r="Y411" s="36">
        <f>IFERROR(IF(X411=0,"",ROUNDUP(X411/H411,0)*0.02175),"")</f>
        <v>0.5655</v>
      </c>
      <c r="Z411" s="56"/>
      <c r="AA411" s="57"/>
      <c r="AE411" s="64"/>
      <c r="BB411" s="303" t="s">
        <v>1</v>
      </c>
      <c r="BL411" s="64">
        <f>IFERROR(W411*I411/H411,"0")</f>
        <v>214</v>
      </c>
      <c r="BM411" s="64">
        <f>IFERROR(X411*I411/H411,"0")</f>
        <v>216.99599999999998</v>
      </c>
      <c r="BN411" s="64">
        <f>IFERROR(1/J411*(W411/H411),"0")</f>
        <v>0.45787545787545786</v>
      </c>
      <c r="BO411" s="64">
        <f>IFERROR(1/J411*(X411/H411),"0")</f>
        <v>0.46428571428571425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396">
        <v>4607091389654</v>
      </c>
      <c r="E412" s="397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9"/>
      <c r="Q412" s="399"/>
      <c r="R412" s="399"/>
      <c r="S412" s="397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396">
        <v>4607091384352</v>
      </c>
      <c r="E413" s="397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6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9"/>
      <c r="Q413" s="399"/>
      <c r="R413" s="399"/>
      <c r="S413" s="397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x14ac:dyDescent="0.2">
      <c r="A414" s="411"/>
      <c r="B414" s="405"/>
      <c r="C414" s="405"/>
      <c r="D414" s="405"/>
      <c r="E414" s="405"/>
      <c r="F414" s="405"/>
      <c r="G414" s="405"/>
      <c r="H414" s="405"/>
      <c r="I414" s="405"/>
      <c r="J414" s="405"/>
      <c r="K414" s="405"/>
      <c r="L414" s="405"/>
      <c r="M414" s="405"/>
      <c r="N414" s="412"/>
      <c r="O414" s="400" t="s">
        <v>70</v>
      </c>
      <c r="P414" s="401"/>
      <c r="Q414" s="401"/>
      <c r="R414" s="401"/>
      <c r="S414" s="401"/>
      <c r="T414" s="401"/>
      <c r="U414" s="402"/>
      <c r="V414" s="37" t="s">
        <v>71</v>
      </c>
      <c r="W414" s="390">
        <f>IFERROR(W411/H411,"0")+IFERROR(W412/H412,"0")+IFERROR(W413/H413,"0")</f>
        <v>25.641025641025642</v>
      </c>
      <c r="X414" s="390">
        <f>IFERROR(X411/H411,"0")+IFERROR(X412/H412,"0")+IFERROR(X413/H413,"0")</f>
        <v>26</v>
      </c>
      <c r="Y414" s="390">
        <f>IFERROR(IF(Y411="",0,Y411),"0")+IFERROR(IF(Y412="",0,Y412),"0")+IFERROR(IF(Y413="",0,Y413),"0")</f>
        <v>0.5655</v>
      </c>
      <c r="Z414" s="391"/>
      <c r="AA414" s="391"/>
    </row>
    <row r="415" spans="1:67" x14ac:dyDescent="0.2">
      <c r="A415" s="405"/>
      <c r="B415" s="405"/>
      <c r="C415" s="405"/>
      <c r="D415" s="405"/>
      <c r="E415" s="405"/>
      <c r="F415" s="405"/>
      <c r="G415" s="405"/>
      <c r="H415" s="405"/>
      <c r="I415" s="405"/>
      <c r="J415" s="405"/>
      <c r="K415" s="405"/>
      <c r="L415" s="405"/>
      <c r="M415" s="405"/>
      <c r="N415" s="412"/>
      <c r="O415" s="400" t="s">
        <v>70</v>
      </c>
      <c r="P415" s="401"/>
      <c r="Q415" s="401"/>
      <c r="R415" s="401"/>
      <c r="S415" s="401"/>
      <c r="T415" s="401"/>
      <c r="U415" s="402"/>
      <c r="V415" s="37" t="s">
        <v>66</v>
      </c>
      <c r="W415" s="390">
        <f>IFERROR(SUM(W411:W413),"0")</f>
        <v>200</v>
      </c>
      <c r="X415" s="390">
        <f>IFERROR(SUM(X411:X413),"0")</f>
        <v>202.79999999999998</v>
      </c>
      <c r="Y415" s="37"/>
      <c r="Z415" s="391"/>
      <c r="AA415" s="391"/>
    </row>
    <row r="416" spans="1:67" ht="14.25" hidden="1" customHeight="1" x14ac:dyDescent="0.25">
      <c r="A416" s="404" t="s">
        <v>204</v>
      </c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5"/>
      <c r="N416" s="405"/>
      <c r="O416" s="405"/>
      <c r="P416" s="405"/>
      <c r="Q416" s="405"/>
      <c r="R416" s="405"/>
      <c r="S416" s="405"/>
      <c r="T416" s="405"/>
      <c r="U416" s="405"/>
      <c r="V416" s="405"/>
      <c r="W416" s="405"/>
      <c r="X416" s="405"/>
      <c r="Y416" s="405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396">
        <v>4680115881648</v>
      </c>
      <c r="E417" s="397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4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9"/>
      <c r="Q417" s="399"/>
      <c r="R417" s="399"/>
      <c r="S417" s="397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11"/>
      <c r="B418" s="405"/>
      <c r="C418" s="405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12"/>
      <c r="O418" s="400" t="s">
        <v>70</v>
      </c>
      <c r="P418" s="401"/>
      <c r="Q418" s="401"/>
      <c r="R418" s="401"/>
      <c r="S418" s="401"/>
      <c r="T418" s="401"/>
      <c r="U418" s="402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5"/>
      <c r="B419" s="405"/>
      <c r="C419" s="405"/>
      <c r="D419" s="405"/>
      <c r="E419" s="405"/>
      <c r="F419" s="405"/>
      <c r="G419" s="405"/>
      <c r="H419" s="405"/>
      <c r="I419" s="405"/>
      <c r="J419" s="405"/>
      <c r="K419" s="405"/>
      <c r="L419" s="405"/>
      <c r="M419" s="405"/>
      <c r="N419" s="412"/>
      <c r="O419" s="400" t="s">
        <v>70</v>
      </c>
      <c r="P419" s="401"/>
      <c r="Q419" s="401"/>
      <c r="R419" s="401"/>
      <c r="S419" s="401"/>
      <c r="T419" s="401"/>
      <c r="U419" s="402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4" t="s">
        <v>86</v>
      </c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5"/>
      <c r="N420" s="405"/>
      <c r="O420" s="405"/>
      <c r="P420" s="405"/>
      <c r="Q420" s="405"/>
      <c r="R420" s="405"/>
      <c r="S420" s="405"/>
      <c r="T420" s="405"/>
      <c r="U420" s="405"/>
      <c r="V420" s="405"/>
      <c r="W420" s="405"/>
      <c r="X420" s="405"/>
      <c r="Y420" s="405"/>
      <c r="Z420" s="381"/>
      <c r="AA420" s="381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396">
        <v>4680115884335</v>
      </c>
      <c r="E421" s="397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6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9"/>
      <c r="Q421" s="399"/>
      <c r="R421" s="399"/>
      <c r="S421" s="397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396">
        <v>4680115884342</v>
      </c>
      <c r="E422" s="397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9"/>
      <c r="Q422" s="399"/>
      <c r="R422" s="399"/>
      <c r="S422" s="397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396">
        <v>4680115884113</v>
      </c>
      <c r="E423" s="397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56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9"/>
      <c r="Q423" s="399"/>
      <c r="R423" s="399"/>
      <c r="S423" s="397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11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5"/>
      <c r="N424" s="412"/>
      <c r="O424" s="400" t="s">
        <v>70</v>
      </c>
      <c r="P424" s="401"/>
      <c r="Q424" s="401"/>
      <c r="R424" s="401"/>
      <c r="S424" s="401"/>
      <c r="T424" s="401"/>
      <c r="U424" s="402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12"/>
      <c r="O425" s="400" t="s">
        <v>70</v>
      </c>
      <c r="P425" s="401"/>
      <c r="Q425" s="401"/>
      <c r="R425" s="401"/>
      <c r="S425" s="401"/>
      <c r="T425" s="401"/>
      <c r="U425" s="402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8" t="s">
        <v>613</v>
      </c>
      <c r="B426" s="405"/>
      <c r="C426" s="405"/>
      <c r="D426" s="405"/>
      <c r="E426" s="405"/>
      <c r="F426" s="405"/>
      <c r="G426" s="405"/>
      <c r="H426" s="405"/>
      <c r="I426" s="405"/>
      <c r="J426" s="405"/>
      <c r="K426" s="405"/>
      <c r="L426" s="405"/>
      <c r="M426" s="405"/>
      <c r="N426" s="405"/>
      <c r="O426" s="405"/>
      <c r="P426" s="405"/>
      <c r="Q426" s="405"/>
      <c r="R426" s="405"/>
      <c r="S426" s="405"/>
      <c r="T426" s="405"/>
      <c r="U426" s="405"/>
      <c r="V426" s="405"/>
      <c r="W426" s="405"/>
      <c r="X426" s="405"/>
      <c r="Y426" s="405"/>
      <c r="Z426" s="382"/>
      <c r="AA426" s="382"/>
    </row>
    <row r="427" spans="1:67" ht="14.25" hidden="1" customHeight="1" x14ac:dyDescent="0.25">
      <c r="A427" s="404" t="s">
        <v>97</v>
      </c>
      <c r="B427" s="405"/>
      <c r="C427" s="405"/>
      <c r="D427" s="405"/>
      <c r="E427" s="405"/>
      <c r="F427" s="405"/>
      <c r="G427" s="405"/>
      <c r="H427" s="405"/>
      <c r="I427" s="405"/>
      <c r="J427" s="405"/>
      <c r="K427" s="405"/>
      <c r="L427" s="405"/>
      <c r="M427" s="405"/>
      <c r="N427" s="405"/>
      <c r="O427" s="405"/>
      <c r="P427" s="405"/>
      <c r="Q427" s="405"/>
      <c r="R427" s="405"/>
      <c r="S427" s="405"/>
      <c r="T427" s="405"/>
      <c r="U427" s="405"/>
      <c r="V427" s="405"/>
      <c r="W427" s="405"/>
      <c r="X427" s="405"/>
      <c r="Y427" s="405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396">
        <v>4607091389388</v>
      </c>
      <c r="E428" s="397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6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9"/>
      <c r="Q428" s="399"/>
      <c r="R428" s="399"/>
      <c r="S428" s="397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396">
        <v>4607091389364</v>
      </c>
      <c r="E429" s="397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6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9"/>
      <c r="Q429" s="399"/>
      <c r="R429" s="399"/>
      <c r="S429" s="397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11"/>
      <c r="B430" s="405"/>
      <c r="C430" s="405"/>
      <c r="D430" s="405"/>
      <c r="E430" s="405"/>
      <c r="F430" s="405"/>
      <c r="G430" s="405"/>
      <c r="H430" s="405"/>
      <c r="I430" s="405"/>
      <c r="J430" s="405"/>
      <c r="K430" s="405"/>
      <c r="L430" s="405"/>
      <c r="M430" s="405"/>
      <c r="N430" s="412"/>
      <c r="O430" s="400" t="s">
        <v>70</v>
      </c>
      <c r="P430" s="401"/>
      <c r="Q430" s="401"/>
      <c r="R430" s="401"/>
      <c r="S430" s="401"/>
      <c r="T430" s="401"/>
      <c r="U430" s="402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5"/>
      <c r="B431" s="405"/>
      <c r="C431" s="405"/>
      <c r="D431" s="405"/>
      <c r="E431" s="405"/>
      <c r="F431" s="405"/>
      <c r="G431" s="405"/>
      <c r="H431" s="405"/>
      <c r="I431" s="405"/>
      <c r="J431" s="405"/>
      <c r="K431" s="405"/>
      <c r="L431" s="405"/>
      <c r="M431" s="405"/>
      <c r="N431" s="412"/>
      <c r="O431" s="400" t="s">
        <v>70</v>
      </c>
      <c r="P431" s="401"/>
      <c r="Q431" s="401"/>
      <c r="R431" s="401"/>
      <c r="S431" s="401"/>
      <c r="T431" s="401"/>
      <c r="U431" s="402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4" t="s">
        <v>61</v>
      </c>
      <c r="B432" s="405"/>
      <c r="C432" s="405"/>
      <c r="D432" s="405"/>
      <c r="E432" s="405"/>
      <c r="F432" s="405"/>
      <c r="G432" s="405"/>
      <c r="H432" s="405"/>
      <c r="I432" s="405"/>
      <c r="J432" s="405"/>
      <c r="K432" s="405"/>
      <c r="L432" s="405"/>
      <c r="M432" s="405"/>
      <c r="N432" s="405"/>
      <c r="O432" s="405"/>
      <c r="P432" s="405"/>
      <c r="Q432" s="405"/>
      <c r="R432" s="405"/>
      <c r="S432" s="405"/>
      <c r="T432" s="405"/>
      <c r="U432" s="405"/>
      <c r="V432" s="405"/>
      <c r="W432" s="405"/>
      <c r="X432" s="405"/>
      <c r="Y432" s="405"/>
      <c r="Z432" s="381"/>
      <c r="AA432" s="381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396">
        <v>4607091389739</v>
      </c>
      <c r="E433" s="397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9"/>
      <c r="Q433" s="399"/>
      <c r="R433" s="399"/>
      <c r="S433" s="397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396">
        <v>4607091389425</v>
      </c>
      <c r="E434" s="397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9"/>
      <c r="Q434" s="399"/>
      <c r="R434" s="399"/>
      <c r="S434" s="397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396">
        <v>4680115882911</v>
      </c>
      <c r="E435" s="397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43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9"/>
      <c r="Q435" s="399"/>
      <c r="R435" s="399"/>
      <c r="S435" s="397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396">
        <v>4680115880771</v>
      </c>
      <c r="E436" s="397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9"/>
      <c r="Q436" s="399"/>
      <c r="R436" s="399"/>
      <c r="S436" s="397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396">
        <v>4607091389500</v>
      </c>
      <c r="E437" s="397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72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9"/>
      <c r="Q437" s="399"/>
      <c r="R437" s="399"/>
      <c r="S437" s="397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396">
        <v>4680115881983</v>
      </c>
      <c r="E438" s="397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5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9"/>
      <c r="Q438" s="399"/>
      <c r="R438" s="399"/>
      <c r="S438" s="397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11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5"/>
      <c r="N439" s="412"/>
      <c r="O439" s="400" t="s">
        <v>70</v>
      </c>
      <c r="P439" s="401"/>
      <c r="Q439" s="401"/>
      <c r="R439" s="401"/>
      <c r="S439" s="401"/>
      <c r="T439" s="401"/>
      <c r="U439" s="402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5"/>
      <c r="B440" s="405"/>
      <c r="C440" s="405"/>
      <c r="D440" s="405"/>
      <c r="E440" s="405"/>
      <c r="F440" s="405"/>
      <c r="G440" s="405"/>
      <c r="H440" s="405"/>
      <c r="I440" s="405"/>
      <c r="J440" s="405"/>
      <c r="K440" s="405"/>
      <c r="L440" s="405"/>
      <c r="M440" s="405"/>
      <c r="N440" s="412"/>
      <c r="O440" s="400" t="s">
        <v>70</v>
      </c>
      <c r="P440" s="401"/>
      <c r="Q440" s="401"/>
      <c r="R440" s="401"/>
      <c r="S440" s="401"/>
      <c r="T440" s="401"/>
      <c r="U440" s="402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4" t="s">
        <v>86</v>
      </c>
      <c r="B441" s="405"/>
      <c r="C441" s="405"/>
      <c r="D441" s="405"/>
      <c r="E441" s="405"/>
      <c r="F441" s="405"/>
      <c r="G441" s="405"/>
      <c r="H441" s="405"/>
      <c r="I441" s="405"/>
      <c r="J441" s="405"/>
      <c r="K441" s="405"/>
      <c r="L441" s="405"/>
      <c r="M441" s="405"/>
      <c r="N441" s="405"/>
      <c r="O441" s="405"/>
      <c r="P441" s="405"/>
      <c r="Q441" s="405"/>
      <c r="R441" s="405"/>
      <c r="S441" s="405"/>
      <c r="T441" s="405"/>
      <c r="U441" s="405"/>
      <c r="V441" s="405"/>
      <c r="W441" s="405"/>
      <c r="X441" s="405"/>
      <c r="Y441" s="405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396">
        <v>4680115884359</v>
      </c>
      <c r="E442" s="397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9"/>
      <c r="Q442" s="399"/>
      <c r="R442" s="399"/>
      <c r="S442" s="397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396">
        <v>4680115884571</v>
      </c>
      <c r="E443" s="397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56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9"/>
      <c r="Q443" s="399"/>
      <c r="R443" s="399"/>
      <c r="S443" s="397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11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5"/>
      <c r="N444" s="412"/>
      <c r="O444" s="400" t="s">
        <v>70</v>
      </c>
      <c r="P444" s="401"/>
      <c r="Q444" s="401"/>
      <c r="R444" s="401"/>
      <c r="S444" s="401"/>
      <c r="T444" s="401"/>
      <c r="U444" s="402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5"/>
      <c r="B445" s="405"/>
      <c r="C445" s="405"/>
      <c r="D445" s="405"/>
      <c r="E445" s="405"/>
      <c r="F445" s="405"/>
      <c r="G445" s="405"/>
      <c r="H445" s="405"/>
      <c r="I445" s="405"/>
      <c r="J445" s="405"/>
      <c r="K445" s="405"/>
      <c r="L445" s="405"/>
      <c r="M445" s="405"/>
      <c r="N445" s="412"/>
      <c r="O445" s="400" t="s">
        <v>70</v>
      </c>
      <c r="P445" s="401"/>
      <c r="Q445" s="401"/>
      <c r="R445" s="401"/>
      <c r="S445" s="401"/>
      <c r="T445" s="401"/>
      <c r="U445" s="402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4" t="s">
        <v>634</v>
      </c>
      <c r="B446" s="405"/>
      <c r="C446" s="405"/>
      <c r="D446" s="405"/>
      <c r="E446" s="405"/>
      <c r="F446" s="405"/>
      <c r="G446" s="405"/>
      <c r="H446" s="405"/>
      <c r="I446" s="405"/>
      <c r="J446" s="405"/>
      <c r="K446" s="405"/>
      <c r="L446" s="405"/>
      <c r="M446" s="405"/>
      <c r="N446" s="405"/>
      <c r="O446" s="405"/>
      <c r="P446" s="405"/>
      <c r="Q446" s="405"/>
      <c r="R446" s="405"/>
      <c r="S446" s="405"/>
      <c r="T446" s="405"/>
      <c r="U446" s="405"/>
      <c r="V446" s="405"/>
      <c r="W446" s="405"/>
      <c r="X446" s="405"/>
      <c r="Y446" s="405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396">
        <v>4680115884090</v>
      </c>
      <c r="E447" s="397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62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9"/>
      <c r="Q447" s="399"/>
      <c r="R447" s="399"/>
      <c r="S447" s="397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11"/>
      <c r="B448" s="405"/>
      <c r="C448" s="405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12"/>
      <c r="O448" s="400" t="s">
        <v>70</v>
      </c>
      <c r="P448" s="401"/>
      <c r="Q448" s="401"/>
      <c r="R448" s="401"/>
      <c r="S448" s="401"/>
      <c r="T448" s="401"/>
      <c r="U448" s="402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5"/>
      <c r="B449" s="405"/>
      <c r="C449" s="405"/>
      <c r="D449" s="405"/>
      <c r="E449" s="405"/>
      <c r="F449" s="405"/>
      <c r="G449" s="405"/>
      <c r="H449" s="405"/>
      <c r="I449" s="405"/>
      <c r="J449" s="405"/>
      <c r="K449" s="405"/>
      <c r="L449" s="405"/>
      <c r="M449" s="405"/>
      <c r="N449" s="412"/>
      <c r="O449" s="400" t="s">
        <v>70</v>
      </c>
      <c r="P449" s="401"/>
      <c r="Q449" s="401"/>
      <c r="R449" s="401"/>
      <c r="S449" s="401"/>
      <c r="T449" s="401"/>
      <c r="U449" s="402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4" t="s">
        <v>637</v>
      </c>
      <c r="B450" s="405"/>
      <c r="C450" s="405"/>
      <c r="D450" s="405"/>
      <c r="E450" s="405"/>
      <c r="F450" s="405"/>
      <c r="G450" s="405"/>
      <c r="H450" s="405"/>
      <c r="I450" s="405"/>
      <c r="J450" s="405"/>
      <c r="K450" s="405"/>
      <c r="L450" s="405"/>
      <c r="M450" s="405"/>
      <c r="N450" s="405"/>
      <c r="O450" s="405"/>
      <c r="P450" s="405"/>
      <c r="Q450" s="405"/>
      <c r="R450" s="405"/>
      <c r="S450" s="405"/>
      <c r="T450" s="405"/>
      <c r="U450" s="405"/>
      <c r="V450" s="405"/>
      <c r="W450" s="405"/>
      <c r="X450" s="405"/>
      <c r="Y450" s="405"/>
      <c r="Z450" s="381"/>
      <c r="AA450" s="381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396">
        <v>4680115884564</v>
      </c>
      <c r="E451" s="397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66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9"/>
      <c r="Q451" s="399"/>
      <c r="R451" s="399"/>
      <c r="S451" s="397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11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5"/>
      <c r="N452" s="412"/>
      <c r="O452" s="400" t="s">
        <v>70</v>
      </c>
      <c r="P452" s="401"/>
      <c r="Q452" s="401"/>
      <c r="R452" s="401"/>
      <c r="S452" s="401"/>
      <c r="T452" s="401"/>
      <c r="U452" s="402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12"/>
      <c r="O453" s="400" t="s">
        <v>70</v>
      </c>
      <c r="P453" s="401"/>
      <c r="Q453" s="401"/>
      <c r="R453" s="401"/>
      <c r="S453" s="401"/>
      <c r="T453" s="401"/>
      <c r="U453" s="402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8" t="s">
        <v>640</v>
      </c>
      <c r="B454" s="405"/>
      <c r="C454" s="405"/>
      <c r="D454" s="405"/>
      <c r="E454" s="405"/>
      <c r="F454" s="405"/>
      <c r="G454" s="405"/>
      <c r="H454" s="405"/>
      <c r="I454" s="405"/>
      <c r="J454" s="405"/>
      <c r="K454" s="405"/>
      <c r="L454" s="405"/>
      <c r="M454" s="405"/>
      <c r="N454" s="405"/>
      <c r="O454" s="405"/>
      <c r="P454" s="405"/>
      <c r="Q454" s="405"/>
      <c r="R454" s="405"/>
      <c r="S454" s="405"/>
      <c r="T454" s="405"/>
      <c r="U454" s="405"/>
      <c r="V454" s="405"/>
      <c r="W454" s="405"/>
      <c r="X454" s="405"/>
      <c r="Y454" s="405"/>
      <c r="Z454" s="382"/>
      <c r="AA454" s="382"/>
    </row>
    <row r="455" spans="1:67" ht="14.25" hidden="1" customHeight="1" x14ac:dyDescent="0.25">
      <c r="A455" s="404" t="s">
        <v>61</v>
      </c>
      <c r="B455" s="405"/>
      <c r="C455" s="405"/>
      <c r="D455" s="405"/>
      <c r="E455" s="405"/>
      <c r="F455" s="405"/>
      <c r="G455" s="405"/>
      <c r="H455" s="405"/>
      <c r="I455" s="405"/>
      <c r="J455" s="405"/>
      <c r="K455" s="405"/>
      <c r="L455" s="405"/>
      <c r="M455" s="405"/>
      <c r="N455" s="405"/>
      <c r="O455" s="405"/>
      <c r="P455" s="405"/>
      <c r="Q455" s="405"/>
      <c r="R455" s="405"/>
      <c r="S455" s="405"/>
      <c r="T455" s="405"/>
      <c r="U455" s="405"/>
      <c r="V455" s="405"/>
      <c r="W455" s="405"/>
      <c r="X455" s="405"/>
      <c r="Y455" s="405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396">
        <v>4680115885189</v>
      </c>
      <c r="E456" s="397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9"/>
      <c r="Q456" s="399"/>
      <c r="R456" s="399"/>
      <c r="S456" s="397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396">
        <v>4680115885172</v>
      </c>
      <c r="E457" s="397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7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9"/>
      <c r="Q457" s="399"/>
      <c r="R457" s="399"/>
      <c r="S457" s="397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396">
        <v>4680115885110</v>
      </c>
      <c r="E458" s="397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6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9"/>
      <c r="Q458" s="399"/>
      <c r="R458" s="399"/>
      <c r="S458" s="397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11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5"/>
      <c r="N459" s="412"/>
      <c r="O459" s="400" t="s">
        <v>70</v>
      </c>
      <c r="P459" s="401"/>
      <c r="Q459" s="401"/>
      <c r="R459" s="401"/>
      <c r="S459" s="401"/>
      <c r="T459" s="401"/>
      <c r="U459" s="402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5"/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12"/>
      <c r="O460" s="400" t="s">
        <v>70</v>
      </c>
      <c r="P460" s="401"/>
      <c r="Q460" s="401"/>
      <c r="R460" s="401"/>
      <c r="S460" s="401"/>
      <c r="T460" s="401"/>
      <c r="U460" s="402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8" t="s">
        <v>647</v>
      </c>
      <c r="B461" s="405"/>
      <c r="C461" s="405"/>
      <c r="D461" s="405"/>
      <c r="E461" s="405"/>
      <c r="F461" s="405"/>
      <c r="G461" s="405"/>
      <c r="H461" s="405"/>
      <c r="I461" s="405"/>
      <c r="J461" s="405"/>
      <c r="K461" s="405"/>
      <c r="L461" s="405"/>
      <c r="M461" s="405"/>
      <c r="N461" s="405"/>
      <c r="O461" s="405"/>
      <c r="P461" s="405"/>
      <c r="Q461" s="405"/>
      <c r="R461" s="405"/>
      <c r="S461" s="405"/>
      <c r="T461" s="405"/>
      <c r="U461" s="405"/>
      <c r="V461" s="405"/>
      <c r="W461" s="405"/>
      <c r="X461" s="405"/>
      <c r="Y461" s="405"/>
      <c r="Z461" s="382"/>
      <c r="AA461" s="382"/>
    </row>
    <row r="462" spans="1:67" ht="14.25" hidden="1" customHeight="1" x14ac:dyDescent="0.25">
      <c r="A462" s="404" t="s">
        <v>61</v>
      </c>
      <c r="B462" s="405"/>
      <c r="C462" s="405"/>
      <c r="D462" s="405"/>
      <c r="E462" s="405"/>
      <c r="F462" s="405"/>
      <c r="G462" s="405"/>
      <c r="H462" s="405"/>
      <c r="I462" s="405"/>
      <c r="J462" s="405"/>
      <c r="K462" s="405"/>
      <c r="L462" s="405"/>
      <c r="M462" s="405"/>
      <c r="N462" s="405"/>
      <c r="O462" s="405"/>
      <c r="P462" s="405"/>
      <c r="Q462" s="405"/>
      <c r="R462" s="405"/>
      <c r="S462" s="405"/>
      <c r="T462" s="405"/>
      <c r="U462" s="405"/>
      <c r="V462" s="405"/>
      <c r="W462" s="405"/>
      <c r="X462" s="405"/>
      <c r="Y462" s="405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396">
        <v>4680115885103</v>
      </c>
      <c r="E463" s="397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7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9"/>
      <c r="Q463" s="399"/>
      <c r="R463" s="399"/>
      <c r="S463" s="397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1"/>
      <c r="B464" s="405"/>
      <c r="C464" s="405"/>
      <c r="D464" s="405"/>
      <c r="E464" s="405"/>
      <c r="F464" s="405"/>
      <c r="G464" s="405"/>
      <c r="H464" s="405"/>
      <c r="I464" s="405"/>
      <c r="J464" s="405"/>
      <c r="K464" s="405"/>
      <c r="L464" s="405"/>
      <c r="M464" s="405"/>
      <c r="N464" s="412"/>
      <c r="O464" s="400" t="s">
        <v>70</v>
      </c>
      <c r="P464" s="401"/>
      <c r="Q464" s="401"/>
      <c r="R464" s="401"/>
      <c r="S464" s="401"/>
      <c r="T464" s="401"/>
      <c r="U464" s="402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5"/>
      <c r="B465" s="405"/>
      <c r="C465" s="405"/>
      <c r="D465" s="405"/>
      <c r="E465" s="405"/>
      <c r="F465" s="405"/>
      <c r="G465" s="405"/>
      <c r="H465" s="405"/>
      <c r="I465" s="405"/>
      <c r="J465" s="405"/>
      <c r="K465" s="405"/>
      <c r="L465" s="405"/>
      <c r="M465" s="405"/>
      <c r="N465" s="412"/>
      <c r="O465" s="400" t="s">
        <v>70</v>
      </c>
      <c r="P465" s="401"/>
      <c r="Q465" s="401"/>
      <c r="R465" s="401"/>
      <c r="S465" s="401"/>
      <c r="T465" s="401"/>
      <c r="U465" s="402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4" t="s">
        <v>204</v>
      </c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5"/>
      <c r="N466" s="405"/>
      <c r="O466" s="405"/>
      <c r="P466" s="405"/>
      <c r="Q466" s="405"/>
      <c r="R466" s="405"/>
      <c r="S466" s="405"/>
      <c r="T466" s="405"/>
      <c r="U466" s="405"/>
      <c r="V466" s="405"/>
      <c r="W466" s="405"/>
      <c r="X466" s="405"/>
      <c r="Y466" s="405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396">
        <v>4680115885509</v>
      </c>
      <c r="E467" s="397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442" t="s">
        <v>652</v>
      </c>
      <c r="P467" s="399"/>
      <c r="Q467" s="399"/>
      <c r="R467" s="399"/>
      <c r="S467" s="397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1"/>
      <c r="B468" s="405"/>
      <c r="C468" s="405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12"/>
      <c r="O468" s="400" t="s">
        <v>70</v>
      </c>
      <c r="P468" s="401"/>
      <c r="Q468" s="401"/>
      <c r="R468" s="401"/>
      <c r="S468" s="401"/>
      <c r="T468" s="401"/>
      <c r="U468" s="402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5"/>
      <c r="B469" s="405"/>
      <c r="C469" s="405"/>
      <c r="D469" s="405"/>
      <c r="E469" s="405"/>
      <c r="F469" s="405"/>
      <c r="G469" s="405"/>
      <c r="H469" s="405"/>
      <c r="I469" s="405"/>
      <c r="J469" s="405"/>
      <c r="K469" s="405"/>
      <c r="L469" s="405"/>
      <c r="M469" s="405"/>
      <c r="N469" s="412"/>
      <c r="O469" s="400" t="s">
        <v>70</v>
      </c>
      <c r="P469" s="401"/>
      <c r="Q469" s="401"/>
      <c r="R469" s="401"/>
      <c r="S469" s="401"/>
      <c r="T469" s="401"/>
      <c r="U469" s="402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51" t="s">
        <v>653</v>
      </c>
      <c r="B470" s="452"/>
      <c r="C470" s="452"/>
      <c r="D470" s="452"/>
      <c r="E470" s="452"/>
      <c r="F470" s="452"/>
      <c r="G470" s="452"/>
      <c r="H470" s="452"/>
      <c r="I470" s="452"/>
      <c r="J470" s="452"/>
      <c r="K470" s="452"/>
      <c r="L470" s="452"/>
      <c r="M470" s="452"/>
      <c r="N470" s="452"/>
      <c r="O470" s="452"/>
      <c r="P470" s="452"/>
      <c r="Q470" s="452"/>
      <c r="R470" s="452"/>
      <c r="S470" s="452"/>
      <c r="T470" s="452"/>
      <c r="U470" s="452"/>
      <c r="V470" s="452"/>
      <c r="W470" s="452"/>
      <c r="X470" s="452"/>
      <c r="Y470" s="452"/>
      <c r="Z470" s="48"/>
      <c r="AA470" s="48"/>
    </row>
    <row r="471" spans="1:67" ht="16.5" hidden="1" customHeight="1" x14ac:dyDescent="0.25">
      <c r="A471" s="408" t="s">
        <v>653</v>
      </c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5"/>
      <c r="N471" s="405"/>
      <c r="O471" s="405"/>
      <c r="P471" s="405"/>
      <c r="Q471" s="405"/>
      <c r="R471" s="405"/>
      <c r="S471" s="405"/>
      <c r="T471" s="405"/>
      <c r="U471" s="405"/>
      <c r="V471" s="405"/>
      <c r="W471" s="405"/>
      <c r="X471" s="405"/>
      <c r="Y471" s="405"/>
      <c r="Z471" s="382"/>
      <c r="AA471" s="382"/>
    </row>
    <row r="472" spans="1:67" ht="14.25" hidden="1" customHeight="1" x14ac:dyDescent="0.25">
      <c r="A472" s="404" t="s">
        <v>105</v>
      </c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5"/>
      <c r="N472" s="405"/>
      <c r="O472" s="405"/>
      <c r="P472" s="405"/>
      <c r="Q472" s="405"/>
      <c r="R472" s="405"/>
      <c r="S472" s="405"/>
      <c r="T472" s="405"/>
      <c r="U472" s="405"/>
      <c r="V472" s="405"/>
      <c r="W472" s="405"/>
      <c r="X472" s="405"/>
      <c r="Y472" s="405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396">
        <v>4607091389067</v>
      </c>
      <c r="E473" s="397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9"/>
      <c r="Q473" s="399"/>
      <c r="R473" s="399"/>
      <c r="S473" s="397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396">
        <v>4680115885226</v>
      </c>
      <c r="E474" s="397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5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9"/>
      <c r="Q474" s="399"/>
      <c r="R474" s="399"/>
      <c r="S474" s="397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hidden="1" customHeight="1" x14ac:dyDescent="0.25">
      <c r="A475" s="54" t="s">
        <v>658</v>
      </c>
      <c r="B475" s="54" t="s">
        <v>659</v>
      </c>
      <c r="C475" s="31">
        <v>4301011779</v>
      </c>
      <c r="D475" s="396">
        <v>4607091383522</v>
      </c>
      <c r="E475" s="397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9"/>
      <c r="Q475" s="399"/>
      <c r="R475" s="399"/>
      <c r="S475" s="397"/>
      <c r="T475" s="34"/>
      <c r="U475" s="34"/>
      <c r="V475" s="35" t="s">
        <v>66</v>
      </c>
      <c r="W475" s="388">
        <v>0</v>
      </c>
      <c r="X475" s="389">
        <f t="shared" si="91"/>
        <v>0</v>
      </c>
      <c r="Y475" s="36" t="str">
        <f t="shared" si="92"/>
        <v/>
      </c>
      <c r="Z475" s="56"/>
      <c r="AA475" s="57"/>
      <c r="AE475" s="64"/>
      <c r="BB475" s="329" t="s">
        <v>1</v>
      </c>
      <c r="BL475" s="64">
        <f t="shared" si="93"/>
        <v>0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396">
        <v>4607091384437</v>
      </c>
      <c r="E476" s="397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2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9"/>
      <c r="Q476" s="399"/>
      <c r="R476" s="399"/>
      <c r="S476" s="397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396">
        <v>4680115884502</v>
      </c>
      <c r="E477" s="397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9"/>
      <c r="Q477" s="399"/>
      <c r="R477" s="399"/>
      <c r="S477" s="397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hidden="1" customHeight="1" x14ac:dyDescent="0.25">
      <c r="A478" s="54" t="s">
        <v>664</v>
      </c>
      <c r="B478" s="54" t="s">
        <v>665</v>
      </c>
      <c r="C478" s="31">
        <v>4301011771</v>
      </c>
      <c r="D478" s="396">
        <v>4607091389104</v>
      </c>
      <c r="E478" s="397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6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9"/>
      <c r="Q478" s="399"/>
      <c r="R478" s="399"/>
      <c r="S478" s="397"/>
      <c r="T478" s="34"/>
      <c r="U478" s="34"/>
      <c r="V478" s="35" t="s">
        <v>66</v>
      </c>
      <c r="W478" s="388">
        <v>0</v>
      </c>
      <c r="X478" s="389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396">
        <v>4680115884519</v>
      </c>
      <c r="E479" s="397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9"/>
      <c r="Q479" s="399"/>
      <c r="R479" s="399"/>
      <c r="S479" s="397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396">
        <v>4680115880603</v>
      </c>
      <c r="E480" s="397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9"/>
      <c r="Q480" s="399"/>
      <c r="R480" s="399"/>
      <c r="S480" s="397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396">
        <v>4607091389999</v>
      </c>
      <c r="E481" s="397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9"/>
      <c r="Q481" s="399"/>
      <c r="R481" s="399"/>
      <c r="S481" s="397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396">
        <v>4680115882782</v>
      </c>
      <c r="E482" s="397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74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9"/>
      <c r="Q482" s="399"/>
      <c r="R482" s="399"/>
      <c r="S482" s="397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396">
        <v>4607091389098</v>
      </c>
      <c r="E483" s="397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46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9"/>
      <c r="Q483" s="399"/>
      <c r="R483" s="399"/>
      <c r="S483" s="397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396">
        <v>4607091389982</v>
      </c>
      <c r="E484" s="397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4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9"/>
      <c r="Q484" s="399"/>
      <c r="R484" s="399"/>
      <c r="S484" s="397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idden="1" x14ac:dyDescent="0.2">
      <c r="A485" s="411"/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12"/>
      <c r="O485" s="400" t="s">
        <v>70</v>
      </c>
      <c r="P485" s="401"/>
      <c r="Q485" s="401"/>
      <c r="R485" s="401"/>
      <c r="S485" s="401"/>
      <c r="T485" s="401"/>
      <c r="U485" s="402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0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0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0</v>
      </c>
      <c r="Z485" s="391"/>
      <c r="AA485" s="391"/>
    </row>
    <row r="486" spans="1:67" hidden="1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5"/>
      <c r="N486" s="412"/>
      <c r="O486" s="400" t="s">
        <v>70</v>
      </c>
      <c r="P486" s="401"/>
      <c r="Q486" s="401"/>
      <c r="R486" s="401"/>
      <c r="S486" s="401"/>
      <c r="T486" s="401"/>
      <c r="U486" s="402"/>
      <c r="V486" s="37" t="s">
        <v>66</v>
      </c>
      <c r="W486" s="390">
        <f>IFERROR(SUM(W473:W484),"0")</f>
        <v>0</v>
      </c>
      <c r="X486" s="390">
        <f>IFERROR(SUM(X473:X484),"0")</f>
        <v>0</v>
      </c>
      <c r="Y486" s="37"/>
      <c r="Z486" s="391"/>
      <c r="AA486" s="391"/>
    </row>
    <row r="487" spans="1:67" ht="14.25" hidden="1" customHeight="1" x14ac:dyDescent="0.25">
      <c r="A487" s="404" t="s">
        <v>97</v>
      </c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5"/>
      <c r="N487" s="405"/>
      <c r="O487" s="405"/>
      <c r="P487" s="405"/>
      <c r="Q487" s="405"/>
      <c r="R487" s="405"/>
      <c r="S487" s="405"/>
      <c r="T487" s="405"/>
      <c r="U487" s="405"/>
      <c r="V487" s="405"/>
      <c r="W487" s="405"/>
      <c r="X487" s="405"/>
      <c r="Y487" s="405"/>
      <c r="Z487" s="381"/>
      <c r="AA487" s="381"/>
    </row>
    <row r="488" spans="1:67" ht="16.5" hidden="1" customHeight="1" x14ac:dyDescent="0.25">
      <c r="A488" s="54" t="s">
        <v>678</v>
      </c>
      <c r="B488" s="54" t="s">
        <v>679</v>
      </c>
      <c r="C488" s="31">
        <v>4301020222</v>
      </c>
      <c r="D488" s="396">
        <v>4607091388930</v>
      </c>
      <c r="E488" s="397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4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9"/>
      <c r="Q488" s="399"/>
      <c r="R488" s="399"/>
      <c r="S488" s="397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396">
        <v>4680115880054</v>
      </c>
      <c r="E489" s="397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4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9"/>
      <c r="Q489" s="399"/>
      <c r="R489" s="399"/>
      <c r="S489" s="397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idden="1" x14ac:dyDescent="0.2">
      <c r="A490" s="411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405"/>
      <c r="N490" s="412"/>
      <c r="O490" s="400" t="s">
        <v>70</v>
      </c>
      <c r="P490" s="401"/>
      <c r="Q490" s="401"/>
      <c r="R490" s="401"/>
      <c r="S490" s="401"/>
      <c r="T490" s="401"/>
      <c r="U490" s="402"/>
      <c r="V490" s="37" t="s">
        <v>71</v>
      </c>
      <c r="W490" s="390">
        <f>IFERROR(W488/H488,"0")+IFERROR(W489/H489,"0")</f>
        <v>0</v>
      </c>
      <c r="X490" s="390">
        <f>IFERROR(X488/H488,"0")+IFERROR(X489/H489,"0")</f>
        <v>0</v>
      </c>
      <c r="Y490" s="390">
        <f>IFERROR(IF(Y488="",0,Y488),"0")+IFERROR(IF(Y489="",0,Y489),"0")</f>
        <v>0</v>
      </c>
      <c r="Z490" s="391"/>
      <c r="AA490" s="391"/>
    </row>
    <row r="491" spans="1:67" hidden="1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12"/>
      <c r="O491" s="400" t="s">
        <v>70</v>
      </c>
      <c r="P491" s="401"/>
      <c r="Q491" s="401"/>
      <c r="R491" s="401"/>
      <c r="S491" s="401"/>
      <c r="T491" s="401"/>
      <c r="U491" s="402"/>
      <c r="V491" s="37" t="s">
        <v>66</v>
      </c>
      <c r="W491" s="390">
        <f>IFERROR(SUM(W488:W489),"0")</f>
        <v>0</v>
      </c>
      <c r="X491" s="390">
        <f>IFERROR(SUM(X488:X489),"0")</f>
        <v>0</v>
      </c>
      <c r="Y491" s="37"/>
      <c r="Z491" s="391"/>
      <c r="AA491" s="391"/>
    </row>
    <row r="492" spans="1:67" ht="14.25" hidden="1" customHeight="1" x14ac:dyDescent="0.25">
      <c r="A492" s="404" t="s">
        <v>61</v>
      </c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405"/>
      <c r="N492" s="405"/>
      <c r="O492" s="405"/>
      <c r="P492" s="405"/>
      <c r="Q492" s="405"/>
      <c r="R492" s="405"/>
      <c r="S492" s="405"/>
      <c r="T492" s="405"/>
      <c r="U492" s="405"/>
      <c r="V492" s="405"/>
      <c r="W492" s="405"/>
      <c r="X492" s="405"/>
      <c r="Y492" s="405"/>
      <c r="Z492" s="381"/>
      <c r="AA492" s="381"/>
    </row>
    <row r="493" spans="1:67" ht="27" hidden="1" customHeight="1" x14ac:dyDescent="0.25">
      <c r="A493" s="54" t="s">
        <v>682</v>
      </c>
      <c r="B493" s="54" t="s">
        <v>683</v>
      </c>
      <c r="C493" s="31">
        <v>4301031252</v>
      </c>
      <c r="D493" s="396">
        <v>4680115883116</v>
      </c>
      <c r="E493" s="397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9"/>
      <c r="Q493" s="399"/>
      <c r="R493" s="399"/>
      <c r="S493" s="397"/>
      <c r="T493" s="34"/>
      <c r="U493" s="34"/>
      <c r="V493" s="35" t="s">
        <v>66</v>
      </c>
      <c r="W493" s="388">
        <v>0</v>
      </c>
      <c r="X493" s="389">
        <f t="shared" ref="X493:X498" si="97">IFERROR(IF(W493="",0,CEILING((W493/$H493),1)*$H493),"")</f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ref="BL493:BL498" si="98">IFERROR(W493*I493/H493,"0")</f>
        <v>0</v>
      </c>
      <c r="BM493" s="64">
        <f t="shared" ref="BM493:BM498" si="99">IFERROR(X493*I493/H493,"0")</f>
        <v>0</v>
      </c>
      <c r="BN493" s="64">
        <f t="shared" ref="BN493:BN498" si="100">IFERROR(1/J493*(W493/H493),"0")</f>
        <v>0</v>
      </c>
      <c r="BO493" s="64">
        <f t="shared" ref="BO493:BO498" si="101">IFERROR(1/J493*(X493/H493),"0")</f>
        <v>0</v>
      </c>
    </row>
    <row r="494" spans="1:67" ht="27" hidden="1" customHeight="1" x14ac:dyDescent="0.25">
      <c r="A494" s="54" t="s">
        <v>684</v>
      </c>
      <c r="B494" s="54" t="s">
        <v>685</v>
      </c>
      <c r="C494" s="31">
        <v>4301031248</v>
      </c>
      <c r="D494" s="396">
        <v>4680115883093</v>
      </c>
      <c r="E494" s="397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4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9"/>
      <c r="Q494" s="399"/>
      <c r="R494" s="399"/>
      <c r="S494" s="397"/>
      <c r="T494" s="34"/>
      <c r="U494" s="34"/>
      <c r="V494" s="35" t="s">
        <v>66</v>
      </c>
      <c r="W494" s="388">
        <v>0</v>
      </c>
      <c r="X494" s="389">
        <f t="shared" si="97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8"/>
        <v>0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</row>
    <row r="495" spans="1:67" ht="27" hidden="1" customHeight="1" x14ac:dyDescent="0.25">
      <c r="A495" s="54" t="s">
        <v>686</v>
      </c>
      <c r="B495" s="54" t="s">
        <v>687</v>
      </c>
      <c r="C495" s="31">
        <v>4301031250</v>
      </c>
      <c r="D495" s="396">
        <v>4680115883109</v>
      </c>
      <c r="E495" s="397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9"/>
      <c r="Q495" s="399"/>
      <c r="R495" s="399"/>
      <c r="S495" s="397"/>
      <c r="T495" s="34"/>
      <c r="U495" s="34"/>
      <c r="V495" s="35" t="s">
        <v>66</v>
      </c>
      <c r="W495" s="388">
        <v>0</v>
      </c>
      <c r="X495" s="389">
        <f t="shared" si="97"/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si="98"/>
        <v>0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396">
        <v>4680115882072</v>
      </c>
      <c r="E496" s="397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5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9"/>
      <c r="Q496" s="399"/>
      <c r="R496" s="399"/>
      <c r="S496" s="397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396">
        <v>4680115882102</v>
      </c>
      <c r="E497" s="397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9"/>
      <c r="Q497" s="399"/>
      <c r="R497" s="399"/>
      <c r="S497" s="397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396">
        <v>4680115882096</v>
      </c>
      <c r="E498" s="397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4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9"/>
      <c r="Q498" s="399"/>
      <c r="R498" s="399"/>
      <c r="S498" s="397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idden="1" x14ac:dyDescent="0.2">
      <c r="A499" s="411"/>
      <c r="B499" s="405"/>
      <c r="C499" s="405"/>
      <c r="D499" s="405"/>
      <c r="E499" s="405"/>
      <c r="F499" s="405"/>
      <c r="G499" s="405"/>
      <c r="H499" s="405"/>
      <c r="I499" s="405"/>
      <c r="J499" s="405"/>
      <c r="K499" s="405"/>
      <c r="L499" s="405"/>
      <c r="M499" s="405"/>
      <c r="N499" s="412"/>
      <c r="O499" s="400" t="s">
        <v>70</v>
      </c>
      <c r="P499" s="401"/>
      <c r="Q499" s="401"/>
      <c r="R499" s="401"/>
      <c r="S499" s="401"/>
      <c r="T499" s="401"/>
      <c r="U499" s="402"/>
      <c r="V499" s="37" t="s">
        <v>71</v>
      </c>
      <c r="W499" s="390">
        <f>IFERROR(W493/H493,"0")+IFERROR(W494/H494,"0")+IFERROR(W495/H495,"0")+IFERROR(W496/H496,"0")+IFERROR(W497/H497,"0")+IFERROR(W498/H498,"0")</f>
        <v>0</v>
      </c>
      <c r="X499" s="390">
        <f>IFERROR(X493/H493,"0")+IFERROR(X494/H494,"0")+IFERROR(X495/H495,"0")+IFERROR(X496/H496,"0")+IFERROR(X497/H497,"0")+IFERROR(X498/H498,"0")</f>
        <v>0</v>
      </c>
      <c r="Y499" s="390">
        <f>IFERROR(IF(Y493="",0,Y493),"0")+IFERROR(IF(Y494="",0,Y494),"0")+IFERROR(IF(Y495="",0,Y495),"0")+IFERROR(IF(Y496="",0,Y496),"0")+IFERROR(IF(Y497="",0,Y497),"0")+IFERROR(IF(Y498="",0,Y498),"0")</f>
        <v>0</v>
      </c>
      <c r="Z499" s="391"/>
      <c r="AA499" s="391"/>
    </row>
    <row r="500" spans="1:67" hidden="1" x14ac:dyDescent="0.2">
      <c r="A500" s="405"/>
      <c r="B500" s="405"/>
      <c r="C500" s="405"/>
      <c r="D500" s="405"/>
      <c r="E500" s="405"/>
      <c r="F500" s="405"/>
      <c r="G500" s="405"/>
      <c r="H500" s="405"/>
      <c r="I500" s="405"/>
      <c r="J500" s="405"/>
      <c r="K500" s="405"/>
      <c r="L500" s="405"/>
      <c r="M500" s="405"/>
      <c r="N500" s="412"/>
      <c r="O500" s="400" t="s">
        <v>70</v>
      </c>
      <c r="P500" s="401"/>
      <c r="Q500" s="401"/>
      <c r="R500" s="401"/>
      <c r="S500" s="401"/>
      <c r="T500" s="401"/>
      <c r="U500" s="402"/>
      <c r="V500" s="37" t="s">
        <v>66</v>
      </c>
      <c r="W500" s="390">
        <f>IFERROR(SUM(W493:W498),"0")</f>
        <v>0</v>
      </c>
      <c r="X500" s="390">
        <f>IFERROR(SUM(X493:X498),"0")</f>
        <v>0</v>
      </c>
      <c r="Y500" s="37"/>
      <c r="Z500" s="391"/>
      <c r="AA500" s="391"/>
    </row>
    <row r="501" spans="1:67" ht="14.25" hidden="1" customHeight="1" x14ac:dyDescent="0.25">
      <c r="A501" s="404" t="s">
        <v>72</v>
      </c>
      <c r="B501" s="405"/>
      <c r="C501" s="405"/>
      <c r="D501" s="405"/>
      <c r="E501" s="405"/>
      <c r="F501" s="405"/>
      <c r="G501" s="405"/>
      <c r="H501" s="405"/>
      <c r="I501" s="405"/>
      <c r="J501" s="405"/>
      <c r="K501" s="405"/>
      <c r="L501" s="405"/>
      <c r="M501" s="405"/>
      <c r="N501" s="405"/>
      <c r="O501" s="405"/>
      <c r="P501" s="405"/>
      <c r="Q501" s="405"/>
      <c r="R501" s="405"/>
      <c r="S501" s="405"/>
      <c r="T501" s="405"/>
      <c r="U501" s="405"/>
      <c r="V501" s="405"/>
      <c r="W501" s="405"/>
      <c r="X501" s="405"/>
      <c r="Y501" s="405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396">
        <v>4607091383409</v>
      </c>
      <c r="E502" s="397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9"/>
      <c r="Q502" s="399"/>
      <c r="R502" s="399"/>
      <c r="S502" s="397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396">
        <v>4607091383416</v>
      </c>
      <c r="E503" s="397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9"/>
      <c r="Q503" s="399"/>
      <c r="R503" s="399"/>
      <c r="S503" s="397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396">
        <v>4680115883536</v>
      </c>
      <c r="E504" s="397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3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9"/>
      <c r="Q504" s="399"/>
      <c r="R504" s="399"/>
      <c r="S504" s="397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11"/>
      <c r="B505" s="405"/>
      <c r="C505" s="405"/>
      <c r="D505" s="405"/>
      <c r="E505" s="405"/>
      <c r="F505" s="405"/>
      <c r="G505" s="405"/>
      <c r="H505" s="405"/>
      <c r="I505" s="405"/>
      <c r="J505" s="405"/>
      <c r="K505" s="405"/>
      <c r="L505" s="405"/>
      <c r="M505" s="405"/>
      <c r="N505" s="412"/>
      <c r="O505" s="400" t="s">
        <v>70</v>
      </c>
      <c r="P505" s="401"/>
      <c r="Q505" s="401"/>
      <c r="R505" s="401"/>
      <c r="S505" s="401"/>
      <c r="T505" s="401"/>
      <c r="U505" s="402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5"/>
      <c r="B506" s="405"/>
      <c r="C506" s="405"/>
      <c r="D506" s="405"/>
      <c r="E506" s="405"/>
      <c r="F506" s="405"/>
      <c r="G506" s="405"/>
      <c r="H506" s="405"/>
      <c r="I506" s="405"/>
      <c r="J506" s="405"/>
      <c r="K506" s="405"/>
      <c r="L506" s="405"/>
      <c r="M506" s="405"/>
      <c r="N506" s="412"/>
      <c r="O506" s="400" t="s">
        <v>70</v>
      </c>
      <c r="P506" s="401"/>
      <c r="Q506" s="401"/>
      <c r="R506" s="401"/>
      <c r="S506" s="401"/>
      <c r="T506" s="401"/>
      <c r="U506" s="402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4" t="s">
        <v>204</v>
      </c>
      <c r="B507" s="405"/>
      <c r="C507" s="405"/>
      <c r="D507" s="405"/>
      <c r="E507" s="405"/>
      <c r="F507" s="405"/>
      <c r="G507" s="405"/>
      <c r="H507" s="405"/>
      <c r="I507" s="405"/>
      <c r="J507" s="405"/>
      <c r="K507" s="405"/>
      <c r="L507" s="405"/>
      <c r="M507" s="405"/>
      <c r="N507" s="405"/>
      <c r="O507" s="405"/>
      <c r="P507" s="405"/>
      <c r="Q507" s="405"/>
      <c r="R507" s="405"/>
      <c r="S507" s="405"/>
      <c r="T507" s="405"/>
      <c r="U507" s="405"/>
      <c r="V507" s="405"/>
      <c r="W507" s="405"/>
      <c r="X507" s="405"/>
      <c r="Y507" s="405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396">
        <v>4680115885035</v>
      </c>
      <c r="E508" s="397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7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9"/>
      <c r="Q508" s="399"/>
      <c r="R508" s="399"/>
      <c r="S508" s="397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11"/>
      <c r="B509" s="405"/>
      <c r="C509" s="405"/>
      <c r="D509" s="405"/>
      <c r="E509" s="405"/>
      <c r="F509" s="405"/>
      <c r="G509" s="405"/>
      <c r="H509" s="405"/>
      <c r="I509" s="405"/>
      <c r="J509" s="405"/>
      <c r="K509" s="405"/>
      <c r="L509" s="405"/>
      <c r="M509" s="405"/>
      <c r="N509" s="412"/>
      <c r="O509" s="400" t="s">
        <v>70</v>
      </c>
      <c r="P509" s="401"/>
      <c r="Q509" s="401"/>
      <c r="R509" s="401"/>
      <c r="S509" s="401"/>
      <c r="T509" s="401"/>
      <c r="U509" s="402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5"/>
      <c r="B510" s="405"/>
      <c r="C510" s="405"/>
      <c r="D510" s="405"/>
      <c r="E510" s="405"/>
      <c r="F510" s="405"/>
      <c r="G510" s="405"/>
      <c r="H510" s="405"/>
      <c r="I510" s="405"/>
      <c r="J510" s="405"/>
      <c r="K510" s="405"/>
      <c r="L510" s="405"/>
      <c r="M510" s="405"/>
      <c r="N510" s="412"/>
      <c r="O510" s="400" t="s">
        <v>70</v>
      </c>
      <c r="P510" s="401"/>
      <c r="Q510" s="401"/>
      <c r="R510" s="401"/>
      <c r="S510" s="401"/>
      <c r="T510" s="401"/>
      <c r="U510" s="402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51" t="s">
        <v>702</v>
      </c>
      <c r="B511" s="452"/>
      <c r="C511" s="452"/>
      <c r="D511" s="452"/>
      <c r="E511" s="452"/>
      <c r="F511" s="452"/>
      <c r="G511" s="452"/>
      <c r="H511" s="452"/>
      <c r="I511" s="452"/>
      <c r="J511" s="452"/>
      <c r="K511" s="452"/>
      <c r="L511" s="452"/>
      <c r="M511" s="452"/>
      <c r="N511" s="452"/>
      <c r="O511" s="452"/>
      <c r="P511" s="452"/>
      <c r="Q511" s="452"/>
      <c r="R511" s="452"/>
      <c r="S511" s="452"/>
      <c r="T511" s="452"/>
      <c r="U511" s="452"/>
      <c r="V511" s="452"/>
      <c r="W511" s="452"/>
      <c r="X511" s="452"/>
      <c r="Y511" s="452"/>
      <c r="Z511" s="48"/>
      <c r="AA511" s="48"/>
    </row>
    <row r="512" spans="1:67" ht="16.5" hidden="1" customHeight="1" x14ac:dyDescent="0.25">
      <c r="A512" s="408" t="s">
        <v>703</v>
      </c>
      <c r="B512" s="405"/>
      <c r="C512" s="405"/>
      <c r="D512" s="405"/>
      <c r="E512" s="405"/>
      <c r="F512" s="405"/>
      <c r="G512" s="405"/>
      <c r="H512" s="405"/>
      <c r="I512" s="405"/>
      <c r="J512" s="405"/>
      <c r="K512" s="405"/>
      <c r="L512" s="405"/>
      <c r="M512" s="405"/>
      <c r="N512" s="405"/>
      <c r="O512" s="405"/>
      <c r="P512" s="405"/>
      <c r="Q512" s="405"/>
      <c r="R512" s="405"/>
      <c r="S512" s="405"/>
      <c r="T512" s="405"/>
      <c r="U512" s="405"/>
      <c r="V512" s="405"/>
      <c r="W512" s="405"/>
      <c r="X512" s="405"/>
      <c r="Y512" s="405"/>
      <c r="Z512" s="382"/>
      <c r="AA512" s="382"/>
    </row>
    <row r="513" spans="1:67" ht="14.25" hidden="1" customHeight="1" x14ac:dyDescent="0.25">
      <c r="A513" s="404" t="s">
        <v>105</v>
      </c>
      <c r="B513" s="405"/>
      <c r="C513" s="405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5"/>
      <c r="S513" s="405"/>
      <c r="T513" s="405"/>
      <c r="U513" s="405"/>
      <c r="V513" s="405"/>
      <c r="W513" s="405"/>
      <c r="X513" s="405"/>
      <c r="Y513" s="405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396">
        <v>4640242181011</v>
      </c>
      <c r="E514" s="397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590" t="s">
        <v>706</v>
      </c>
      <c r="P514" s="399"/>
      <c r="Q514" s="399"/>
      <c r="R514" s="399"/>
      <c r="S514" s="397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396">
        <v>4640242180045</v>
      </c>
      <c r="E515" s="397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531" t="s">
        <v>709</v>
      </c>
      <c r="P515" s="399"/>
      <c r="Q515" s="399"/>
      <c r="R515" s="399"/>
      <c r="S515" s="397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396">
        <v>4640242180441</v>
      </c>
      <c r="E516" s="397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561" t="s">
        <v>712</v>
      </c>
      <c r="P516" s="399"/>
      <c r="Q516" s="399"/>
      <c r="R516" s="399"/>
      <c r="S516" s="397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396">
        <v>4640242180601</v>
      </c>
      <c r="E517" s="397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678" t="s">
        <v>715</v>
      </c>
      <c r="P517" s="399"/>
      <c r="Q517" s="399"/>
      <c r="R517" s="399"/>
      <c r="S517" s="397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396">
        <v>4640242180564</v>
      </c>
      <c r="E518" s="397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761" t="s">
        <v>718</v>
      </c>
      <c r="P518" s="399"/>
      <c r="Q518" s="399"/>
      <c r="R518" s="399"/>
      <c r="S518" s="397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396">
        <v>4640242180922</v>
      </c>
      <c r="E519" s="397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657" t="s">
        <v>721</v>
      </c>
      <c r="P519" s="399"/>
      <c r="Q519" s="399"/>
      <c r="R519" s="399"/>
      <c r="S519" s="397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396">
        <v>4640242181189</v>
      </c>
      <c r="E520" s="397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680" t="s">
        <v>724</v>
      </c>
      <c r="P520" s="399"/>
      <c r="Q520" s="399"/>
      <c r="R520" s="399"/>
      <c r="S520" s="397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396">
        <v>4640242180038</v>
      </c>
      <c r="E521" s="397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725" t="s">
        <v>727</v>
      </c>
      <c r="P521" s="399"/>
      <c r="Q521" s="399"/>
      <c r="R521" s="399"/>
      <c r="S521" s="397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396">
        <v>4640242181172</v>
      </c>
      <c r="E522" s="397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559" t="s">
        <v>730</v>
      </c>
      <c r="P522" s="399"/>
      <c r="Q522" s="399"/>
      <c r="R522" s="399"/>
      <c r="S522" s="397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11"/>
      <c r="B523" s="405"/>
      <c r="C523" s="405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12"/>
      <c r="O523" s="400" t="s">
        <v>70</v>
      </c>
      <c r="P523" s="401"/>
      <c r="Q523" s="401"/>
      <c r="R523" s="401"/>
      <c r="S523" s="401"/>
      <c r="T523" s="401"/>
      <c r="U523" s="402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5"/>
      <c r="B524" s="405"/>
      <c r="C524" s="405"/>
      <c r="D524" s="405"/>
      <c r="E524" s="405"/>
      <c r="F524" s="405"/>
      <c r="G524" s="405"/>
      <c r="H524" s="405"/>
      <c r="I524" s="405"/>
      <c r="J524" s="405"/>
      <c r="K524" s="405"/>
      <c r="L524" s="405"/>
      <c r="M524" s="405"/>
      <c r="N524" s="412"/>
      <c r="O524" s="400" t="s">
        <v>70</v>
      </c>
      <c r="P524" s="401"/>
      <c r="Q524" s="401"/>
      <c r="R524" s="401"/>
      <c r="S524" s="401"/>
      <c r="T524" s="401"/>
      <c r="U524" s="402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4" t="s">
        <v>97</v>
      </c>
      <c r="B525" s="405"/>
      <c r="C525" s="405"/>
      <c r="D525" s="405"/>
      <c r="E525" s="405"/>
      <c r="F525" s="405"/>
      <c r="G525" s="405"/>
      <c r="H525" s="405"/>
      <c r="I525" s="405"/>
      <c r="J525" s="405"/>
      <c r="K525" s="405"/>
      <c r="L525" s="405"/>
      <c r="M525" s="405"/>
      <c r="N525" s="405"/>
      <c r="O525" s="405"/>
      <c r="P525" s="405"/>
      <c r="Q525" s="405"/>
      <c r="R525" s="405"/>
      <c r="S525" s="405"/>
      <c r="T525" s="405"/>
      <c r="U525" s="405"/>
      <c r="V525" s="405"/>
      <c r="W525" s="405"/>
      <c r="X525" s="405"/>
      <c r="Y525" s="405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396">
        <v>4640242180526</v>
      </c>
      <c r="E526" s="397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20" t="s">
        <v>733</v>
      </c>
      <c r="P526" s="399"/>
      <c r="Q526" s="399"/>
      <c r="R526" s="399"/>
      <c r="S526" s="397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396">
        <v>4640242180519</v>
      </c>
      <c r="E527" s="397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537" t="s">
        <v>736</v>
      </c>
      <c r="P527" s="399"/>
      <c r="Q527" s="399"/>
      <c r="R527" s="399"/>
      <c r="S527" s="397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396">
        <v>4640242180090</v>
      </c>
      <c r="E528" s="397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3" t="s">
        <v>739</v>
      </c>
      <c r="P528" s="399"/>
      <c r="Q528" s="399"/>
      <c r="R528" s="399"/>
      <c r="S528" s="397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396">
        <v>4640242180090</v>
      </c>
      <c r="E529" s="397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686" t="s">
        <v>742</v>
      </c>
      <c r="P529" s="399"/>
      <c r="Q529" s="399"/>
      <c r="R529" s="399"/>
      <c r="S529" s="397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396">
        <v>4640242181363</v>
      </c>
      <c r="E530" s="397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765" t="s">
        <v>745</v>
      </c>
      <c r="P530" s="399"/>
      <c r="Q530" s="399"/>
      <c r="R530" s="399"/>
      <c r="S530" s="397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11"/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12"/>
      <c r="O531" s="400" t="s">
        <v>70</v>
      </c>
      <c r="P531" s="401"/>
      <c r="Q531" s="401"/>
      <c r="R531" s="401"/>
      <c r="S531" s="401"/>
      <c r="T531" s="401"/>
      <c r="U531" s="402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5"/>
      <c r="B532" s="405"/>
      <c r="C532" s="405"/>
      <c r="D532" s="405"/>
      <c r="E532" s="405"/>
      <c r="F532" s="405"/>
      <c r="G532" s="405"/>
      <c r="H532" s="405"/>
      <c r="I532" s="405"/>
      <c r="J532" s="405"/>
      <c r="K532" s="405"/>
      <c r="L532" s="405"/>
      <c r="M532" s="405"/>
      <c r="N532" s="412"/>
      <c r="O532" s="400" t="s">
        <v>70</v>
      </c>
      <c r="P532" s="401"/>
      <c r="Q532" s="401"/>
      <c r="R532" s="401"/>
      <c r="S532" s="401"/>
      <c r="T532" s="401"/>
      <c r="U532" s="402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4" t="s">
        <v>61</v>
      </c>
      <c r="B533" s="405"/>
      <c r="C533" s="405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5"/>
      <c r="S533" s="405"/>
      <c r="T533" s="405"/>
      <c r="U533" s="405"/>
      <c r="V533" s="405"/>
      <c r="W533" s="405"/>
      <c r="X533" s="405"/>
      <c r="Y533" s="405"/>
      <c r="Z533" s="381"/>
      <c r="AA533" s="381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396">
        <v>4640242180816</v>
      </c>
      <c r="E534" s="397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75" t="s">
        <v>748</v>
      </c>
      <c r="P534" s="399"/>
      <c r="Q534" s="399"/>
      <c r="R534" s="399"/>
      <c r="S534" s="397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396">
        <v>4640242180595</v>
      </c>
      <c r="E535" s="397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4" t="s">
        <v>751</v>
      </c>
      <c r="P535" s="399"/>
      <c r="Q535" s="399"/>
      <c r="R535" s="399"/>
      <c r="S535" s="397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396">
        <v>4640242180076</v>
      </c>
      <c r="E536" s="397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80" t="s">
        <v>754</v>
      </c>
      <c r="P536" s="399"/>
      <c r="Q536" s="399"/>
      <c r="R536" s="399"/>
      <c r="S536" s="397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396">
        <v>4640242180908</v>
      </c>
      <c r="E537" s="397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4" t="s">
        <v>757</v>
      </c>
      <c r="P537" s="399"/>
      <c r="Q537" s="399"/>
      <c r="R537" s="399"/>
      <c r="S537" s="397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396">
        <v>4640242180489</v>
      </c>
      <c r="E538" s="397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18" t="s">
        <v>760</v>
      </c>
      <c r="P538" s="399"/>
      <c r="Q538" s="399"/>
      <c r="R538" s="399"/>
      <c r="S538" s="397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11"/>
      <c r="B539" s="405"/>
      <c r="C539" s="405"/>
      <c r="D539" s="405"/>
      <c r="E539" s="405"/>
      <c r="F539" s="405"/>
      <c r="G539" s="405"/>
      <c r="H539" s="405"/>
      <c r="I539" s="405"/>
      <c r="J539" s="405"/>
      <c r="K539" s="405"/>
      <c r="L539" s="405"/>
      <c r="M539" s="405"/>
      <c r="N539" s="412"/>
      <c r="O539" s="400" t="s">
        <v>70</v>
      </c>
      <c r="P539" s="401"/>
      <c r="Q539" s="401"/>
      <c r="R539" s="401"/>
      <c r="S539" s="401"/>
      <c r="T539" s="401"/>
      <c r="U539" s="402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5"/>
      <c r="B540" s="405"/>
      <c r="C540" s="405"/>
      <c r="D540" s="405"/>
      <c r="E540" s="405"/>
      <c r="F540" s="405"/>
      <c r="G540" s="405"/>
      <c r="H540" s="405"/>
      <c r="I540" s="405"/>
      <c r="J540" s="405"/>
      <c r="K540" s="405"/>
      <c r="L540" s="405"/>
      <c r="M540" s="405"/>
      <c r="N540" s="412"/>
      <c r="O540" s="400" t="s">
        <v>70</v>
      </c>
      <c r="P540" s="401"/>
      <c r="Q540" s="401"/>
      <c r="R540" s="401"/>
      <c r="S540" s="401"/>
      <c r="T540" s="401"/>
      <c r="U540" s="402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4" t="s">
        <v>72</v>
      </c>
      <c r="B541" s="405"/>
      <c r="C541" s="405"/>
      <c r="D541" s="405"/>
      <c r="E541" s="405"/>
      <c r="F541" s="405"/>
      <c r="G541" s="405"/>
      <c r="H541" s="405"/>
      <c r="I541" s="405"/>
      <c r="J541" s="405"/>
      <c r="K541" s="405"/>
      <c r="L541" s="405"/>
      <c r="M541" s="405"/>
      <c r="N541" s="405"/>
      <c r="O541" s="405"/>
      <c r="P541" s="405"/>
      <c r="Q541" s="405"/>
      <c r="R541" s="405"/>
      <c r="S541" s="405"/>
      <c r="T541" s="405"/>
      <c r="U541" s="405"/>
      <c r="V541" s="405"/>
      <c r="W541" s="405"/>
      <c r="X541" s="405"/>
      <c r="Y541" s="405"/>
      <c r="Z541" s="381"/>
      <c r="AA541" s="381"/>
    </row>
    <row r="542" spans="1:67" ht="27" customHeight="1" x14ac:dyDescent="0.25">
      <c r="A542" s="54" t="s">
        <v>761</v>
      </c>
      <c r="B542" s="54" t="s">
        <v>762</v>
      </c>
      <c r="C542" s="31">
        <v>4301051746</v>
      </c>
      <c r="D542" s="396">
        <v>4640242180533</v>
      </c>
      <c r="E542" s="397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676" t="s">
        <v>763</v>
      </c>
      <c r="P542" s="399"/>
      <c r="Q542" s="399"/>
      <c r="R542" s="399"/>
      <c r="S542" s="397"/>
      <c r="T542" s="34"/>
      <c r="U542" s="34"/>
      <c r="V542" s="35" t="s">
        <v>66</v>
      </c>
      <c r="W542" s="388">
        <v>1000</v>
      </c>
      <c r="X542" s="389">
        <f>IFERROR(IF(W542="",0,CEILING((W542/$H542),1)*$H542),"")</f>
        <v>1006.1999999999999</v>
      </c>
      <c r="Y542" s="36">
        <f>IFERROR(IF(X542=0,"",ROUNDUP(X542/H542,0)*0.02175),"")</f>
        <v>2.8057499999999997</v>
      </c>
      <c r="Z542" s="56"/>
      <c r="AA542" s="57"/>
      <c r="AE542" s="64"/>
      <c r="BB542" s="370" t="s">
        <v>1</v>
      </c>
      <c r="BL542" s="64">
        <f>IFERROR(W542*I542/H542,"0")</f>
        <v>1072.3076923076924</v>
      </c>
      <c r="BM542" s="64">
        <f>IFERROR(X542*I542/H542,"0")</f>
        <v>1078.9559999999999</v>
      </c>
      <c r="BN542" s="64">
        <f>IFERROR(1/J542*(W542/H542),"0")</f>
        <v>2.2893772893772892</v>
      </c>
      <c r="BO542" s="64">
        <f>IFERROR(1/J542*(X542/H542),"0")</f>
        <v>2.3035714285714284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396">
        <v>4640242180106</v>
      </c>
      <c r="E543" s="397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42" t="s">
        <v>766</v>
      </c>
      <c r="P543" s="399"/>
      <c r="Q543" s="399"/>
      <c r="R543" s="399"/>
      <c r="S543" s="397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396">
        <v>4640242180540</v>
      </c>
      <c r="E544" s="397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660" t="s">
        <v>769</v>
      </c>
      <c r="P544" s="399"/>
      <c r="Q544" s="399"/>
      <c r="R544" s="399"/>
      <c r="S544" s="397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396">
        <v>4640242181233</v>
      </c>
      <c r="E545" s="397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49" t="s">
        <v>772</v>
      </c>
      <c r="P545" s="399"/>
      <c r="Q545" s="399"/>
      <c r="R545" s="399"/>
      <c r="S545" s="397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396">
        <v>4640242181226</v>
      </c>
      <c r="E546" s="397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82" t="s">
        <v>775</v>
      </c>
      <c r="P546" s="399"/>
      <c r="Q546" s="399"/>
      <c r="R546" s="399"/>
      <c r="S546" s="397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11"/>
      <c r="B547" s="405"/>
      <c r="C547" s="405"/>
      <c r="D547" s="405"/>
      <c r="E547" s="405"/>
      <c r="F547" s="405"/>
      <c r="G547" s="405"/>
      <c r="H547" s="405"/>
      <c r="I547" s="405"/>
      <c r="J547" s="405"/>
      <c r="K547" s="405"/>
      <c r="L547" s="405"/>
      <c r="M547" s="405"/>
      <c r="N547" s="412"/>
      <c r="O547" s="400" t="s">
        <v>70</v>
      </c>
      <c r="P547" s="401"/>
      <c r="Q547" s="401"/>
      <c r="R547" s="401"/>
      <c r="S547" s="401"/>
      <c r="T547" s="401"/>
      <c r="U547" s="402"/>
      <c r="V547" s="37" t="s">
        <v>71</v>
      </c>
      <c r="W547" s="390">
        <f>IFERROR(W542/H542,"0")+IFERROR(W543/H543,"0")+IFERROR(W544/H544,"0")+IFERROR(W545/H545,"0")+IFERROR(W546/H546,"0")</f>
        <v>128.2051282051282</v>
      </c>
      <c r="X547" s="390">
        <f>IFERROR(X542/H542,"0")+IFERROR(X543/H543,"0")+IFERROR(X544/H544,"0")+IFERROR(X545/H545,"0")+IFERROR(X546/H546,"0")</f>
        <v>129</v>
      </c>
      <c r="Y547" s="390">
        <f>IFERROR(IF(Y542="",0,Y542),"0")+IFERROR(IF(Y543="",0,Y543),"0")+IFERROR(IF(Y544="",0,Y544),"0")+IFERROR(IF(Y545="",0,Y545),"0")+IFERROR(IF(Y546="",0,Y546),"0")</f>
        <v>2.8057499999999997</v>
      </c>
      <c r="Z547" s="391"/>
      <c r="AA547" s="391"/>
    </row>
    <row r="548" spans="1:67" x14ac:dyDescent="0.2">
      <c r="A548" s="405"/>
      <c r="B548" s="405"/>
      <c r="C548" s="405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12"/>
      <c r="O548" s="400" t="s">
        <v>70</v>
      </c>
      <c r="P548" s="401"/>
      <c r="Q548" s="401"/>
      <c r="R548" s="401"/>
      <c r="S548" s="401"/>
      <c r="T548" s="401"/>
      <c r="U548" s="402"/>
      <c r="V548" s="37" t="s">
        <v>66</v>
      </c>
      <c r="W548" s="390">
        <f>IFERROR(SUM(W542:W546),"0")</f>
        <v>1000</v>
      </c>
      <c r="X548" s="390">
        <f>IFERROR(SUM(X542:X546),"0")</f>
        <v>1006.1999999999999</v>
      </c>
      <c r="Y548" s="37"/>
      <c r="Z548" s="391"/>
      <c r="AA548" s="391"/>
    </row>
    <row r="549" spans="1:67" ht="14.25" hidden="1" customHeight="1" x14ac:dyDescent="0.25">
      <c r="A549" s="404" t="s">
        <v>204</v>
      </c>
      <c r="B549" s="405"/>
      <c r="C549" s="405"/>
      <c r="D549" s="405"/>
      <c r="E549" s="405"/>
      <c r="F549" s="405"/>
      <c r="G549" s="405"/>
      <c r="H549" s="405"/>
      <c r="I549" s="405"/>
      <c r="J549" s="405"/>
      <c r="K549" s="405"/>
      <c r="L549" s="405"/>
      <c r="M549" s="405"/>
      <c r="N549" s="405"/>
      <c r="O549" s="405"/>
      <c r="P549" s="405"/>
      <c r="Q549" s="405"/>
      <c r="R549" s="405"/>
      <c r="S549" s="405"/>
      <c r="T549" s="405"/>
      <c r="U549" s="405"/>
      <c r="V549" s="405"/>
      <c r="W549" s="405"/>
      <c r="X549" s="405"/>
      <c r="Y549" s="405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396">
        <v>4640242180120</v>
      </c>
      <c r="E550" s="397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0" t="s">
        <v>778</v>
      </c>
      <c r="P550" s="399"/>
      <c r="Q550" s="399"/>
      <c r="R550" s="399"/>
      <c r="S550" s="397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396">
        <v>4640242180120</v>
      </c>
      <c r="E551" s="397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25" t="s">
        <v>780</v>
      </c>
      <c r="P551" s="399"/>
      <c r="Q551" s="399"/>
      <c r="R551" s="399"/>
      <c r="S551" s="397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396">
        <v>4640242180137</v>
      </c>
      <c r="E552" s="397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16" t="s">
        <v>783</v>
      </c>
      <c r="P552" s="399"/>
      <c r="Q552" s="399"/>
      <c r="R552" s="399"/>
      <c r="S552" s="397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396">
        <v>4640242180137</v>
      </c>
      <c r="E553" s="397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03" t="s">
        <v>785</v>
      </c>
      <c r="P553" s="399"/>
      <c r="Q553" s="399"/>
      <c r="R553" s="399"/>
      <c r="S553" s="397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11"/>
      <c r="B554" s="405"/>
      <c r="C554" s="405"/>
      <c r="D554" s="405"/>
      <c r="E554" s="405"/>
      <c r="F554" s="405"/>
      <c r="G554" s="405"/>
      <c r="H554" s="405"/>
      <c r="I554" s="405"/>
      <c r="J554" s="405"/>
      <c r="K554" s="405"/>
      <c r="L554" s="405"/>
      <c r="M554" s="405"/>
      <c r="N554" s="412"/>
      <c r="O554" s="400" t="s">
        <v>70</v>
      </c>
      <c r="P554" s="401"/>
      <c r="Q554" s="401"/>
      <c r="R554" s="401"/>
      <c r="S554" s="401"/>
      <c r="T554" s="401"/>
      <c r="U554" s="402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5"/>
      <c r="B555" s="405"/>
      <c r="C555" s="405"/>
      <c r="D555" s="405"/>
      <c r="E555" s="405"/>
      <c r="F555" s="405"/>
      <c r="G555" s="405"/>
      <c r="H555" s="405"/>
      <c r="I555" s="405"/>
      <c r="J555" s="405"/>
      <c r="K555" s="405"/>
      <c r="L555" s="405"/>
      <c r="M555" s="405"/>
      <c r="N555" s="412"/>
      <c r="O555" s="400" t="s">
        <v>70</v>
      </c>
      <c r="P555" s="401"/>
      <c r="Q555" s="401"/>
      <c r="R555" s="401"/>
      <c r="S555" s="401"/>
      <c r="T555" s="401"/>
      <c r="U555" s="402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679"/>
      <c r="B556" s="405"/>
      <c r="C556" s="405"/>
      <c r="D556" s="405"/>
      <c r="E556" s="405"/>
      <c r="F556" s="405"/>
      <c r="G556" s="405"/>
      <c r="H556" s="405"/>
      <c r="I556" s="405"/>
      <c r="J556" s="405"/>
      <c r="K556" s="405"/>
      <c r="L556" s="405"/>
      <c r="M556" s="405"/>
      <c r="N556" s="574"/>
      <c r="O556" s="447" t="s">
        <v>786</v>
      </c>
      <c r="P556" s="448"/>
      <c r="Q556" s="448"/>
      <c r="R556" s="448"/>
      <c r="S556" s="448"/>
      <c r="T556" s="448"/>
      <c r="U556" s="449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12700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12721.14</v>
      </c>
      <c r="Y556" s="37"/>
      <c r="Z556" s="391"/>
      <c r="AA556" s="391"/>
    </row>
    <row r="557" spans="1:67" x14ac:dyDescent="0.2">
      <c r="A557" s="405"/>
      <c r="B557" s="405"/>
      <c r="C557" s="405"/>
      <c r="D557" s="405"/>
      <c r="E557" s="405"/>
      <c r="F557" s="405"/>
      <c r="G557" s="405"/>
      <c r="H557" s="405"/>
      <c r="I557" s="405"/>
      <c r="J557" s="405"/>
      <c r="K557" s="405"/>
      <c r="L557" s="405"/>
      <c r="M557" s="405"/>
      <c r="N557" s="574"/>
      <c r="O557" s="447" t="s">
        <v>787</v>
      </c>
      <c r="P557" s="448"/>
      <c r="Q557" s="448"/>
      <c r="R557" s="448"/>
      <c r="S557" s="448"/>
      <c r="T557" s="448"/>
      <c r="U557" s="449"/>
      <c r="V557" s="37" t="s">
        <v>66</v>
      </c>
      <c r="W557" s="390">
        <f>IFERROR(SUM(BL22:BL553),"0")</f>
        <v>13159.704671584124</v>
      </c>
      <c r="X557" s="390">
        <f>IFERROR(SUM(BM22:BM553),"0")</f>
        <v>13181.944</v>
      </c>
      <c r="Y557" s="37"/>
      <c r="Z557" s="391"/>
      <c r="AA557" s="391"/>
    </row>
    <row r="558" spans="1:67" x14ac:dyDescent="0.2">
      <c r="A558" s="405"/>
      <c r="B558" s="405"/>
      <c r="C558" s="405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574"/>
      <c r="O558" s="447" t="s">
        <v>788</v>
      </c>
      <c r="P558" s="448"/>
      <c r="Q558" s="448"/>
      <c r="R558" s="448"/>
      <c r="S558" s="448"/>
      <c r="T558" s="448"/>
      <c r="U558" s="449"/>
      <c r="V558" s="37" t="s">
        <v>789</v>
      </c>
      <c r="W558" s="38">
        <f>ROUNDUP(SUM(BN22:BN553),0)</f>
        <v>19</v>
      </c>
      <c r="X558" s="38">
        <f>ROUNDUP(SUM(BO22:BO553),0)</f>
        <v>19</v>
      </c>
      <c r="Y558" s="37"/>
      <c r="Z558" s="391"/>
      <c r="AA558" s="391"/>
    </row>
    <row r="559" spans="1:67" x14ac:dyDescent="0.2">
      <c r="A559" s="405"/>
      <c r="B559" s="405"/>
      <c r="C559" s="405"/>
      <c r="D559" s="405"/>
      <c r="E559" s="405"/>
      <c r="F559" s="405"/>
      <c r="G559" s="405"/>
      <c r="H559" s="405"/>
      <c r="I559" s="405"/>
      <c r="J559" s="405"/>
      <c r="K559" s="405"/>
      <c r="L559" s="405"/>
      <c r="M559" s="405"/>
      <c r="N559" s="574"/>
      <c r="O559" s="447" t="s">
        <v>790</v>
      </c>
      <c r="P559" s="448"/>
      <c r="Q559" s="448"/>
      <c r="R559" s="448"/>
      <c r="S559" s="448"/>
      <c r="T559" s="448"/>
      <c r="U559" s="449"/>
      <c r="V559" s="37" t="s">
        <v>66</v>
      </c>
      <c r="W559" s="390">
        <f>GrossWeightTotal+PalletQtyTotal*25</f>
        <v>13634.704671584124</v>
      </c>
      <c r="X559" s="390">
        <f>GrossWeightTotalR+PalletQtyTotalR*25</f>
        <v>13656.944</v>
      </c>
      <c r="Y559" s="37"/>
      <c r="Z559" s="391"/>
      <c r="AA559" s="391"/>
    </row>
    <row r="560" spans="1:67" x14ac:dyDescent="0.2">
      <c r="A560" s="405"/>
      <c r="B560" s="405"/>
      <c r="C560" s="405"/>
      <c r="D560" s="405"/>
      <c r="E560" s="405"/>
      <c r="F560" s="405"/>
      <c r="G560" s="405"/>
      <c r="H560" s="405"/>
      <c r="I560" s="405"/>
      <c r="J560" s="405"/>
      <c r="K560" s="405"/>
      <c r="L560" s="405"/>
      <c r="M560" s="405"/>
      <c r="N560" s="574"/>
      <c r="O560" s="447" t="s">
        <v>791</v>
      </c>
      <c r="P560" s="448"/>
      <c r="Q560" s="448"/>
      <c r="R560" s="448"/>
      <c r="S560" s="448"/>
      <c r="T560" s="448"/>
      <c r="U560" s="449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942.83105022831046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945</v>
      </c>
      <c r="Y560" s="37"/>
      <c r="Z560" s="391"/>
      <c r="AA560" s="391"/>
    </row>
    <row r="561" spans="1:30" ht="14.25" hidden="1" customHeight="1" x14ac:dyDescent="0.2">
      <c r="A561" s="405"/>
      <c r="B561" s="405"/>
      <c r="C561" s="405"/>
      <c r="D561" s="405"/>
      <c r="E561" s="405"/>
      <c r="F561" s="405"/>
      <c r="G561" s="405"/>
      <c r="H561" s="405"/>
      <c r="I561" s="405"/>
      <c r="J561" s="405"/>
      <c r="K561" s="405"/>
      <c r="L561" s="405"/>
      <c r="M561" s="405"/>
      <c r="N561" s="574"/>
      <c r="O561" s="447" t="s">
        <v>792</v>
      </c>
      <c r="P561" s="448"/>
      <c r="Q561" s="448"/>
      <c r="R561" s="448"/>
      <c r="S561" s="448"/>
      <c r="T561" s="448"/>
      <c r="U561" s="449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20.226690000000001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392" t="s">
        <v>95</v>
      </c>
      <c r="D563" s="545"/>
      <c r="E563" s="545"/>
      <c r="F563" s="546"/>
      <c r="G563" s="392" t="s">
        <v>226</v>
      </c>
      <c r="H563" s="545"/>
      <c r="I563" s="545"/>
      <c r="J563" s="545"/>
      <c r="K563" s="545"/>
      <c r="L563" s="545"/>
      <c r="M563" s="545"/>
      <c r="N563" s="545"/>
      <c r="O563" s="545"/>
      <c r="P563" s="546"/>
      <c r="Q563" s="392" t="s">
        <v>486</v>
      </c>
      <c r="R563" s="546"/>
      <c r="S563" s="392" t="s">
        <v>565</v>
      </c>
      <c r="T563" s="545"/>
      <c r="U563" s="545"/>
      <c r="V563" s="546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394" t="s">
        <v>795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216</v>
      </c>
      <c r="G564" s="392" t="s">
        <v>227</v>
      </c>
      <c r="H564" s="392" t="s">
        <v>244</v>
      </c>
      <c r="I564" s="392" t="s">
        <v>263</v>
      </c>
      <c r="J564" s="392" t="s">
        <v>336</v>
      </c>
      <c r="K564" s="380"/>
      <c r="L564" s="392" t="s">
        <v>370</v>
      </c>
      <c r="M564" s="380"/>
      <c r="N564" s="392" t="s">
        <v>370</v>
      </c>
      <c r="O564" s="392" t="s">
        <v>456</v>
      </c>
      <c r="P564" s="392" t="s">
        <v>473</v>
      </c>
      <c r="Q564" s="392" t="s">
        <v>487</v>
      </c>
      <c r="R564" s="392" t="s">
        <v>534</v>
      </c>
      <c r="S564" s="392" t="s">
        <v>566</v>
      </c>
      <c r="T564" s="392" t="s">
        <v>613</v>
      </c>
      <c r="U564" s="392" t="s">
        <v>640</v>
      </c>
      <c r="V564" s="392" t="s">
        <v>647</v>
      </c>
      <c r="W564" s="392" t="s">
        <v>653</v>
      </c>
      <c r="X564" s="392" t="s">
        <v>703</v>
      </c>
      <c r="AA564" s="52"/>
      <c r="AD564" s="380"/>
    </row>
    <row r="565" spans="1:30" ht="13.5" customHeight="1" thickBot="1" x14ac:dyDescent="0.25">
      <c r="A565" s="395"/>
      <c r="B565" s="393"/>
      <c r="C565" s="393"/>
      <c r="D565" s="393"/>
      <c r="E565" s="393"/>
      <c r="F565" s="393"/>
      <c r="G565" s="393"/>
      <c r="H565" s="393"/>
      <c r="I565" s="393"/>
      <c r="J565" s="393"/>
      <c r="K565" s="380"/>
      <c r="L565" s="393"/>
      <c r="M565" s="380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0</v>
      </c>
      <c r="F566" s="46">
        <f>IFERROR(X129*1,"0")+IFERROR(X130*1,"0")+IFERROR(X131*1,"0")+IFERROR(X132*1,"0")+IFERROR(X133*1,"0")</f>
        <v>0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66" s="46">
        <f>IFERROR(X209*1,"0")+IFERROR(X210*1,"0")+IFERROR(X211*1,"0")+IFERROR(X212*1,"0")+IFERROR(X213*1,"0")+IFERROR(X214*1,"0")+IFERROR(X215*1,"0")+IFERROR(X219*1,"0")+IFERROR(X220*1,"0")+IFERROR(X221*1,"0")</f>
        <v>0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0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0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11411.4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100.74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202.79999999999998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0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1006.1999999999999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0,00"/>
        <filter val="12 700,00"/>
        <filter val="12,82"/>
        <filter val="128,21"/>
        <filter val="13 159,70"/>
        <filter val="13 634,70"/>
        <filter val="19"/>
        <filter val="200,00"/>
        <filter val="22,83"/>
        <filter val="25,64"/>
        <filter val="3 000,00"/>
        <filter val="553,33"/>
        <filter val="6 300,00"/>
        <filter val="8 300,00"/>
        <filter val="942,83"/>
      </filters>
    </filterColumn>
  </autoFilter>
  <mergeCells count="1015"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O92:S92"/>
    <mergeCell ref="O263:S263"/>
    <mergeCell ref="O434:S434"/>
    <mergeCell ref="O334:S334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D259:E259"/>
    <mergeCell ref="O250:U25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495:S495"/>
    <mergeCell ref="D520:E520"/>
    <mergeCell ref="O521:S521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135:U135"/>
    <mergeCell ref="D190:E190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