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D5A76D8-F7CA-4329-8396-804F4B5256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O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X486" i="1" s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X460" i="1"/>
  <c r="W460" i="1"/>
  <c r="BO459" i="1"/>
  <c r="BN459" i="1"/>
  <c r="BM459" i="1"/>
  <c r="BL459" i="1"/>
  <c r="Y459" i="1"/>
  <c r="Y460" i="1" s="1"/>
  <c r="X459" i="1"/>
  <c r="O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O423" i="1"/>
  <c r="W420" i="1"/>
  <c r="X419" i="1"/>
  <c r="W419" i="1"/>
  <c r="BO418" i="1"/>
  <c r="BN418" i="1"/>
  <c r="BM418" i="1"/>
  <c r="BL418" i="1"/>
  <c r="Y418" i="1"/>
  <c r="X418" i="1"/>
  <c r="O418" i="1"/>
  <c r="BN417" i="1"/>
  <c r="BL417" i="1"/>
  <c r="X417" i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Y413" i="1" s="1"/>
  <c r="X412" i="1"/>
  <c r="X414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W404" i="1"/>
  <c r="W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W388" i="1"/>
  <c r="X387" i="1"/>
  <c r="W387" i="1"/>
  <c r="BO386" i="1"/>
  <c r="BN386" i="1"/>
  <c r="BM386" i="1"/>
  <c r="BL386" i="1"/>
  <c r="Y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W370" i="1"/>
  <c r="X369" i="1"/>
  <c r="W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O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BO327" i="1"/>
  <c r="BN327" i="1"/>
  <c r="BM327" i="1"/>
  <c r="BL327" i="1"/>
  <c r="Y327" i="1"/>
  <c r="X327" i="1"/>
  <c r="BO326" i="1"/>
  <c r="BN326" i="1"/>
  <c r="BM326" i="1"/>
  <c r="BL326" i="1"/>
  <c r="Y326" i="1"/>
  <c r="X326" i="1"/>
  <c r="O326" i="1"/>
  <c r="BN325" i="1"/>
  <c r="BL325" i="1"/>
  <c r="X325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Y316" i="1" s="1"/>
  <c r="X315" i="1"/>
  <c r="X317" i="1" s="1"/>
  <c r="O315" i="1"/>
  <c r="W313" i="1"/>
  <c r="W312" i="1"/>
  <c r="BO311" i="1"/>
  <c r="BN311" i="1"/>
  <c r="BM311" i="1"/>
  <c r="BL311" i="1"/>
  <c r="Y311" i="1"/>
  <c r="X311" i="1"/>
  <c r="O311" i="1"/>
  <c r="BN310" i="1"/>
  <c r="BL310" i="1"/>
  <c r="X310" i="1"/>
  <c r="O310" i="1"/>
  <c r="BO309" i="1"/>
  <c r="BN309" i="1"/>
  <c r="BM309" i="1"/>
  <c r="BL309" i="1"/>
  <c r="Y309" i="1"/>
  <c r="X309" i="1"/>
  <c r="O309" i="1"/>
  <c r="W307" i="1"/>
  <c r="X306" i="1"/>
  <c r="W306" i="1"/>
  <c r="BO305" i="1"/>
  <c r="BN305" i="1"/>
  <c r="BM305" i="1"/>
  <c r="BL305" i="1"/>
  <c r="Y305" i="1"/>
  <c r="Y306" i="1" s="1"/>
  <c r="X305" i="1"/>
  <c r="O305" i="1"/>
  <c r="W302" i="1"/>
  <c r="X301" i="1"/>
  <c r="W301" i="1"/>
  <c r="BO300" i="1"/>
  <c r="BN300" i="1"/>
  <c r="BM300" i="1"/>
  <c r="BL300" i="1"/>
  <c r="Y300" i="1"/>
  <c r="X300" i="1"/>
  <c r="O300" i="1"/>
  <c r="BN299" i="1"/>
  <c r="BL299" i="1"/>
  <c r="X299" i="1"/>
  <c r="O299" i="1"/>
  <c r="W297" i="1"/>
  <c r="W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O283" i="1"/>
  <c r="BN282" i="1"/>
  <c r="BL282" i="1"/>
  <c r="X282" i="1"/>
  <c r="O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X279" i="1" s="1"/>
  <c r="W274" i="1"/>
  <c r="W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W255" i="1"/>
  <c r="W254" i="1"/>
  <c r="BO253" i="1"/>
  <c r="BN253" i="1"/>
  <c r="BM253" i="1"/>
  <c r="BL253" i="1"/>
  <c r="Y253" i="1"/>
  <c r="X253" i="1"/>
  <c r="O253" i="1"/>
  <c r="BN252" i="1"/>
  <c r="BL252" i="1"/>
  <c r="X252" i="1"/>
  <c r="BO252" i="1" s="1"/>
  <c r="O252" i="1"/>
  <c r="BO251" i="1"/>
  <c r="BN251" i="1"/>
  <c r="BM251" i="1"/>
  <c r="BL251" i="1"/>
  <c r="Y251" i="1"/>
  <c r="X251" i="1"/>
  <c r="O251" i="1"/>
  <c r="BN250" i="1"/>
  <c r="BL250" i="1"/>
  <c r="X250" i="1"/>
  <c r="X255" i="1" s="1"/>
  <c r="O250" i="1"/>
  <c r="W248" i="1"/>
  <c r="W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W232" i="1"/>
  <c r="W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X232" i="1" s="1"/>
  <c r="O225" i="1"/>
  <c r="W222" i="1"/>
  <c r="W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X221" i="1" s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O212" i="1"/>
  <c r="BN212" i="1"/>
  <c r="BM212" i="1"/>
  <c r="BL212" i="1"/>
  <c r="Y212" i="1"/>
  <c r="X212" i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BO209" i="1" s="1"/>
  <c r="O209" i="1"/>
  <c r="BO208" i="1"/>
  <c r="BN208" i="1"/>
  <c r="BM208" i="1"/>
  <c r="BL208" i="1"/>
  <c r="Y208" i="1"/>
  <c r="X208" i="1"/>
  <c r="O208" i="1"/>
  <c r="W205" i="1"/>
  <c r="W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O201" i="1"/>
  <c r="BN200" i="1"/>
  <c r="BL200" i="1"/>
  <c r="X200" i="1"/>
  <c r="X205" i="1" s="1"/>
  <c r="O200" i="1"/>
  <c r="W198" i="1"/>
  <c r="W197" i="1"/>
  <c r="BN196" i="1"/>
  <c r="BL196" i="1"/>
  <c r="X196" i="1"/>
  <c r="BO196" i="1" s="1"/>
  <c r="O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X197" i="1" s="1"/>
  <c r="O182" i="1"/>
  <c r="W180" i="1"/>
  <c r="W179" i="1"/>
  <c r="BO178" i="1"/>
  <c r="BN178" i="1"/>
  <c r="BM178" i="1"/>
  <c r="BL178" i="1"/>
  <c r="Y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BO172" i="1" s="1"/>
  <c r="BN171" i="1"/>
  <c r="BL171" i="1"/>
  <c r="X171" i="1"/>
  <c r="X180" i="1" s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X163" i="1" s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O148" i="1"/>
  <c r="BN148" i="1"/>
  <c r="BM148" i="1"/>
  <c r="BL148" i="1"/>
  <c r="Y148" i="1"/>
  <c r="X148" i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7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7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8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3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3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3" i="1" s="1"/>
  <c r="W24" i="1"/>
  <c r="BO23" i="1"/>
  <c r="BN23" i="1"/>
  <c r="BM23" i="1"/>
  <c r="BL23" i="1"/>
  <c r="Y23" i="1"/>
  <c r="X23" i="1"/>
  <c r="O23" i="1"/>
  <c r="BN22" i="1"/>
  <c r="W555" i="1" s="1"/>
  <c r="BL22" i="1"/>
  <c r="W554" i="1" s="1"/>
  <c r="W556" i="1" s="1"/>
  <c r="X22" i="1"/>
  <c r="B563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X81" i="1"/>
  <c r="X89" i="1"/>
  <c r="X99" i="1"/>
  <c r="X116" i="1"/>
  <c r="X126" i="1"/>
  <c r="X135" i="1"/>
  <c r="X144" i="1"/>
  <c r="X157" i="1"/>
  <c r="X164" i="1"/>
  <c r="X168" i="1"/>
  <c r="X179" i="1"/>
  <c r="X198" i="1"/>
  <c r="X204" i="1"/>
  <c r="X215" i="1"/>
  <c r="X222" i="1"/>
  <c r="X231" i="1"/>
  <c r="X248" i="1"/>
  <c r="X254" i="1"/>
  <c r="BO261" i="1"/>
  <c r="BM261" i="1"/>
  <c r="Y261" i="1"/>
  <c r="BO265" i="1"/>
  <c r="BM265" i="1"/>
  <c r="Y265" i="1"/>
  <c r="X267" i="1"/>
  <c r="BO270" i="1"/>
  <c r="BM270" i="1"/>
  <c r="Y270" i="1"/>
  <c r="Y273" i="1" s="1"/>
  <c r="BO284" i="1"/>
  <c r="BM284" i="1"/>
  <c r="Y284" i="1"/>
  <c r="X286" i="1"/>
  <c r="O563" i="1"/>
  <c r="X296" i="1"/>
  <c r="BO289" i="1"/>
  <c r="BM289" i="1"/>
  <c r="Y289" i="1"/>
  <c r="BO293" i="1"/>
  <c r="BM293" i="1"/>
  <c r="Y293" i="1"/>
  <c r="BO310" i="1"/>
  <c r="BM310" i="1"/>
  <c r="Y310" i="1"/>
  <c r="Y312" i="1" s="1"/>
  <c r="BO333" i="1"/>
  <c r="BM333" i="1"/>
  <c r="Y333" i="1"/>
  <c r="BO337" i="1"/>
  <c r="BM337" i="1"/>
  <c r="Y337" i="1"/>
  <c r="X339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Y376" i="1" s="1"/>
  <c r="BO391" i="1"/>
  <c r="BM391" i="1"/>
  <c r="Y391" i="1"/>
  <c r="Y403" i="1" s="1"/>
  <c r="BO395" i="1"/>
  <c r="BM395" i="1"/>
  <c r="Y395" i="1"/>
  <c r="BO399" i="1"/>
  <c r="BM399" i="1"/>
  <c r="Y399" i="1"/>
  <c r="X403" i="1"/>
  <c r="BO407" i="1"/>
  <c r="BM407" i="1"/>
  <c r="Y407" i="1"/>
  <c r="Y409" i="1" s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BO453" i="1"/>
  <c r="BM453" i="1"/>
  <c r="Y453" i="1"/>
  <c r="Y455" i="1" s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Y536" i="1" s="1"/>
  <c r="X536" i="1"/>
  <c r="I563" i="1"/>
  <c r="F9" i="1"/>
  <c r="J9" i="1"/>
  <c r="Y22" i="1"/>
  <c r="Y24" i="1" s="1"/>
  <c r="BM22" i="1"/>
  <c r="BO22" i="1"/>
  <c r="W557" i="1"/>
  <c r="X25" i="1"/>
  <c r="Y28" i="1"/>
  <c r="Y34" i="1" s="1"/>
  <c r="BM28" i="1"/>
  <c r="Y30" i="1"/>
  <c r="BM30" i="1"/>
  <c r="Y32" i="1"/>
  <c r="BM32" i="1"/>
  <c r="C563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Y87" i="1"/>
  <c r="BM87" i="1"/>
  <c r="Y91" i="1"/>
  <c r="Y98" i="1" s="1"/>
  <c r="BM91" i="1"/>
  <c r="BO91" i="1"/>
  <c r="Y93" i="1"/>
  <c r="BM93" i="1"/>
  <c r="Y95" i="1"/>
  <c r="BM95" i="1"/>
  <c r="Y97" i="1"/>
  <c r="BM97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Y126" i="1" s="1"/>
  <c r="BM120" i="1"/>
  <c r="Y122" i="1"/>
  <c r="BM122" i="1"/>
  <c r="Y124" i="1"/>
  <c r="BM124" i="1"/>
  <c r="F563" i="1"/>
  <c r="Y131" i="1"/>
  <c r="Y135" i="1" s="1"/>
  <c r="BM131" i="1"/>
  <c r="Y133" i="1"/>
  <c r="BM133" i="1"/>
  <c r="X136" i="1"/>
  <c r="G563" i="1"/>
  <c r="Y142" i="1"/>
  <c r="Y144" i="1" s="1"/>
  <c r="BM142" i="1"/>
  <c r="X145" i="1"/>
  <c r="H563" i="1"/>
  <c r="Y149" i="1"/>
  <c r="Y157" i="1" s="1"/>
  <c r="BM149" i="1"/>
  <c r="Y151" i="1"/>
  <c r="BM151" i="1"/>
  <c r="Y153" i="1"/>
  <c r="BM153" i="1"/>
  <c r="Y155" i="1"/>
  <c r="BM155" i="1"/>
  <c r="X158" i="1"/>
  <c r="Y162" i="1"/>
  <c r="Y163" i="1" s="1"/>
  <c r="BM162" i="1"/>
  <c r="Y166" i="1"/>
  <c r="Y168" i="1" s="1"/>
  <c r="BM166" i="1"/>
  <c r="BO166" i="1"/>
  <c r="Y171" i="1"/>
  <c r="Y179" i="1" s="1"/>
  <c r="BM171" i="1"/>
  <c r="BO171" i="1"/>
  <c r="Y172" i="1"/>
  <c r="BM172" i="1"/>
  <c r="Y174" i="1"/>
  <c r="BM174" i="1"/>
  <c r="Y176" i="1"/>
  <c r="BM176" i="1"/>
  <c r="Y177" i="1"/>
  <c r="BM177" i="1"/>
  <c r="Y183" i="1"/>
  <c r="Y197" i="1" s="1"/>
  <c r="BM183" i="1"/>
  <c r="Y186" i="1"/>
  <c r="BM186" i="1"/>
  <c r="Y187" i="1"/>
  <c r="BM187" i="1"/>
  <c r="Y189" i="1"/>
  <c r="BM189" i="1"/>
  <c r="Y191" i="1"/>
  <c r="BM191" i="1"/>
  <c r="Y196" i="1"/>
  <c r="BM196" i="1"/>
  <c r="Y200" i="1"/>
  <c r="Y204" i="1" s="1"/>
  <c r="BM200" i="1"/>
  <c r="BO200" i="1"/>
  <c r="J563" i="1"/>
  <c r="Y209" i="1"/>
  <c r="Y215" i="1" s="1"/>
  <c r="BM209" i="1"/>
  <c r="Y211" i="1"/>
  <c r="BM211" i="1"/>
  <c r="Y213" i="1"/>
  <c r="BM213" i="1"/>
  <c r="X216" i="1"/>
  <c r="Y218" i="1"/>
  <c r="Y221" i="1" s="1"/>
  <c r="BM218" i="1"/>
  <c r="BO218" i="1"/>
  <c r="Y220" i="1"/>
  <c r="BM220" i="1"/>
  <c r="Y225" i="1"/>
  <c r="BM225" i="1"/>
  <c r="BO225" i="1"/>
  <c r="Y227" i="1"/>
  <c r="BM227" i="1"/>
  <c r="Y229" i="1"/>
  <c r="BM229" i="1"/>
  <c r="N563" i="1"/>
  <c r="L563" i="1"/>
  <c r="Y236" i="1"/>
  <c r="Y247" i="1" s="1"/>
  <c r="BM236" i="1"/>
  <c r="Y238" i="1"/>
  <c r="BM238" i="1"/>
  <c r="Y240" i="1"/>
  <c r="BM240" i="1"/>
  <c r="Y242" i="1"/>
  <c r="BM242" i="1"/>
  <c r="Y244" i="1"/>
  <c r="BM244" i="1"/>
  <c r="Y246" i="1"/>
  <c r="BM246" i="1"/>
  <c r="X247" i="1"/>
  <c r="Y250" i="1"/>
  <c r="BM250" i="1"/>
  <c r="BO250" i="1"/>
  <c r="Y252" i="1"/>
  <c r="BM252" i="1"/>
  <c r="X266" i="1"/>
  <c r="Y258" i="1"/>
  <c r="Y266" i="1" s="1"/>
  <c r="BM258" i="1"/>
  <c r="BO259" i="1"/>
  <c r="BM259" i="1"/>
  <c r="Y259" i="1"/>
  <c r="BO263" i="1"/>
  <c r="BM263" i="1"/>
  <c r="Y263" i="1"/>
  <c r="X273" i="1"/>
  <c r="BO272" i="1"/>
  <c r="BM272" i="1"/>
  <c r="Y272" i="1"/>
  <c r="X274" i="1"/>
  <c r="BO278" i="1"/>
  <c r="BM278" i="1"/>
  <c r="Y278" i="1"/>
  <c r="Y279" i="1" s="1"/>
  <c r="X280" i="1"/>
  <c r="X285" i="1"/>
  <c r="BO282" i="1"/>
  <c r="BM282" i="1"/>
  <c r="Y282" i="1"/>
  <c r="Y285" i="1" s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X313" i="1"/>
  <c r="X312" i="1"/>
  <c r="Q563" i="1"/>
  <c r="X338" i="1"/>
  <c r="BO325" i="1"/>
  <c r="BM325" i="1"/>
  <c r="Y325" i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Y369" i="1" s="1"/>
  <c r="X376" i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Y387" i="1" s="1"/>
  <c r="X404" i="1"/>
  <c r="BO393" i="1"/>
  <c r="BM393" i="1"/>
  <c r="Y393" i="1"/>
  <c r="BO397" i="1"/>
  <c r="BM397" i="1"/>
  <c r="Y397" i="1"/>
  <c r="BO401" i="1"/>
  <c r="BM401" i="1"/>
  <c r="Y401" i="1"/>
  <c r="X410" i="1"/>
  <c r="X409" i="1"/>
  <c r="Y419" i="1"/>
  <c r="BO417" i="1"/>
  <c r="BM417" i="1"/>
  <c r="Y417" i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BO473" i="1"/>
  <c r="BM473" i="1"/>
  <c r="Y473" i="1"/>
  <c r="BO477" i="1"/>
  <c r="BM477" i="1"/>
  <c r="Y477" i="1"/>
  <c r="X481" i="1"/>
  <c r="BO485" i="1"/>
  <c r="BM485" i="1"/>
  <c r="Y485" i="1"/>
  <c r="Y486" i="1" s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Y544" i="1" l="1"/>
  <c r="Y495" i="1"/>
  <c r="Y481" i="1"/>
  <c r="Y364" i="1"/>
  <c r="Y338" i="1"/>
  <c r="Y254" i="1"/>
  <c r="Y231" i="1"/>
  <c r="X553" i="1"/>
  <c r="X555" i="1"/>
  <c r="Y519" i="1"/>
  <c r="Y435" i="1"/>
  <c r="Y345" i="1"/>
  <c r="Y296" i="1"/>
  <c r="Y558" i="1" s="1"/>
  <c r="X557" i="1"/>
  <c r="X554" i="1"/>
  <c r="X556" i="1" s="1"/>
  <c r="Y351" i="1"/>
</calcChain>
</file>

<file path=xl/sharedStrings.xml><?xml version="1.0" encoding="utf-8"?>
<sst xmlns="http://schemas.openxmlformats.org/spreadsheetml/2006/main" count="2426" uniqueCount="813">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</sst>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3"/>
  <sheetViews>
    <sheetView showGridLines="0" tabSelected="1" topLeftCell="A534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7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6"/>
      <c r="P3" s="396"/>
      <c r="Q3" s="396"/>
      <c r="R3" s="396"/>
      <c r="S3" s="396"/>
      <c r="T3" s="396"/>
      <c r="U3" s="396"/>
      <c r="V3" s="396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2" t="s">
        <v>8</v>
      </c>
      <c r="B5" s="533"/>
      <c r="C5" s="534"/>
      <c r="D5" s="427"/>
      <c r="E5" s="429"/>
      <c r="F5" s="732" t="s">
        <v>9</v>
      </c>
      <c r="G5" s="534"/>
      <c r="H5" s="427"/>
      <c r="I5" s="428"/>
      <c r="J5" s="428"/>
      <c r="K5" s="428"/>
      <c r="L5" s="429"/>
      <c r="M5" s="58"/>
      <c r="O5" s="24" t="s">
        <v>10</v>
      </c>
      <c r="P5" s="773">
        <v>45463</v>
      </c>
      <c r="Q5" s="548"/>
      <c r="S5" s="629" t="s">
        <v>11</v>
      </c>
      <c r="T5" s="443"/>
      <c r="U5" s="632" t="s">
        <v>12</v>
      </c>
      <c r="V5" s="548"/>
      <c r="AA5" s="51"/>
      <c r="AB5" s="51"/>
      <c r="AC5" s="51"/>
    </row>
    <row r="6" spans="1:30" s="381" customFormat="1" ht="24" customHeight="1" x14ac:dyDescent="0.2">
      <c r="A6" s="532" t="s">
        <v>13</v>
      </c>
      <c r="B6" s="533"/>
      <c r="C6" s="534"/>
      <c r="D6" s="698" t="s">
        <v>14</v>
      </c>
      <c r="E6" s="699"/>
      <c r="F6" s="699"/>
      <c r="G6" s="699"/>
      <c r="H6" s="699"/>
      <c r="I6" s="699"/>
      <c r="J6" s="699"/>
      <c r="K6" s="699"/>
      <c r="L6" s="548"/>
      <c r="M6" s="59"/>
      <c r="O6" s="24" t="s">
        <v>15</v>
      </c>
      <c r="P6" s="408" t="str">
        <f>IF(P5=0," ",CHOOSE(WEEKDAY(P5,2),"Понедельник","Вторник","Среда","Четверг","Пятница","Суббота","Воскресенье"))</f>
        <v>Четверг</v>
      </c>
      <c r="Q6" s="390"/>
      <c r="S6" s="442" t="s">
        <v>16</v>
      </c>
      <c r="T6" s="443"/>
      <c r="U6" s="691" t="s">
        <v>17</v>
      </c>
      <c r="V6" s="46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0"/>
      <c r="M7" s="60"/>
      <c r="O7" s="24"/>
      <c r="P7" s="42"/>
      <c r="Q7" s="42"/>
      <c r="S7" s="396"/>
      <c r="T7" s="443"/>
      <c r="U7" s="692"/>
      <c r="V7" s="693"/>
      <c r="AA7" s="51"/>
      <c r="AB7" s="51"/>
      <c r="AC7" s="51"/>
    </row>
    <row r="8" spans="1:30" s="381" customFormat="1" ht="25.5" customHeight="1" x14ac:dyDescent="0.2">
      <c r="A8" s="777" t="s">
        <v>18</v>
      </c>
      <c r="B8" s="414"/>
      <c r="C8" s="415"/>
      <c r="D8" s="492"/>
      <c r="E8" s="493"/>
      <c r="F8" s="493"/>
      <c r="G8" s="493"/>
      <c r="H8" s="493"/>
      <c r="I8" s="493"/>
      <c r="J8" s="493"/>
      <c r="K8" s="493"/>
      <c r="L8" s="494"/>
      <c r="M8" s="61"/>
      <c r="O8" s="24" t="s">
        <v>19</v>
      </c>
      <c r="P8" s="579">
        <v>0.41666666666666669</v>
      </c>
      <c r="Q8" s="580"/>
      <c r="S8" s="396"/>
      <c r="T8" s="443"/>
      <c r="U8" s="692"/>
      <c r="V8" s="693"/>
      <c r="AA8" s="51"/>
      <c r="AB8" s="51"/>
      <c r="AC8" s="51"/>
    </row>
    <row r="9" spans="1:30" s="381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5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3"/>
      <c r="O9" s="26" t="s">
        <v>20</v>
      </c>
      <c r="P9" s="539"/>
      <c r="Q9" s="540"/>
      <c r="S9" s="396"/>
      <c r="T9" s="443"/>
      <c r="U9" s="694"/>
      <c r="V9" s="695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5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76" t="str">
        <f>IFERROR(VLOOKUP($D$10,Proxy,2,FALSE),"")</f>
        <v/>
      </c>
      <c r="I10" s="396"/>
      <c r="J10" s="396"/>
      <c r="K10" s="396"/>
      <c r="L10" s="396"/>
      <c r="M10" s="380"/>
      <c r="O10" s="26" t="s">
        <v>21</v>
      </c>
      <c r="P10" s="639"/>
      <c r="Q10" s="640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26" t="s">
        <v>27</v>
      </c>
      <c r="V11" s="54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4" t="s">
        <v>28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4"/>
      <c r="M12" s="62"/>
      <c r="O12" s="24" t="s">
        <v>29</v>
      </c>
      <c r="P12" s="579"/>
      <c r="Q12" s="580"/>
      <c r="R12" s="23"/>
      <c r="T12" s="24"/>
      <c r="U12" s="500"/>
      <c r="V12" s="396"/>
      <c r="AA12" s="51"/>
      <c r="AB12" s="51"/>
      <c r="AC12" s="51"/>
    </row>
    <row r="13" spans="1:30" s="381" customFormat="1" ht="23.25" customHeight="1" x14ac:dyDescent="0.2">
      <c r="A13" s="724" t="s">
        <v>30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4"/>
      <c r="M13" s="62"/>
      <c r="N13" s="26"/>
      <c r="O13" s="26" t="s">
        <v>31</v>
      </c>
      <c r="P13" s="626"/>
      <c r="Q13" s="54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4" t="s">
        <v>32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7" t="s">
        <v>33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4"/>
      <c r="M15" s="63"/>
      <c r="O15" s="525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6"/>
      <c r="P16" s="526"/>
      <c r="Q16" s="526"/>
      <c r="R16" s="526"/>
      <c r="S16" s="5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554" t="s">
        <v>37</v>
      </c>
      <c r="D17" s="437" t="s">
        <v>38</v>
      </c>
      <c r="E17" s="467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66"/>
      <c r="Q17" s="466"/>
      <c r="R17" s="466"/>
      <c r="S17" s="467"/>
      <c r="T17" s="764" t="s">
        <v>49</v>
      </c>
      <c r="U17" s="534"/>
      <c r="V17" s="437" t="s">
        <v>50</v>
      </c>
      <c r="W17" s="437" t="s">
        <v>51</v>
      </c>
      <c r="X17" s="789" t="s">
        <v>52</v>
      </c>
      <c r="Y17" s="437" t="s">
        <v>53</v>
      </c>
      <c r="Z17" s="479" t="s">
        <v>54</v>
      </c>
      <c r="AA17" s="479" t="s">
        <v>55</v>
      </c>
      <c r="AB17" s="479" t="s">
        <v>56</v>
      </c>
      <c r="AC17" s="480"/>
      <c r="AD17" s="481"/>
      <c r="AE17" s="490"/>
      <c r="BB17" s="762" t="s">
        <v>57</v>
      </c>
    </row>
    <row r="18" spans="1:67" ht="14.25" customHeight="1" x14ac:dyDescent="0.2">
      <c r="A18" s="438"/>
      <c r="B18" s="438"/>
      <c r="C18" s="438"/>
      <c r="D18" s="468"/>
      <c r="E18" s="470"/>
      <c r="F18" s="438"/>
      <c r="G18" s="438"/>
      <c r="H18" s="438"/>
      <c r="I18" s="438"/>
      <c r="J18" s="438"/>
      <c r="K18" s="438"/>
      <c r="L18" s="438"/>
      <c r="M18" s="438"/>
      <c r="N18" s="438"/>
      <c r="O18" s="468"/>
      <c r="P18" s="469"/>
      <c r="Q18" s="469"/>
      <c r="R18" s="469"/>
      <c r="S18" s="470"/>
      <c r="T18" s="382" t="s">
        <v>58</v>
      </c>
      <c r="U18" s="382" t="s">
        <v>59</v>
      </c>
      <c r="V18" s="438"/>
      <c r="W18" s="438"/>
      <c r="X18" s="790"/>
      <c r="Y18" s="438"/>
      <c r="Z18" s="656"/>
      <c r="AA18" s="656"/>
      <c r="AB18" s="482"/>
      <c r="AC18" s="483"/>
      <c r="AD18" s="484"/>
      <c r="AE18" s="491"/>
      <c r="BB18" s="396"/>
    </row>
    <row r="19" spans="1:67" ht="27.75" customHeight="1" x14ac:dyDescent="0.2">
      <c r="A19" s="455" t="s">
        <v>60</v>
      </c>
      <c r="B19" s="456"/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6"/>
      <c r="P19" s="456"/>
      <c r="Q19" s="456"/>
      <c r="R19" s="456"/>
      <c r="S19" s="456"/>
      <c r="T19" s="456"/>
      <c r="U19" s="456"/>
      <c r="V19" s="456"/>
      <c r="W19" s="456"/>
      <c r="X19" s="456"/>
      <c r="Y19" s="456"/>
      <c r="Z19" s="48"/>
      <c r="AA19" s="48"/>
    </row>
    <row r="20" spans="1:67" ht="16.5" customHeight="1" x14ac:dyDescent="0.25">
      <c r="A20" s="398" t="s">
        <v>60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79"/>
      <c r="AA20" s="379"/>
    </row>
    <row r="21" spans="1:67" ht="14.25" customHeight="1" x14ac:dyDescent="0.25">
      <c r="A21" s="407" t="s">
        <v>61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5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413" t="s">
        <v>70</v>
      </c>
      <c r="P24" s="414"/>
      <c r="Q24" s="414"/>
      <c r="R24" s="414"/>
      <c r="S24" s="414"/>
      <c r="T24" s="414"/>
      <c r="U24" s="415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413" t="s">
        <v>70</v>
      </c>
      <c r="P25" s="414"/>
      <c r="Q25" s="414"/>
      <c r="R25" s="414"/>
      <c r="S25" s="414"/>
      <c r="T25" s="414"/>
      <c r="U25" s="415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407" t="s">
        <v>72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9">
        <v>4680115881853</v>
      </c>
      <c r="E31" s="390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9">
        <v>4607091383911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9">
        <v>4607091388244</v>
      </c>
      <c r="E33" s="390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5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413" t="s">
        <v>70</v>
      </c>
      <c r="P34" s="414"/>
      <c r="Q34" s="414"/>
      <c r="R34" s="414"/>
      <c r="S34" s="414"/>
      <c r="T34" s="414"/>
      <c r="U34" s="415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413" t="s">
        <v>70</v>
      </c>
      <c r="P35" s="414"/>
      <c r="Q35" s="414"/>
      <c r="R35" s="414"/>
      <c r="S35" s="414"/>
      <c r="T35" s="414"/>
      <c r="U35" s="415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customHeight="1" x14ac:dyDescent="0.25">
      <c r="A36" s="407" t="s">
        <v>86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78"/>
      <c r="AA36" s="378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9">
        <v>4607091388503</v>
      </c>
      <c r="E37" s="390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2"/>
      <c r="Q37" s="392"/>
      <c r="R37" s="392"/>
      <c r="S37" s="390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5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413" t="s">
        <v>70</v>
      </c>
      <c r="P38" s="414"/>
      <c r="Q38" s="414"/>
      <c r="R38" s="414"/>
      <c r="S38" s="414"/>
      <c r="T38" s="414"/>
      <c r="U38" s="415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413" t="s">
        <v>70</v>
      </c>
      <c r="P39" s="414"/>
      <c r="Q39" s="414"/>
      <c r="R39" s="414"/>
      <c r="S39" s="414"/>
      <c r="T39" s="414"/>
      <c r="U39" s="415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customHeight="1" x14ac:dyDescent="0.25">
      <c r="A40" s="407" t="s">
        <v>91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78"/>
      <c r="AA40" s="378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9">
        <v>4607091388282</v>
      </c>
      <c r="E41" s="390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2"/>
      <c r="Q41" s="392"/>
      <c r="R41" s="392"/>
      <c r="S41" s="390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5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413" t="s">
        <v>70</v>
      </c>
      <c r="P42" s="414"/>
      <c r="Q42" s="414"/>
      <c r="R42" s="414"/>
      <c r="S42" s="414"/>
      <c r="T42" s="414"/>
      <c r="U42" s="415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413" t="s">
        <v>70</v>
      </c>
      <c r="P43" s="414"/>
      <c r="Q43" s="414"/>
      <c r="R43" s="414"/>
      <c r="S43" s="414"/>
      <c r="T43" s="414"/>
      <c r="U43" s="415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customHeight="1" x14ac:dyDescent="0.2">
      <c r="A44" s="455" t="s">
        <v>95</v>
      </c>
      <c r="B44" s="456"/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456"/>
      <c r="Q44" s="456"/>
      <c r="R44" s="456"/>
      <c r="S44" s="456"/>
      <c r="T44" s="456"/>
      <c r="U44" s="456"/>
      <c r="V44" s="456"/>
      <c r="W44" s="456"/>
      <c r="X44" s="456"/>
      <c r="Y44" s="456"/>
      <c r="Z44" s="48"/>
      <c r="AA44" s="48"/>
    </row>
    <row r="45" spans="1:67" ht="16.5" customHeight="1" x14ac:dyDescent="0.25">
      <c r="A45" s="398" t="s">
        <v>96</v>
      </c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79"/>
      <c r="AA45" s="379"/>
    </row>
    <row r="46" spans="1:67" ht="14.25" customHeight="1" x14ac:dyDescent="0.25">
      <c r="A46" s="407" t="s">
        <v>97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78"/>
      <c r="AA46" s="378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89">
        <v>4680115881440</v>
      </c>
      <c r="E47" s="390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2"/>
      <c r="Q47" s="392"/>
      <c r="R47" s="392"/>
      <c r="S47" s="390"/>
      <c r="T47" s="34"/>
      <c r="U47" s="34"/>
      <c r="V47" s="35" t="s">
        <v>66</v>
      </c>
      <c r="W47" s="385">
        <v>297</v>
      </c>
      <c r="X47" s="386">
        <f>IFERROR(IF(W47="",0,CEILING((W47/$H47),1)*$H47),"")</f>
        <v>302.40000000000003</v>
      </c>
      <c r="Y47" s="36">
        <f>IFERROR(IF(X47=0,"",ROUNDUP(X47/H47,0)*0.02175),"")</f>
        <v>0.60899999999999999</v>
      </c>
      <c r="Z47" s="56"/>
      <c r="AA47" s="57"/>
      <c r="AE47" s="64"/>
      <c r="BB47" s="76" t="s">
        <v>1</v>
      </c>
      <c r="BL47" s="64">
        <f>IFERROR(W47*I47/H47,"0")</f>
        <v>310.2</v>
      </c>
      <c r="BM47" s="64">
        <f>IFERROR(X47*I47/H47,"0")</f>
        <v>315.83999999999997</v>
      </c>
      <c r="BN47" s="64">
        <f>IFERROR(1/J47*(W47/H47),"0")</f>
        <v>0.49107142857142849</v>
      </c>
      <c r="BO47" s="64">
        <f>IFERROR(1/J47*(X47/H47),"0")</f>
        <v>0.5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89">
        <v>4680115881433</v>
      </c>
      <c r="E48" s="390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2"/>
      <c r="Q48" s="392"/>
      <c r="R48" s="392"/>
      <c r="S48" s="390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5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7"/>
      <c r="O49" s="413" t="s">
        <v>70</v>
      </c>
      <c r="P49" s="414"/>
      <c r="Q49" s="414"/>
      <c r="R49" s="414"/>
      <c r="S49" s="414"/>
      <c r="T49" s="414"/>
      <c r="U49" s="415"/>
      <c r="V49" s="37" t="s">
        <v>71</v>
      </c>
      <c r="W49" s="387">
        <f>IFERROR(W47/H47,"0")+IFERROR(W48/H48,"0")</f>
        <v>27.499999999999996</v>
      </c>
      <c r="X49" s="387">
        <f>IFERROR(X47/H47,"0")+IFERROR(X48/H48,"0")</f>
        <v>28</v>
      </c>
      <c r="Y49" s="387">
        <f>IFERROR(IF(Y47="",0,Y47),"0")+IFERROR(IF(Y48="",0,Y48),"0")</f>
        <v>0.60899999999999999</v>
      </c>
      <c r="Z49" s="388"/>
      <c r="AA49" s="388"/>
    </row>
    <row r="50" spans="1:67" x14ac:dyDescent="0.2">
      <c r="A50" s="396"/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7"/>
      <c r="O50" s="413" t="s">
        <v>70</v>
      </c>
      <c r="P50" s="414"/>
      <c r="Q50" s="414"/>
      <c r="R50" s="414"/>
      <c r="S50" s="414"/>
      <c r="T50" s="414"/>
      <c r="U50" s="415"/>
      <c r="V50" s="37" t="s">
        <v>66</v>
      </c>
      <c r="W50" s="387">
        <f>IFERROR(SUM(W47:W48),"0")</f>
        <v>297</v>
      </c>
      <c r="X50" s="387">
        <f>IFERROR(SUM(X47:X48),"0")</f>
        <v>302.40000000000003</v>
      </c>
      <c r="Y50" s="37"/>
      <c r="Z50" s="388"/>
      <c r="AA50" s="388"/>
    </row>
    <row r="51" spans="1:67" ht="16.5" customHeight="1" x14ac:dyDescent="0.25">
      <c r="A51" s="398" t="s">
        <v>104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79"/>
      <c r="AA51" s="379"/>
    </row>
    <row r="52" spans="1:67" ht="14.25" customHeight="1" x14ac:dyDescent="0.25">
      <c r="A52" s="407" t="s">
        <v>105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89">
        <v>4680115881426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89">
        <v>4680115881426</v>
      </c>
      <c r="E54" s="390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89">
        <v>4680115881419</v>
      </c>
      <c r="E55" s="390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2"/>
      <c r="Q55" s="392"/>
      <c r="R55" s="392"/>
      <c r="S55" s="390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89">
        <v>4680115881525</v>
      </c>
      <c r="E56" s="390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2"/>
      <c r="Q56" s="392"/>
      <c r="R56" s="392"/>
      <c r="S56" s="390"/>
      <c r="T56" s="34"/>
      <c r="U56" s="34"/>
      <c r="V56" s="35" t="s">
        <v>66</v>
      </c>
      <c r="W56" s="385">
        <v>0</v>
      </c>
      <c r="X56" s="386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5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7"/>
      <c r="O57" s="413" t="s">
        <v>70</v>
      </c>
      <c r="P57" s="414"/>
      <c r="Q57" s="414"/>
      <c r="R57" s="414"/>
      <c r="S57" s="414"/>
      <c r="T57" s="414"/>
      <c r="U57" s="415"/>
      <c r="V57" s="37" t="s">
        <v>71</v>
      </c>
      <c r="W57" s="387">
        <f>IFERROR(W53/H53,"0")+IFERROR(W54/H54,"0")+IFERROR(W55/H55,"0")+IFERROR(W56/H56,"0")</f>
        <v>0</v>
      </c>
      <c r="X57" s="387">
        <f>IFERROR(X53/H53,"0")+IFERROR(X54/H54,"0")+IFERROR(X55/H55,"0")+IFERROR(X56/H56,"0")</f>
        <v>0</v>
      </c>
      <c r="Y57" s="387">
        <f>IFERROR(IF(Y53="",0,Y53),"0")+IFERROR(IF(Y54="",0,Y54),"0")+IFERROR(IF(Y55="",0,Y55),"0")+IFERROR(IF(Y56="",0,Y56),"0")</f>
        <v>0</v>
      </c>
      <c r="Z57" s="388"/>
      <c r="AA57" s="388"/>
    </row>
    <row r="58" spans="1:67" x14ac:dyDescent="0.2">
      <c r="A58" s="396"/>
      <c r="B58" s="396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7"/>
      <c r="O58" s="413" t="s">
        <v>70</v>
      </c>
      <c r="P58" s="414"/>
      <c r="Q58" s="414"/>
      <c r="R58" s="414"/>
      <c r="S58" s="414"/>
      <c r="T58" s="414"/>
      <c r="U58" s="415"/>
      <c r="V58" s="37" t="s">
        <v>66</v>
      </c>
      <c r="W58" s="387">
        <f>IFERROR(SUM(W53:W56),"0")</f>
        <v>0</v>
      </c>
      <c r="X58" s="387">
        <f>IFERROR(SUM(X53:X56),"0")</f>
        <v>0</v>
      </c>
      <c r="Y58" s="37"/>
      <c r="Z58" s="388"/>
      <c r="AA58" s="388"/>
    </row>
    <row r="59" spans="1:67" ht="16.5" customHeight="1" x14ac:dyDescent="0.25">
      <c r="A59" s="398" t="s">
        <v>95</v>
      </c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79"/>
      <c r="AA59" s="379"/>
    </row>
    <row r="60" spans="1:67" ht="14.25" customHeight="1" x14ac:dyDescent="0.25">
      <c r="A60" s="407" t="s">
        <v>105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78"/>
      <c r="AA60" s="378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89">
        <v>4607091382945</v>
      </c>
      <c r="E61" s="390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89">
        <v>4607091385670</v>
      </c>
      <c r="E62" s="390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2"/>
      <c r="Q62" s="392"/>
      <c r="R62" s="392"/>
      <c r="S62" s="390"/>
      <c r="T62" s="34"/>
      <c r="U62" s="34"/>
      <c r="V62" s="35" t="s">
        <v>66</v>
      </c>
      <c r="W62" s="385">
        <v>470</v>
      </c>
      <c r="X62" s="386">
        <f t="shared" si="6"/>
        <v>470.4</v>
      </c>
      <c r="Y62" s="36">
        <f t="shared" si="7"/>
        <v>0.91349999999999998</v>
      </c>
      <c r="Z62" s="56"/>
      <c r="AA62" s="57"/>
      <c r="AE62" s="64"/>
      <c r="BB62" s="83" t="s">
        <v>1</v>
      </c>
      <c r="BL62" s="64">
        <f t="shared" si="8"/>
        <v>490.14285714285711</v>
      </c>
      <c r="BM62" s="64">
        <f t="shared" si="9"/>
        <v>490.56</v>
      </c>
      <c r="BN62" s="64">
        <f t="shared" si="10"/>
        <v>0.74936224489795911</v>
      </c>
      <c r="BO62" s="64">
        <f t="shared" si="11"/>
        <v>0.75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89">
        <v>4607091385670</v>
      </c>
      <c r="E63" s="390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7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2"/>
      <c r="Q63" s="392"/>
      <c r="R63" s="392"/>
      <c r="S63" s="390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89">
        <v>4680115883956</v>
      </c>
      <c r="E64" s="390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2"/>
      <c r="Q64" s="392"/>
      <c r="R64" s="392"/>
      <c r="S64" s="390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89">
        <v>4680115881327</v>
      </c>
      <c r="E65" s="390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2"/>
      <c r="Q65" s="392"/>
      <c r="R65" s="392"/>
      <c r="S65" s="390"/>
      <c r="T65" s="34"/>
      <c r="U65" s="34"/>
      <c r="V65" s="35" t="s">
        <v>66</v>
      </c>
      <c r="W65" s="385">
        <v>445</v>
      </c>
      <c r="X65" s="386">
        <f t="shared" si="6"/>
        <v>453.6</v>
      </c>
      <c r="Y65" s="36">
        <f t="shared" si="7"/>
        <v>0.91349999999999998</v>
      </c>
      <c r="Z65" s="56"/>
      <c r="AA65" s="57"/>
      <c r="AE65" s="64"/>
      <c r="BB65" s="86" t="s">
        <v>1</v>
      </c>
      <c r="BL65" s="64">
        <f t="shared" si="8"/>
        <v>464.77777777777771</v>
      </c>
      <c r="BM65" s="64">
        <f t="shared" si="9"/>
        <v>473.76</v>
      </c>
      <c r="BN65" s="64">
        <f t="shared" si="10"/>
        <v>0.73578042328042326</v>
      </c>
      <c r="BO65" s="64">
        <f t="shared" si="11"/>
        <v>0.75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89">
        <v>4680115882133</v>
      </c>
      <c r="E66" s="390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2"/>
      <c r="Q66" s="392"/>
      <c r="R66" s="392"/>
      <c r="S66" s="390"/>
      <c r="T66" s="34"/>
      <c r="U66" s="34"/>
      <c r="V66" s="35" t="s">
        <v>66</v>
      </c>
      <c r="W66" s="385">
        <v>607</v>
      </c>
      <c r="X66" s="386">
        <f t="shared" si="6"/>
        <v>616</v>
      </c>
      <c r="Y66" s="36">
        <f t="shared" si="7"/>
        <v>1.1962499999999998</v>
      </c>
      <c r="Z66" s="56"/>
      <c r="AA66" s="57"/>
      <c r="AE66" s="64"/>
      <c r="BB66" s="87" t="s">
        <v>1</v>
      </c>
      <c r="BL66" s="64">
        <f t="shared" si="8"/>
        <v>633.01428571428573</v>
      </c>
      <c r="BM66" s="64">
        <f t="shared" si="9"/>
        <v>642.40000000000009</v>
      </c>
      <c r="BN66" s="64">
        <f t="shared" si="10"/>
        <v>0.96779336734693877</v>
      </c>
      <c r="BO66" s="64">
        <f t="shared" si="11"/>
        <v>0.9821428571428571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89">
        <v>4680115882133</v>
      </c>
      <c r="E67" s="390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89">
        <v>4607091382952</v>
      </c>
      <c r="E68" s="390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89">
        <v>4680115882539</v>
      </c>
      <c r="E69" s="390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90</v>
      </c>
      <c r="X69" s="386">
        <f t="shared" si="6"/>
        <v>92.5</v>
      </c>
      <c r="Y69" s="36">
        <f t="shared" ref="Y69:Y74" si="12">IFERROR(IF(X69=0,"",ROUNDUP(X69/H69,0)*0.00937),"")</f>
        <v>0.23424999999999999</v>
      </c>
      <c r="Z69" s="56"/>
      <c r="AA69" s="57"/>
      <c r="AE69" s="64"/>
      <c r="BB69" s="90" t="s">
        <v>1</v>
      </c>
      <c r="BL69" s="64">
        <f t="shared" si="8"/>
        <v>95.837837837837839</v>
      </c>
      <c r="BM69" s="64">
        <f t="shared" si="9"/>
        <v>98.499999999999986</v>
      </c>
      <c r="BN69" s="64">
        <f t="shared" si="10"/>
        <v>0.20270270270270269</v>
      </c>
      <c r="BO69" s="64">
        <f t="shared" si="11"/>
        <v>0.20833333333333334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89">
        <v>4607091385687</v>
      </c>
      <c r="E70" s="390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89">
        <v>4607091384604</v>
      </c>
      <c r="E71" s="390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89">
        <v>4680115880283</v>
      </c>
      <c r="E72" s="390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89">
        <v>4680115883949</v>
      </c>
      <c r="E73" s="390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89">
        <v>4680115881303</v>
      </c>
      <c r="E74" s="390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4301011564</v>
      </c>
      <c r="D75" s="389">
        <v>4680115882577</v>
      </c>
      <c r="E75" s="390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4301011562</v>
      </c>
      <c r="D76" s="389">
        <v>4680115882577</v>
      </c>
      <c r="E76" s="390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89">
        <v>4680115882720</v>
      </c>
      <c r="E77" s="390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89">
        <v>4680115880269</v>
      </c>
      <c r="E78" s="390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89">
        <v>4680115880429</v>
      </c>
      <c r="E79" s="390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2"/>
      <c r="Q79" s="392"/>
      <c r="R79" s="392"/>
      <c r="S79" s="390"/>
      <c r="T79" s="34"/>
      <c r="U79" s="34"/>
      <c r="V79" s="35" t="s">
        <v>66</v>
      </c>
      <c r="W79" s="385">
        <v>234</v>
      </c>
      <c r="X79" s="386">
        <f t="shared" si="6"/>
        <v>234</v>
      </c>
      <c r="Y79" s="36">
        <f>IFERROR(IF(X79=0,"",ROUNDUP(X79/H79,0)*0.00937),"")</f>
        <v>0.48724000000000001</v>
      </c>
      <c r="Z79" s="56"/>
      <c r="AA79" s="57"/>
      <c r="AE79" s="64"/>
      <c r="BB79" s="100" t="s">
        <v>1</v>
      </c>
      <c r="BL79" s="64">
        <f t="shared" si="8"/>
        <v>246.48000000000002</v>
      </c>
      <c r="BM79" s="64">
        <f t="shared" si="9"/>
        <v>246.48000000000002</v>
      </c>
      <c r="BN79" s="64">
        <f t="shared" si="10"/>
        <v>0.43333333333333335</v>
      </c>
      <c r="BO79" s="64">
        <f t="shared" si="11"/>
        <v>0.43333333333333335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89">
        <v>4680115881457</v>
      </c>
      <c r="E80" s="390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7"/>
      <c r="O81" s="413" t="s">
        <v>70</v>
      </c>
      <c r="P81" s="414"/>
      <c r="Q81" s="414"/>
      <c r="R81" s="414"/>
      <c r="S81" s="414"/>
      <c r="T81" s="414"/>
      <c r="U81" s="415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213.68874231374232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216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3.7447399999999997</v>
      </c>
      <c r="Z81" s="388"/>
      <c r="AA81" s="388"/>
    </row>
    <row r="82" spans="1:67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7"/>
      <c r="O82" s="413" t="s">
        <v>70</v>
      </c>
      <c r="P82" s="414"/>
      <c r="Q82" s="414"/>
      <c r="R82" s="414"/>
      <c r="S82" s="414"/>
      <c r="T82" s="414"/>
      <c r="U82" s="415"/>
      <c r="V82" s="37" t="s">
        <v>66</v>
      </c>
      <c r="W82" s="387">
        <f>IFERROR(SUM(W61:W80),"0")</f>
        <v>1846</v>
      </c>
      <c r="X82" s="387">
        <f>IFERROR(SUM(X61:X80),"0")</f>
        <v>1866.5</v>
      </c>
      <c r="Y82" s="37"/>
      <c r="Z82" s="388"/>
      <c r="AA82" s="388"/>
    </row>
    <row r="83" spans="1:67" ht="14.25" customHeight="1" x14ac:dyDescent="0.25">
      <c r="A83" s="407" t="s">
        <v>97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78"/>
      <c r="AA83" s="378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89">
        <v>4680115881488</v>
      </c>
      <c r="E84" s="390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2"/>
      <c r="Q84" s="392"/>
      <c r="R84" s="392"/>
      <c r="S84" s="390"/>
      <c r="T84" s="34"/>
      <c r="U84" s="34"/>
      <c r="V84" s="35" t="s">
        <v>66</v>
      </c>
      <c r="W84" s="385">
        <v>105</v>
      </c>
      <c r="X84" s="386">
        <f>IFERROR(IF(W84="",0,CEILING((W84/$H84),1)*$H84),"")</f>
        <v>108</v>
      </c>
      <c r="Y84" s="36">
        <f>IFERROR(IF(X84=0,"",ROUNDUP(X84/H84,0)*0.02175),"")</f>
        <v>0.21749999999999997</v>
      </c>
      <c r="Z84" s="56"/>
      <c r="AA84" s="57"/>
      <c r="AE84" s="64"/>
      <c r="BB84" s="102" t="s">
        <v>1</v>
      </c>
      <c r="BL84" s="64">
        <f>IFERROR(W84*I84/H84,"0")</f>
        <v>109.66666666666664</v>
      </c>
      <c r="BM84" s="64">
        <f>IFERROR(X84*I84/H84,"0")</f>
        <v>112.8</v>
      </c>
      <c r="BN84" s="64">
        <f>IFERROR(1/J84*(W84/H84),"0")</f>
        <v>0.20254629629629628</v>
      </c>
      <c r="BO84" s="64">
        <f>IFERROR(1/J84*(X84/H84),"0")</f>
        <v>0.20833333333333331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89">
        <v>4680115882751</v>
      </c>
      <c r="E85" s="390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89">
        <v>4680115882775</v>
      </c>
      <c r="E86" s="390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89">
        <v>4680115880658</v>
      </c>
      <c r="E87" s="390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5</v>
      </c>
      <c r="X87" s="386">
        <f>IFERROR(IF(W87="",0,CEILING((W87/$H87),1)*$H87),"")</f>
        <v>7.1999999999999993</v>
      </c>
      <c r="Y87" s="36">
        <f>IFERROR(IF(X87=0,"",ROUNDUP(X87/H87,0)*0.00753),"")</f>
        <v>2.2589999999999999E-2</v>
      </c>
      <c r="Z87" s="56"/>
      <c r="AA87" s="57"/>
      <c r="AE87" s="64"/>
      <c r="BB87" s="105" t="s">
        <v>1</v>
      </c>
      <c r="BL87" s="64">
        <f>IFERROR(W87*I87/H87,"0")</f>
        <v>5.416666666666667</v>
      </c>
      <c r="BM87" s="64">
        <f>IFERROR(X87*I87/H87,"0")</f>
        <v>7.8</v>
      </c>
      <c r="BN87" s="64">
        <f>IFERROR(1/J87*(W87/H87),"0")</f>
        <v>1.3354700854700856E-2</v>
      </c>
      <c r="BO87" s="64">
        <f>IFERROR(1/J87*(X87/H87),"0")</f>
        <v>1.9230769230769232E-2</v>
      </c>
    </row>
    <row r="88" spans="1:67" x14ac:dyDescent="0.2">
      <c r="A88" s="39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7"/>
      <c r="O88" s="413" t="s">
        <v>70</v>
      </c>
      <c r="P88" s="414"/>
      <c r="Q88" s="414"/>
      <c r="R88" s="414"/>
      <c r="S88" s="414"/>
      <c r="T88" s="414"/>
      <c r="U88" s="415"/>
      <c r="V88" s="37" t="s">
        <v>71</v>
      </c>
      <c r="W88" s="387">
        <f>IFERROR(W84/H84,"0")+IFERROR(W85/H85,"0")+IFERROR(W86/H86,"0")+IFERROR(W87/H87,"0")</f>
        <v>11.805555555555555</v>
      </c>
      <c r="X88" s="387">
        <f>IFERROR(X84/H84,"0")+IFERROR(X85/H85,"0")+IFERROR(X86/H86,"0")+IFERROR(X87/H87,"0")</f>
        <v>13</v>
      </c>
      <c r="Y88" s="387">
        <f>IFERROR(IF(Y84="",0,Y84),"0")+IFERROR(IF(Y85="",0,Y85),"0")+IFERROR(IF(Y86="",0,Y86),"0")+IFERROR(IF(Y87="",0,Y87),"0")</f>
        <v>0.24008999999999997</v>
      </c>
      <c r="Z88" s="388"/>
      <c r="AA88" s="388"/>
    </row>
    <row r="89" spans="1:67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7"/>
      <c r="O89" s="413" t="s">
        <v>70</v>
      </c>
      <c r="P89" s="414"/>
      <c r="Q89" s="414"/>
      <c r="R89" s="414"/>
      <c r="S89" s="414"/>
      <c r="T89" s="414"/>
      <c r="U89" s="415"/>
      <c r="V89" s="37" t="s">
        <v>66</v>
      </c>
      <c r="W89" s="387">
        <f>IFERROR(SUM(W84:W87),"0")</f>
        <v>110</v>
      </c>
      <c r="X89" s="387">
        <f>IFERROR(SUM(X84:X87),"0")</f>
        <v>115.2</v>
      </c>
      <c r="Y89" s="37"/>
      <c r="Z89" s="388"/>
      <c r="AA89" s="388"/>
    </row>
    <row r="90" spans="1:67" ht="14.25" customHeight="1" x14ac:dyDescent="0.25">
      <c r="A90" s="407" t="s">
        <v>61</v>
      </c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78"/>
      <c r="AA90" s="378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89">
        <v>4607091387667</v>
      </c>
      <c r="E91" s="390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89">
        <v>4607091387636</v>
      </c>
      <c r="E92" s="390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89">
        <v>4607091382426</v>
      </c>
      <c r="E93" s="390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89">
        <v>4607091386547</v>
      </c>
      <c r="E94" s="390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2"/>
      <c r="Q94" s="392"/>
      <c r="R94" s="392"/>
      <c r="S94" s="390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89">
        <v>4607091382464</v>
      </c>
      <c r="E95" s="390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2"/>
      <c r="Q95" s="392"/>
      <c r="R95" s="392"/>
      <c r="S95" s="390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89">
        <v>4680115883444</v>
      </c>
      <c r="E96" s="390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2"/>
      <c r="Q96" s="392"/>
      <c r="R96" s="392"/>
      <c r="S96" s="390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89">
        <v>4680115883444</v>
      </c>
      <c r="E97" s="390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5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7"/>
      <c r="O98" s="413" t="s">
        <v>70</v>
      </c>
      <c r="P98" s="414"/>
      <c r="Q98" s="414"/>
      <c r="R98" s="414"/>
      <c r="S98" s="414"/>
      <c r="T98" s="414"/>
      <c r="U98" s="415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7"/>
      <c r="O99" s="413" t="s">
        <v>70</v>
      </c>
      <c r="P99" s="414"/>
      <c r="Q99" s="414"/>
      <c r="R99" s="414"/>
      <c r="S99" s="414"/>
      <c r="T99" s="414"/>
      <c r="U99" s="415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customHeight="1" x14ac:dyDescent="0.25">
      <c r="A100" s="407" t="s">
        <v>72</v>
      </c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78"/>
      <c r="AA100" s="378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89">
        <v>4680115885233</v>
      </c>
      <c r="E101" s="390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0" t="s">
        <v>177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4301051543</v>
      </c>
      <c r="D102" s="389">
        <v>4607091386967</v>
      </c>
      <c r="E102" s="390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300</v>
      </c>
      <c r="X102" s="386">
        <f t="shared" si="18"/>
        <v>302.40000000000003</v>
      </c>
      <c r="Y102" s="36">
        <f>IFERROR(IF(X102=0,"",ROUNDUP(X102/H102,0)*0.02175),"")</f>
        <v>0.78299999999999992</v>
      </c>
      <c r="Z102" s="56"/>
      <c r="AA102" s="57"/>
      <c r="AE102" s="64"/>
      <c r="BB102" s="114" t="s">
        <v>1</v>
      </c>
      <c r="BL102" s="64">
        <f t="shared" si="19"/>
        <v>320.14285714285717</v>
      </c>
      <c r="BM102" s="64">
        <f t="shared" si="20"/>
        <v>322.70400000000006</v>
      </c>
      <c r="BN102" s="64">
        <f t="shared" si="21"/>
        <v>0.63775510204081631</v>
      </c>
      <c r="BO102" s="64">
        <f t="shared" si="22"/>
        <v>0.64285714285714279</v>
      </c>
    </row>
    <row r="103" spans="1:67" ht="27" customHeight="1" x14ac:dyDescent="0.25">
      <c r="A103" s="54" t="s">
        <v>179</v>
      </c>
      <c r="B103" s="54" t="s">
        <v>181</v>
      </c>
      <c r="C103" s="31">
        <v>4301051437</v>
      </c>
      <c r="D103" s="389">
        <v>4607091386967</v>
      </c>
      <c r="E103" s="390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89">
        <v>4607091385304</v>
      </c>
      <c r="E104" s="390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2"/>
      <c r="Q104" s="392"/>
      <c r="R104" s="392"/>
      <c r="S104" s="390"/>
      <c r="T104" s="34"/>
      <c r="U104" s="34"/>
      <c r="V104" s="35" t="s">
        <v>66</v>
      </c>
      <c r="W104" s="385">
        <v>150</v>
      </c>
      <c r="X104" s="386">
        <f t="shared" si="18"/>
        <v>151.20000000000002</v>
      </c>
      <c r="Y104" s="36">
        <f>IFERROR(IF(X104=0,"",ROUNDUP(X104/H104,0)*0.02175),"")</f>
        <v>0.39149999999999996</v>
      </c>
      <c r="Z104" s="56"/>
      <c r="AA104" s="57"/>
      <c r="AE104" s="64"/>
      <c r="BB104" s="116" t="s">
        <v>1</v>
      </c>
      <c r="BL104" s="64">
        <f t="shared" si="19"/>
        <v>160.07142857142858</v>
      </c>
      <c r="BM104" s="64">
        <f t="shared" si="20"/>
        <v>161.35200000000003</v>
      </c>
      <c r="BN104" s="64">
        <f t="shared" si="21"/>
        <v>0.31887755102040816</v>
      </c>
      <c r="BO104" s="64">
        <f t="shared" si="22"/>
        <v>0.3214285714285714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89">
        <v>4607091386264</v>
      </c>
      <c r="E105" s="390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2"/>
      <c r="Q105" s="392"/>
      <c r="R105" s="392"/>
      <c r="S105" s="390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4301051477</v>
      </c>
      <c r="D106" s="389">
        <v>4680115882584</v>
      </c>
      <c r="E106" s="390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2"/>
      <c r="Q106" s="392"/>
      <c r="R106" s="392"/>
      <c r="S106" s="390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4301051476</v>
      </c>
      <c r="D107" s="389">
        <v>4680115882584</v>
      </c>
      <c r="E107" s="390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89">
        <v>4607091385731</v>
      </c>
      <c r="E108" s="390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27</v>
      </c>
      <c r="X108" s="386">
        <f t="shared" si="18"/>
        <v>27</v>
      </c>
      <c r="Y108" s="36">
        <f>IFERROR(IF(X108=0,"",ROUNDUP(X108/H108,0)*0.00753),"")</f>
        <v>7.5300000000000006E-2</v>
      </c>
      <c r="Z108" s="56"/>
      <c r="AA108" s="57"/>
      <c r="AE108" s="64"/>
      <c r="BB108" s="120" t="s">
        <v>1</v>
      </c>
      <c r="BL108" s="64">
        <f t="shared" si="19"/>
        <v>29.72</v>
      </c>
      <c r="BM108" s="64">
        <f t="shared" si="20"/>
        <v>29.72</v>
      </c>
      <c r="BN108" s="64">
        <f t="shared" si="21"/>
        <v>6.4102564102564097E-2</v>
      </c>
      <c r="BO108" s="64">
        <f t="shared" si="22"/>
        <v>6.4102564102564097E-2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89">
        <v>4680115880214</v>
      </c>
      <c r="E109" s="390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203</v>
      </c>
      <c r="X109" s="386">
        <f t="shared" si="18"/>
        <v>205.20000000000002</v>
      </c>
      <c r="Y109" s="36">
        <f>IFERROR(IF(X109=0,"",ROUNDUP(X109/H109,0)*0.00937),"")</f>
        <v>0.71211999999999998</v>
      </c>
      <c r="Z109" s="56"/>
      <c r="AA109" s="57"/>
      <c r="AE109" s="64"/>
      <c r="BB109" s="121" t="s">
        <v>1</v>
      </c>
      <c r="BL109" s="64">
        <f t="shared" si="19"/>
        <v>224.65333333333331</v>
      </c>
      <c r="BM109" s="64">
        <f t="shared" si="20"/>
        <v>227.08799999999999</v>
      </c>
      <c r="BN109" s="64">
        <f t="shared" si="21"/>
        <v>0.62654320987654311</v>
      </c>
      <c r="BO109" s="64">
        <f t="shared" si="22"/>
        <v>0.6333333333333333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89">
        <v>4680115880894</v>
      </c>
      <c r="E110" s="390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89">
        <v>4680115884915</v>
      </c>
      <c r="E111" s="390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89">
        <v>4607091385427</v>
      </c>
      <c r="E112" s="390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89">
        <v>4680115882645</v>
      </c>
      <c r="E113" s="390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89">
        <v>4680115884311</v>
      </c>
      <c r="E114" s="390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89">
        <v>4680115884403</v>
      </c>
      <c r="E115" s="390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5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7"/>
      <c r="O116" s="413" t="s">
        <v>70</v>
      </c>
      <c r="P116" s="414"/>
      <c r="Q116" s="414"/>
      <c r="R116" s="414"/>
      <c r="S116" s="414"/>
      <c r="T116" s="414"/>
      <c r="U116" s="415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138.75661375661375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140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1.9619199999999997</v>
      </c>
      <c r="Z116" s="388"/>
      <c r="AA116" s="388"/>
    </row>
    <row r="117" spans="1:67" x14ac:dyDescent="0.2">
      <c r="A117" s="396"/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7"/>
      <c r="O117" s="413" t="s">
        <v>70</v>
      </c>
      <c r="P117" s="414"/>
      <c r="Q117" s="414"/>
      <c r="R117" s="414"/>
      <c r="S117" s="414"/>
      <c r="T117" s="414"/>
      <c r="U117" s="415"/>
      <c r="V117" s="37" t="s">
        <v>66</v>
      </c>
      <c r="W117" s="387">
        <f>IFERROR(SUM(W101:W115),"0")</f>
        <v>680</v>
      </c>
      <c r="X117" s="387">
        <f>IFERROR(SUM(X101:X115),"0")</f>
        <v>685.80000000000007</v>
      </c>
      <c r="Y117" s="37"/>
      <c r="Z117" s="388"/>
      <c r="AA117" s="388"/>
    </row>
    <row r="118" spans="1:67" ht="14.25" customHeight="1" x14ac:dyDescent="0.25">
      <c r="A118" s="407" t="s">
        <v>205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78"/>
      <c r="AA118" s="378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89">
        <v>4607091383065</v>
      </c>
      <c r="E119" s="390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66</v>
      </c>
      <c r="X119" s="386">
        <f t="shared" ref="X119:X125" si="24">IFERROR(IF(W119="",0,CEILING((W119/$H119),1)*$H119),"")</f>
        <v>66.399999999999991</v>
      </c>
      <c r="Y119" s="36">
        <f>IFERROR(IF(X119=0,"",ROUNDUP(X119/H119,0)*0.00937),"")</f>
        <v>0.18740000000000001</v>
      </c>
      <c r="Z119" s="56"/>
      <c r="AA119" s="57"/>
      <c r="AE119" s="64"/>
      <c r="BB119" s="128" t="s">
        <v>1</v>
      </c>
      <c r="BL119" s="64">
        <f t="shared" ref="BL119:BL125" si="25">IFERROR(W119*I119/H119,"0")</f>
        <v>71.20843373493976</v>
      </c>
      <c r="BM119" s="64">
        <f t="shared" ref="BM119:BM125" si="26">IFERROR(X119*I119/H119,"0")</f>
        <v>71.639999999999986</v>
      </c>
      <c r="BN119" s="64">
        <f t="shared" ref="BN119:BN125" si="27">IFERROR(1/J119*(W119/H119),"0")</f>
        <v>0.16566265060240964</v>
      </c>
      <c r="BO119" s="64">
        <f t="shared" ref="BO119:BO125" si="28">IFERROR(1/J119*(X119/H119),"0")</f>
        <v>0.16666666666666666</v>
      </c>
    </row>
    <row r="120" spans="1:67" ht="27" customHeight="1" x14ac:dyDescent="0.25">
      <c r="A120" s="54" t="s">
        <v>208</v>
      </c>
      <c r="B120" s="54" t="s">
        <v>209</v>
      </c>
      <c r="C120" s="31">
        <v>4301060371</v>
      </c>
      <c r="D120" s="389">
        <v>4680115881532</v>
      </c>
      <c r="E120" s="390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4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112</v>
      </c>
      <c r="X120" s="386">
        <f t="shared" si="24"/>
        <v>117.60000000000001</v>
      </c>
      <c r="Y120" s="36">
        <f>IFERROR(IF(X120=0,"",ROUNDUP(X120/H120,0)*0.02175),"")</f>
        <v>0.30449999999999999</v>
      </c>
      <c r="Z120" s="56"/>
      <c r="AA120" s="57"/>
      <c r="AE120" s="64"/>
      <c r="BB120" s="129" t="s">
        <v>1</v>
      </c>
      <c r="BL120" s="64">
        <f t="shared" si="25"/>
        <v>119.52000000000001</v>
      </c>
      <c r="BM120" s="64">
        <f t="shared" si="26"/>
        <v>125.49600000000001</v>
      </c>
      <c r="BN120" s="64">
        <f t="shared" si="27"/>
        <v>0.23809523809523805</v>
      </c>
      <c r="BO120" s="64">
        <f t="shared" si="28"/>
        <v>0.25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89">
        <v>4680115881532</v>
      </c>
      <c r="E121" s="390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4301060350</v>
      </c>
      <c r="D122" s="389">
        <v>4680115881532</v>
      </c>
      <c r="E122" s="390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7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2"/>
      <c r="Q122" s="392"/>
      <c r="R122" s="392"/>
      <c r="S122" s="390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89">
        <v>4680115882652</v>
      </c>
      <c r="E123" s="390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2"/>
      <c r="Q123" s="392"/>
      <c r="R123" s="392"/>
      <c r="S123" s="390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89">
        <v>4680115880238</v>
      </c>
      <c r="E124" s="390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2"/>
      <c r="Q124" s="392"/>
      <c r="R124" s="392"/>
      <c r="S124" s="390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89">
        <v>4680115881464</v>
      </c>
      <c r="E125" s="390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5"/>
      <c r="B126" s="396"/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413" t="s">
        <v>70</v>
      </c>
      <c r="P126" s="414"/>
      <c r="Q126" s="414"/>
      <c r="R126" s="414"/>
      <c r="S126" s="414"/>
      <c r="T126" s="414"/>
      <c r="U126" s="415"/>
      <c r="V126" s="37" t="s">
        <v>71</v>
      </c>
      <c r="W126" s="387">
        <f>IFERROR(W119/H119,"0")+IFERROR(W120/H120,"0")+IFERROR(W121/H121,"0")+IFERROR(W122/H122,"0")+IFERROR(W123/H123,"0")+IFERROR(W124/H124,"0")+IFERROR(W125/H125,"0")</f>
        <v>33.212851405622487</v>
      </c>
      <c r="X126" s="387">
        <f>IFERROR(X119/H119,"0")+IFERROR(X120/H120,"0")+IFERROR(X121/H121,"0")+IFERROR(X122/H122,"0")+IFERROR(X123/H123,"0")+IFERROR(X124/H124,"0")+IFERROR(X125/H125,"0")</f>
        <v>34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0.4919</v>
      </c>
      <c r="Z126" s="388"/>
      <c r="AA126" s="388"/>
    </row>
    <row r="127" spans="1:67" x14ac:dyDescent="0.2">
      <c r="A127" s="396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7"/>
      <c r="O127" s="413" t="s">
        <v>70</v>
      </c>
      <c r="P127" s="414"/>
      <c r="Q127" s="414"/>
      <c r="R127" s="414"/>
      <c r="S127" s="414"/>
      <c r="T127" s="414"/>
      <c r="U127" s="415"/>
      <c r="V127" s="37" t="s">
        <v>66</v>
      </c>
      <c r="W127" s="387">
        <f>IFERROR(SUM(W119:W125),"0")</f>
        <v>178</v>
      </c>
      <c r="X127" s="387">
        <f>IFERROR(SUM(X119:X125),"0")</f>
        <v>184</v>
      </c>
      <c r="Y127" s="37"/>
      <c r="Z127" s="388"/>
      <c r="AA127" s="388"/>
    </row>
    <row r="128" spans="1:67" ht="16.5" customHeight="1" x14ac:dyDescent="0.25">
      <c r="A128" s="398" t="s">
        <v>218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79"/>
      <c r="AA128" s="379"/>
    </row>
    <row r="129" spans="1:67" ht="14.25" customHeight="1" x14ac:dyDescent="0.25">
      <c r="A129" s="407" t="s">
        <v>72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78"/>
      <c r="AA129" s="378"/>
    </row>
    <row r="130" spans="1:67" ht="27" customHeight="1" x14ac:dyDescent="0.25">
      <c r="A130" s="54" t="s">
        <v>219</v>
      </c>
      <c r="B130" s="54" t="s">
        <v>220</v>
      </c>
      <c r="C130" s="31">
        <v>4301051612</v>
      </c>
      <c r="D130" s="389">
        <v>4607091385168</v>
      </c>
      <c r="E130" s="390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7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392"/>
      <c r="Q130" s="392"/>
      <c r="R130" s="392"/>
      <c r="S130" s="390"/>
      <c r="T130" s="34"/>
      <c r="U130" s="34"/>
      <c r="V130" s="35" t="s">
        <v>66</v>
      </c>
      <c r="W130" s="385">
        <v>200</v>
      </c>
      <c r="X130" s="386">
        <f>IFERROR(IF(W130="",0,CEILING((W130/$H130),1)*$H130),"")</f>
        <v>201.60000000000002</v>
      </c>
      <c r="Y130" s="36">
        <f>IFERROR(IF(X130=0,"",ROUNDUP(X130/H130,0)*0.02175),"")</f>
        <v>0.52200000000000002</v>
      </c>
      <c r="Z130" s="56"/>
      <c r="AA130" s="57"/>
      <c r="AE130" s="64"/>
      <c r="BB130" s="135" t="s">
        <v>1</v>
      </c>
      <c r="BL130" s="64">
        <f>IFERROR(W130*I130/H130,"0")</f>
        <v>213.28571428571431</v>
      </c>
      <c r="BM130" s="64">
        <f>IFERROR(X130*I130/H130,"0")</f>
        <v>214.99200000000002</v>
      </c>
      <c r="BN130" s="64">
        <f>IFERROR(1/J130*(W130/H130),"0")</f>
        <v>0.42517006802721086</v>
      </c>
      <c r="BO130" s="64">
        <f>IFERROR(1/J130*(X130/H130),"0")</f>
        <v>0.42857142857142855</v>
      </c>
    </row>
    <row r="131" spans="1:67" ht="27" customHeight="1" x14ac:dyDescent="0.25">
      <c r="A131" s="54" t="s">
        <v>219</v>
      </c>
      <c r="B131" s="54" t="s">
        <v>221</v>
      </c>
      <c r="C131" s="31">
        <v>4301051360</v>
      </c>
      <c r="D131" s="389">
        <v>4607091385168</v>
      </c>
      <c r="E131" s="390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2"/>
      <c r="Q131" s="392"/>
      <c r="R131" s="392"/>
      <c r="S131" s="390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89">
        <v>4607091383256</v>
      </c>
      <c r="E132" s="390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2"/>
      <c r="Q132" s="392"/>
      <c r="R132" s="392"/>
      <c r="S132" s="390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89">
        <v>4607091385748</v>
      </c>
      <c r="E133" s="390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2"/>
      <c r="Q133" s="392"/>
      <c r="R133" s="392"/>
      <c r="S133" s="390"/>
      <c r="T133" s="34"/>
      <c r="U133" s="34"/>
      <c r="V133" s="35" t="s">
        <v>66</v>
      </c>
      <c r="W133" s="385">
        <v>383</v>
      </c>
      <c r="X133" s="386">
        <f>IFERROR(IF(W133="",0,CEILING((W133/$H133),1)*$H133),"")</f>
        <v>383.40000000000003</v>
      </c>
      <c r="Y133" s="36">
        <f>IFERROR(IF(X133=0,"",ROUNDUP(X133/H133,0)*0.00753),"")</f>
        <v>1.0692600000000001</v>
      </c>
      <c r="Z133" s="56"/>
      <c r="AA133" s="57"/>
      <c r="AE133" s="64"/>
      <c r="BB133" s="138" t="s">
        <v>1</v>
      </c>
      <c r="BL133" s="64">
        <f>IFERROR(W133*I133/H133,"0")</f>
        <v>421.58370370370369</v>
      </c>
      <c r="BM133" s="64">
        <f>IFERROR(X133*I133/H133,"0")</f>
        <v>422.02400000000006</v>
      </c>
      <c r="BN133" s="64">
        <f>IFERROR(1/J133*(W133/H133),"0")</f>
        <v>0.90930674264007594</v>
      </c>
      <c r="BO133" s="64">
        <f>IFERROR(1/J133*(X133/H133),"0")</f>
        <v>0.91025641025641024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89">
        <v>4680115884533</v>
      </c>
      <c r="E134" s="390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5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7"/>
      <c r="O135" s="413" t="s">
        <v>70</v>
      </c>
      <c r="P135" s="414"/>
      <c r="Q135" s="414"/>
      <c r="R135" s="414"/>
      <c r="S135" s="414"/>
      <c r="T135" s="414"/>
      <c r="U135" s="415"/>
      <c r="V135" s="37" t="s">
        <v>71</v>
      </c>
      <c r="W135" s="387">
        <f>IFERROR(W130/H130,"0")+IFERROR(W131/H131,"0")+IFERROR(W132/H132,"0")+IFERROR(W133/H133,"0")+IFERROR(W134/H134,"0")</f>
        <v>165.66137566137564</v>
      </c>
      <c r="X135" s="387">
        <f>IFERROR(X130/H130,"0")+IFERROR(X131/H131,"0")+IFERROR(X132/H132,"0")+IFERROR(X133/H133,"0")+IFERROR(X134/H134,"0")</f>
        <v>166</v>
      </c>
      <c r="Y135" s="387">
        <f>IFERROR(IF(Y130="",0,Y130),"0")+IFERROR(IF(Y131="",0,Y131),"0")+IFERROR(IF(Y132="",0,Y132),"0")+IFERROR(IF(Y133="",0,Y133),"0")+IFERROR(IF(Y134="",0,Y134),"0")</f>
        <v>1.5912600000000001</v>
      </c>
      <c r="Z135" s="388"/>
      <c r="AA135" s="388"/>
    </row>
    <row r="136" spans="1:67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  <c r="O136" s="413" t="s">
        <v>70</v>
      </c>
      <c r="P136" s="414"/>
      <c r="Q136" s="414"/>
      <c r="R136" s="414"/>
      <c r="S136" s="414"/>
      <c r="T136" s="414"/>
      <c r="U136" s="415"/>
      <c r="V136" s="37" t="s">
        <v>66</v>
      </c>
      <c r="W136" s="387">
        <f>IFERROR(SUM(W130:W134),"0")</f>
        <v>583</v>
      </c>
      <c r="X136" s="387">
        <f>IFERROR(SUM(X130:X134),"0")</f>
        <v>585</v>
      </c>
      <c r="Y136" s="37"/>
      <c r="Z136" s="388"/>
      <c r="AA136" s="388"/>
    </row>
    <row r="137" spans="1:67" ht="27.75" customHeight="1" x14ac:dyDescent="0.2">
      <c r="A137" s="455" t="s">
        <v>228</v>
      </c>
      <c r="B137" s="456"/>
      <c r="C137" s="456"/>
      <c r="D137" s="456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  <c r="Y137" s="456"/>
      <c r="Z137" s="48"/>
      <c r="AA137" s="48"/>
    </row>
    <row r="138" spans="1:67" ht="16.5" customHeight="1" x14ac:dyDescent="0.25">
      <c r="A138" s="398" t="s">
        <v>229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79"/>
      <c r="AA138" s="379"/>
    </row>
    <row r="139" spans="1:67" ht="14.25" customHeight="1" x14ac:dyDescent="0.25">
      <c r="A139" s="407" t="s">
        <v>105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78"/>
      <c r="AA139" s="378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89">
        <v>4607091383423</v>
      </c>
      <c r="E140" s="390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2"/>
      <c r="Q140" s="392"/>
      <c r="R140" s="392"/>
      <c r="S140" s="390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89">
        <v>4680115885707</v>
      </c>
      <c r="E141" s="390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1" t="s">
        <v>234</v>
      </c>
      <c r="P141" s="392"/>
      <c r="Q141" s="392"/>
      <c r="R141" s="392"/>
      <c r="S141" s="390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89">
        <v>4607091381405</v>
      </c>
      <c r="E142" s="390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2"/>
      <c r="Q142" s="392"/>
      <c r="R142" s="392"/>
      <c r="S142" s="390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89">
        <v>4607091386516</v>
      </c>
      <c r="E143" s="390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2"/>
      <c r="Q143" s="392"/>
      <c r="R143" s="392"/>
      <c r="S143" s="390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5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  <c r="O144" s="413" t="s">
        <v>70</v>
      </c>
      <c r="P144" s="414"/>
      <c r="Q144" s="414"/>
      <c r="R144" s="414"/>
      <c r="S144" s="414"/>
      <c r="T144" s="414"/>
      <c r="U144" s="415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7"/>
      <c r="O145" s="413" t="s">
        <v>70</v>
      </c>
      <c r="P145" s="414"/>
      <c r="Q145" s="414"/>
      <c r="R145" s="414"/>
      <c r="S145" s="414"/>
      <c r="T145" s="414"/>
      <c r="U145" s="415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customHeight="1" x14ac:dyDescent="0.25">
      <c r="A146" s="398" t="s">
        <v>239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79"/>
      <c r="AA146" s="379"/>
    </row>
    <row r="147" spans="1:67" ht="14.25" customHeight="1" x14ac:dyDescent="0.25">
      <c r="A147" s="407" t="s">
        <v>61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378"/>
      <c r="AA147" s="378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89">
        <v>4680115880993</v>
      </c>
      <c r="E148" s="390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2"/>
      <c r="Q148" s="392"/>
      <c r="R148" s="392"/>
      <c r="S148" s="390"/>
      <c r="T148" s="34"/>
      <c r="U148" s="34"/>
      <c r="V148" s="35" t="s">
        <v>66</v>
      </c>
      <c r="W148" s="385">
        <v>66</v>
      </c>
      <c r="X148" s="386">
        <f t="shared" ref="X148:X156" si="29">IFERROR(IF(W148="",0,CEILING((W148/$H148),1)*$H148),"")</f>
        <v>67.2</v>
      </c>
      <c r="Y148" s="36">
        <f>IFERROR(IF(X148=0,"",ROUNDUP(X148/H148,0)*0.00753),"")</f>
        <v>0.12048</v>
      </c>
      <c r="Z148" s="56"/>
      <c r="AA148" s="57"/>
      <c r="AE148" s="64"/>
      <c r="BB148" s="144" t="s">
        <v>1</v>
      </c>
      <c r="BL148" s="64">
        <f t="shared" ref="BL148:BL156" si="30">IFERROR(W148*I148/H148,"0")</f>
        <v>70.085714285714289</v>
      </c>
      <c r="BM148" s="64">
        <f t="shared" ref="BM148:BM156" si="31">IFERROR(X148*I148/H148,"0")</f>
        <v>71.36</v>
      </c>
      <c r="BN148" s="64">
        <f t="shared" ref="BN148:BN156" si="32">IFERROR(1/J148*(W148/H148),"0")</f>
        <v>0.10073260073260072</v>
      </c>
      <c r="BO148" s="64">
        <f t="shared" ref="BO148:BO156" si="33">IFERROR(1/J148*(X148/H148),"0")</f>
        <v>0.10256410256410256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89">
        <v>4680115881761</v>
      </c>
      <c r="E149" s="390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2"/>
      <c r="Q149" s="392"/>
      <c r="R149" s="392"/>
      <c r="S149" s="390"/>
      <c r="T149" s="34"/>
      <c r="U149" s="34"/>
      <c r="V149" s="35" t="s">
        <v>66</v>
      </c>
      <c r="W149" s="385">
        <v>0</v>
      </c>
      <c r="X149" s="386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89">
        <v>4680115881563</v>
      </c>
      <c r="E150" s="390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2"/>
      <c r="Q150" s="392"/>
      <c r="R150" s="392"/>
      <c r="S150" s="390"/>
      <c r="T150" s="34"/>
      <c r="U150" s="34"/>
      <c r="V150" s="35" t="s">
        <v>66</v>
      </c>
      <c r="W150" s="385">
        <v>165</v>
      </c>
      <c r="X150" s="386">
        <f t="shared" si="29"/>
        <v>168</v>
      </c>
      <c r="Y150" s="36">
        <f>IFERROR(IF(X150=0,"",ROUNDUP(X150/H150,0)*0.00753),"")</f>
        <v>0.30120000000000002</v>
      </c>
      <c r="Z150" s="56"/>
      <c r="AA150" s="57"/>
      <c r="AE150" s="64"/>
      <c r="BB150" s="146" t="s">
        <v>1</v>
      </c>
      <c r="BL150" s="64">
        <f t="shared" si="30"/>
        <v>172.85714285714289</v>
      </c>
      <c r="BM150" s="64">
        <f t="shared" si="31"/>
        <v>176</v>
      </c>
      <c r="BN150" s="64">
        <f t="shared" si="32"/>
        <v>0.25183150183150182</v>
      </c>
      <c r="BO150" s="64">
        <f t="shared" si="33"/>
        <v>0.25641025641025639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89">
        <v>4680115880986</v>
      </c>
      <c r="E151" s="390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2"/>
      <c r="Q151" s="392"/>
      <c r="R151" s="392"/>
      <c r="S151" s="390"/>
      <c r="T151" s="34"/>
      <c r="U151" s="34"/>
      <c r="V151" s="35" t="s">
        <v>66</v>
      </c>
      <c r="W151" s="385">
        <v>71</v>
      </c>
      <c r="X151" s="386">
        <f t="shared" si="29"/>
        <v>71.400000000000006</v>
      </c>
      <c r="Y151" s="36">
        <f>IFERROR(IF(X151=0,"",ROUNDUP(X151/H151,0)*0.00502),"")</f>
        <v>0.17068</v>
      </c>
      <c r="Z151" s="56"/>
      <c r="AA151" s="57"/>
      <c r="AE151" s="64"/>
      <c r="BB151" s="147" t="s">
        <v>1</v>
      </c>
      <c r="BL151" s="64">
        <f t="shared" si="30"/>
        <v>75.395238095238099</v>
      </c>
      <c r="BM151" s="64">
        <f t="shared" si="31"/>
        <v>75.820000000000007</v>
      </c>
      <c r="BN151" s="64">
        <f t="shared" si="32"/>
        <v>0.14448514448514449</v>
      </c>
      <c r="BO151" s="64">
        <f t="shared" si="33"/>
        <v>0.14529914529914531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89">
        <v>4680115880207</v>
      </c>
      <c r="E152" s="390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89">
        <v>4680115881785</v>
      </c>
      <c r="E153" s="390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89">
        <v>4680115881679</v>
      </c>
      <c r="E154" s="390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83</v>
      </c>
      <c r="X154" s="386">
        <f t="shared" si="29"/>
        <v>84</v>
      </c>
      <c r="Y154" s="36">
        <f>IFERROR(IF(X154=0,"",ROUNDUP(X154/H154,0)*0.00502),"")</f>
        <v>0.20080000000000001</v>
      </c>
      <c r="Z154" s="56"/>
      <c r="AA154" s="57"/>
      <c r="AE154" s="64"/>
      <c r="BB154" s="150" t="s">
        <v>1</v>
      </c>
      <c r="BL154" s="64">
        <f t="shared" si="30"/>
        <v>86.952380952380963</v>
      </c>
      <c r="BM154" s="64">
        <f t="shared" si="31"/>
        <v>88</v>
      </c>
      <c r="BN154" s="64">
        <f t="shared" si="32"/>
        <v>0.16890516890516893</v>
      </c>
      <c r="BO154" s="64">
        <f t="shared" si="33"/>
        <v>0.17094017094017094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89">
        <v>4680115880191</v>
      </c>
      <c r="E155" s="390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89">
        <v>4680115883963</v>
      </c>
      <c r="E156" s="390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7"/>
      <c r="O157" s="413" t="s">
        <v>70</v>
      </c>
      <c r="P157" s="414"/>
      <c r="Q157" s="414"/>
      <c r="R157" s="414"/>
      <c r="S157" s="414"/>
      <c r="T157" s="414"/>
      <c r="U157" s="415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128.33333333333334</v>
      </c>
      <c r="X157" s="387">
        <f>IFERROR(X148/H148,"0")+IFERROR(X149/H149,"0")+IFERROR(X150/H150,"0")+IFERROR(X151/H151,"0")+IFERROR(X152/H152,"0")+IFERROR(X153/H153,"0")+IFERROR(X154/H154,"0")+IFERROR(X155/H155,"0")+IFERROR(X156/H156,"0")</f>
        <v>130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0.79315999999999998</v>
      </c>
      <c r="Z157" s="388"/>
      <c r="AA157" s="388"/>
    </row>
    <row r="158" spans="1:67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7"/>
      <c r="O158" s="413" t="s">
        <v>70</v>
      </c>
      <c r="P158" s="414"/>
      <c r="Q158" s="414"/>
      <c r="R158" s="414"/>
      <c r="S158" s="414"/>
      <c r="T158" s="414"/>
      <c r="U158" s="415"/>
      <c r="V158" s="37" t="s">
        <v>66</v>
      </c>
      <c r="W158" s="387">
        <f>IFERROR(SUM(W148:W156),"0")</f>
        <v>385</v>
      </c>
      <c r="X158" s="387">
        <f>IFERROR(SUM(X148:X156),"0")</f>
        <v>390.6</v>
      </c>
      <c r="Y158" s="37"/>
      <c r="Z158" s="388"/>
      <c r="AA158" s="388"/>
    </row>
    <row r="159" spans="1:67" ht="16.5" customHeight="1" x14ac:dyDescent="0.25">
      <c r="A159" s="398" t="s">
        <v>258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79"/>
      <c r="AA159" s="379"/>
    </row>
    <row r="160" spans="1:67" ht="14.25" customHeight="1" x14ac:dyDescent="0.25">
      <c r="A160" s="407" t="s">
        <v>105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78"/>
      <c r="AA160" s="378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89">
        <v>4680115881402</v>
      </c>
      <c r="E161" s="390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2"/>
      <c r="Q161" s="392"/>
      <c r="R161" s="392"/>
      <c r="S161" s="390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89">
        <v>4680115881396</v>
      </c>
      <c r="E162" s="390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2"/>
      <c r="Q162" s="392"/>
      <c r="R162" s="392"/>
      <c r="S162" s="390"/>
      <c r="T162" s="34"/>
      <c r="U162" s="34"/>
      <c r="V162" s="35" t="s">
        <v>66</v>
      </c>
      <c r="W162" s="385">
        <v>0</v>
      </c>
      <c r="X162" s="386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5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7"/>
      <c r="O163" s="413" t="s">
        <v>70</v>
      </c>
      <c r="P163" s="414"/>
      <c r="Q163" s="414"/>
      <c r="R163" s="414"/>
      <c r="S163" s="414"/>
      <c r="T163" s="414"/>
      <c r="U163" s="415"/>
      <c r="V163" s="37" t="s">
        <v>71</v>
      </c>
      <c r="W163" s="387">
        <f>IFERROR(W161/H161,"0")+IFERROR(W162/H162,"0")</f>
        <v>0</v>
      </c>
      <c r="X163" s="387">
        <f>IFERROR(X161/H161,"0")+IFERROR(X162/H162,"0")</f>
        <v>0</v>
      </c>
      <c r="Y163" s="387">
        <f>IFERROR(IF(Y161="",0,Y161),"0")+IFERROR(IF(Y162="",0,Y162),"0")</f>
        <v>0</v>
      </c>
      <c r="Z163" s="388"/>
      <c r="AA163" s="388"/>
    </row>
    <row r="164" spans="1:67" x14ac:dyDescent="0.2">
      <c r="A164" s="396"/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7"/>
      <c r="O164" s="413" t="s">
        <v>70</v>
      </c>
      <c r="P164" s="414"/>
      <c r="Q164" s="414"/>
      <c r="R164" s="414"/>
      <c r="S164" s="414"/>
      <c r="T164" s="414"/>
      <c r="U164" s="415"/>
      <c r="V164" s="37" t="s">
        <v>66</v>
      </c>
      <c r="W164" s="387">
        <f>IFERROR(SUM(W161:W162),"0")</f>
        <v>0</v>
      </c>
      <c r="X164" s="387">
        <f>IFERROR(SUM(X161:X162),"0")</f>
        <v>0</v>
      </c>
      <c r="Y164" s="37"/>
      <c r="Z164" s="388"/>
      <c r="AA164" s="388"/>
    </row>
    <row r="165" spans="1:67" ht="14.25" customHeight="1" x14ac:dyDescent="0.25">
      <c r="A165" s="407" t="s">
        <v>97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78"/>
      <c r="AA165" s="378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89">
        <v>4680115882935</v>
      </c>
      <c r="E166" s="390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5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2"/>
      <c r="Q166" s="392"/>
      <c r="R166" s="392"/>
      <c r="S166" s="390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89">
        <v>4680115880764</v>
      </c>
      <c r="E167" s="390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2"/>
      <c r="Q167" s="392"/>
      <c r="R167" s="392"/>
      <c r="S167" s="390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5"/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7"/>
      <c r="O168" s="413" t="s">
        <v>70</v>
      </c>
      <c r="P168" s="414"/>
      <c r="Q168" s="414"/>
      <c r="R168" s="414"/>
      <c r="S168" s="414"/>
      <c r="T168" s="414"/>
      <c r="U168" s="415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7"/>
      <c r="O169" s="413" t="s">
        <v>70</v>
      </c>
      <c r="P169" s="414"/>
      <c r="Q169" s="414"/>
      <c r="R169" s="414"/>
      <c r="S169" s="414"/>
      <c r="T169" s="414"/>
      <c r="U169" s="415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customHeight="1" x14ac:dyDescent="0.25">
      <c r="A170" s="407" t="s">
        <v>61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78"/>
      <c r="AA170" s="378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89">
        <v>4680115884014</v>
      </c>
      <c r="E171" s="390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4" t="s">
        <v>269</v>
      </c>
      <c r="P171" s="392"/>
      <c r="Q171" s="392"/>
      <c r="R171" s="392"/>
      <c r="S171" s="390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89">
        <v>4680115884021</v>
      </c>
      <c r="E172" s="390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73" t="s">
        <v>272</v>
      </c>
      <c r="P172" s="392"/>
      <c r="Q172" s="392"/>
      <c r="R172" s="392"/>
      <c r="S172" s="390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89">
        <v>4680115882683</v>
      </c>
      <c r="E173" s="390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2"/>
      <c r="Q173" s="392"/>
      <c r="R173" s="392"/>
      <c r="S173" s="390"/>
      <c r="T173" s="34"/>
      <c r="U173" s="34"/>
      <c r="V173" s="35" t="s">
        <v>66</v>
      </c>
      <c r="W173" s="385">
        <v>822</v>
      </c>
      <c r="X173" s="386">
        <f t="shared" si="34"/>
        <v>826.2</v>
      </c>
      <c r="Y173" s="36">
        <f>IFERROR(IF(X173=0,"",ROUNDUP(X173/H173,0)*0.00937),"")</f>
        <v>1.4336100000000001</v>
      </c>
      <c r="Z173" s="56"/>
      <c r="AA173" s="57"/>
      <c r="AE173" s="64"/>
      <c r="BB173" s="159" t="s">
        <v>1</v>
      </c>
      <c r="BL173" s="64">
        <f t="shared" si="35"/>
        <v>853.96666666666658</v>
      </c>
      <c r="BM173" s="64">
        <f t="shared" si="36"/>
        <v>858.33000000000015</v>
      </c>
      <c r="BN173" s="64">
        <f t="shared" si="37"/>
        <v>1.2685185185185184</v>
      </c>
      <c r="BO173" s="64">
        <f t="shared" si="38"/>
        <v>1.2749999999999999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89">
        <v>4680115882690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422</v>
      </c>
      <c r="X174" s="386">
        <f t="shared" si="34"/>
        <v>426.6</v>
      </c>
      <c r="Y174" s="36">
        <f>IFERROR(IF(X174=0,"",ROUNDUP(X174/H174,0)*0.00937),"")</f>
        <v>0.74022999999999994</v>
      </c>
      <c r="Z174" s="56"/>
      <c r="AA174" s="57"/>
      <c r="AE174" s="64"/>
      <c r="BB174" s="160" t="s">
        <v>1</v>
      </c>
      <c r="BL174" s="64">
        <f t="shared" si="35"/>
        <v>438.4111111111111</v>
      </c>
      <c r="BM174" s="64">
        <f t="shared" si="36"/>
        <v>443.19</v>
      </c>
      <c r="BN174" s="64">
        <f t="shared" si="37"/>
        <v>0.65123456790123446</v>
      </c>
      <c r="BO174" s="64">
        <f t="shared" si="38"/>
        <v>0.65833333333333333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89">
        <v>4680115882669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89">
        <v>4680115882676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333</v>
      </c>
      <c r="X176" s="386">
        <f t="shared" si="34"/>
        <v>334.8</v>
      </c>
      <c r="Y176" s="36">
        <f>IFERROR(IF(X176=0,"",ROUNDUP(X176/H176,0)*0.00937),"")</f>
        <v>0.58094000000000001</v>
      </c>
      <c r="Z176" s="56"/>
      <c r="AA176" s="57"/>
      <c r="AE176" s="64"/>
      <c r="BB176" s="162" t="s">
        <v>1</v>
      </c>
      <c r="BL176" s="64">
        <f t="shared" si="35"/>
        <v>345.95</v>
      </c>
      <c r="BM176" s="64">
        <f t="shared" si="36"/>
        <v>347.82</v>
      </c>
      <c r="BN176" s="64">
        <f t="shared" si="37"/>
        <v>0.51388888888888884</v>
      </c>
      <c r="BO176" s="64">
        <f t="shared" si="38"/>
        <v>0.51666666666666661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89">
        <v>4680115884007</v>
      </c>
      <c r="E177" s="390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">
        <v>283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89">
        <v>4680115884038</v>
      </c>
      <c r="E178" s="390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5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413" t="s">
        <v>70</v>
      </c>
      <c r="P179" s="414"/>
      <c r="Q179" s="414"/>
      <c r="R179" s="414"/>
      <c r="S179" s="414"/>
      <c r="T179" s="414"/>
      <c r="U179" s="415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292.03703703703701</v>
      </c>
      <c r="X179" s="387">
        <f>IFERROR(X171/H171,"0")+IFERROR(X172/H172,"0")+IFERROR(X173/H173,"0")+IFERROR(X174/H174,"0")+IFERROR(X175/H175,"0")+IFERROR(X176/H176,"0")+IFERROR(X177/H177,"0")+IFERROR(X178/H178,"0")</f>
        <v>294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2.7547800000000002</v>
      </c>
      <c r="Z179" s="388"/>
      <c r="AA179" s="388"/>
    </row>
    <row r="180" spans="1:67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7"/>
      <c r="O180" s="413" t="s">
        <v>70</v>
      </c>
      <c r="P180" s="414"/>
      <c r="Q180" s="414"/>
      <c r="R180" s="414"/>
      <c r="S180" s="414"/>
      <c r="T180" s="414"/>
      <c r="U180" s="415"/>
      <c r="V180" s="37" t="s">
        <v>66</v>
      </c>
      <c r="W180" s="387">
        <f>IFERROR(SUM(W171:W178),"0")</f>
        <v>1577</v>
      </c>
      <c r="X180" s="387">
        <f>IFERROR(SUM(X171:X178),"0")</f>
        <v>1587.6000000000001</v>
      </c>
      <c r="Y180" s="37"/>
      <c r="Z180" s="388"/>
      <c r="AA180" s="388"/>
    </row>
    <row r="181" spans="1:67" ht="14.25" customHeight="1" x14ac:dyDescent="0.25">
      <c r="A181" s="407" t="s">
        <v>72</v>
      </c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78"/>
      <c r="AA181" s="378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89">
        <v>4680115881556</v>
      </c>
      <c r="E182" s="390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2"/>
      <c r="Q182" s="392"/>
      <c r="R182" s="392"/>
      <c r="S182" s="390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89">
        <v>4680115881594</v>
      </c>
      <c r="E183" s="390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2"/>
      <c r="Q183" s="392"/>
      <c r="R183" s="392"/>
      <c r="S183" s="390"/>
      <c r="T183" s="34"/>
      <c r="U183" s="34"/>
      <c r="V183" s="35" t="s">
        <v>66</v>
      </c>
      <c r="W183" s="385">
        <v>0</v>
      </c>
      <c r="X183" s="386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89">
        <v>4680115881587</v>
      </c>
      <c r="E184" s="390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2"/>
      <c r="Q184" s="392"/>
      <c r="R184" s="392"/>
      <c r="S184" s="390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4301051754</v>
      </c>
      <c r="D185" s="389">
        <v>4680115880962</v>
      </c>
      <c r="E185" s="390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44" t="s">
        <v>294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27" customHeight="1" x14ac:dyDescent="0.25">
      <c r="A186" s="54" t="s">
        <v>295</v>
      </c>
      <c r="B186" s="54" t="s">
        <v>296</v>
      </c>
      <c r="C186" s="31">
        <v>4301051411</v>
      </c>
      <c r="D186" s="389">
        <v>4680115881617</v>
      </c>
      <c r="E186" s="390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7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297</v>
      </c>
      <c r="B187" s="54" t="s">
        <v>298</v>
      </c>
      <c r="C187" s="31">
        <v>4301051632</v>
      </c>
      <c r="D187" s="389">
        <v>4680115880573</v>
      </c>
      <c r="E187" s="390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684" t="s">
        <v>299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136</v>
      </c>
      <c r="X187" s="386">
        <f t="shared" si="39"/>
        <v>139.19999999999999</v>
      </c>
      <c r="Y187" s="36">
        <f>IFERROR(IF(X187=0,"",ROUNDUP(X187/H187,0)*0.02175),"")</f>
        <v>0.34799999999999998</v>
      </c>
      <c r="Z187" s="56"/>
      <c r="AA187" s="57"/>
      <c r="AE187" s="64"/>
      <c r="BB187" s="170" t="s">
        <v>1</v>
      </c>
      <c r="BL187" s="64">
        <f t="shared" si="40"/>
        <v>144.81655172413795</v>
      </c>
      <c r="BM187" s="64">
        <f t="shared" si="41"/>
        <v>148.22399999999999</v>
      </c>
      <c r="BN187" s="64">
        <f t="shared" si="42"/>
        <v>0.27914614121510672</v>
      </c>
      <c r="BO187" s="64">
        <f t="shared" si="43"/>
        <v>0.2857142857142857</v>
      </c>
    </row>
    <row r="188" spans="1:67" ht="27" customHeight="1" x14ac:dyDescent="0.25">
      <c r="A188" s="54" t="s">
        <v>300</v>
      </c>
      <c r="B188" s="54" t="s">
        <v>301</v>
      </c>
      <c r="C188" s="31">
        <v>4301051487</v>
      </c>
      <c r="D188" s="389">
        <v>4680115881228</v>
      </c>
      <c r="E188" s="390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7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94</v>
      </c>
      <c r="X188" s="386">
        <f t="shared" si="39"/>
        <v>96</v>
      </c>
      <c r="Y188" s="36">
        <f>IFERROR(IF(X188=0,"",ROUNDUP(X188/H188,0)*0.00753),"")</f>
        <v>0.30120000000000002</v>
      </c>
      <c r="Z188" s="56"/>
      <c r="AA188" s="57"/>
      <c r="AE188" s="64"/>
      <c r="BB188" s="171" t="s">
        <v>1</v>
      </c>
      <c r="BL188" s="64">
        <f t="shared" si="40"/>
        <v>104.65333333333334</v>
      </c>
      <c r="BM188" s="64">
        <f t="shared" si="41"/>
        <v>106.88000000000001</v>
      </c>
      <c r="BN188" s="64">
        <f t="shared" si="42"/>
        <v>0.25106837606837606</v>
      </c>
      <c r="BO188" s="64">
        <f t="shared" si="43"/>
        <v>0.25641025641025639</v>
      </c>
    </row>
    <row r="189" spans="1:67" ht="27" customHeight="1" x14ac:dyDescent="0.25">
      <c r="A189" s="54" t="s">
        <v>302</v>
      </c>
      <c r="B189" s="54" t="s">
        <v>303</v>
      </c>
      <c r="C189" s="31">
        <v>4301051506</v>
      </c>
      <c r="D189" s="389">
        <v>4680115881037</v>
      </c>
      <c r="E189" s="390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4301051384</v>
      </c>
      <c r="D190" s="389">
        <v>4680115881211</v>
      </c>
      <c r="E190" s="390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53</v>
      </c>
      <c r="X190" s="386">
        <f t="shared" si="39"/>
        <v>55.199999999999996</v>
      </c>
      <c r="Y190" s="36">
        <f>IFERROR(IF(X190=0,"",ROUNDUP(X190/H190,0)*0.00753),"")</f>
        <v>0.17319000000000001</v>
      </c>
      <c r="Z190" s="56"/>
      <c r="AA190" s="57"/>
      <c r="AE190" s="64"/>
      <c r="BB190" s="173" t="s">
        <v>1</v>
      </c>
      <c r="BL190" s="64">
        <f t="shared" si="40"/>
        <v>57.416666666666671</v>
      </c>
      <c r="BM190" s="64">
        <f t="shared" si="41"/>
        <v>59.8</v>
      </c>
      <c r="BN190" s="64">
        <f t="shared" si="42"/>
        <v>0.14155982905982906</v>
      </c>
      <c r="BO190" s="64">
        <f t="shared" si="43"/>
        <v>0.14743589743589744</v>
      </c>
    </row>
    <row r="191" spans="1:67" ht="27" customHeight="1" x14ac:dyDescent="0.25">
      <c r="A191" s="54" t="s">
        <v>306</v>
      </c>
      <c r="B191" s="54" t="s">
        <v>307</v>
      </c>
      <c r="C191" s="31">
        <v>4301051378</v>
      </c>
      <c r="D191" s="389">
        <v>4680115881020</v>
      </c>
      <c r="E191" s="390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5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4301051407</v>
      </c>
      <c r="D192" s="389">
        <v>4680115882195</v>
      </c>
      <c r="E192" s="390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4301051630</v>
      </c>
      <c r="D193" s="389">
        <v>4680115880092</v>
      </c>
      <c r="E193" s="390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1" t="s">
        <v>312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280</v>
      </c>
      <c r="X193" s="386">
        <f t="shared" si="39"/>
        <v>280.8</v>
      </c>
      <c r="Y193" s="36">
        <f>IFERROR(IF(X193=0,"",ROUNDUP(X193/H193,0)*0.00753),"")</f>
        <v>0.88101000000000007</v>
      </c>
      <c r="Z193" s="56"/>
      <c r="AA193" s="57"/>
      <c r="AE193" s="64"/>
      <c r="BB193" s="176" t="s">
        <v>1</v>
      </c>
      <c r="BL193" s="64">
        <f t="shared" si="40"/>
        <v>311.73333333333341</v>
      </c>
      <c r="BM193" s="64">
        <f t="shared" si="41"/>
        <v>312.62400000000008</v>
      </c>
      <c r="BN193" s="64">
        <f t="shared" si="42"/>
        <v>0.74786324786324787</v>
      </c>
      <c r="BO193" s="64">
        <f t="shared" si="43"/>
        <v>0.75000000000000011</v>
      </c>
    </row>
    <row r="194" spans="1:67" ht="27" customHeight="1" x14ac:dyDescent="0.25">
      <c r="A194" s="54" t="s">
        <v>313</v>
      </c>
      <c r="B194" s="54" t="s">
        <v>314</v>
      </c>
      <c r="C194" s="31">
        <v>4301051631</v>
      </c>
      <c r="D194" s="389">
        <v>4680115880221</v>
      </c>
      <c r="E194" s="390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9" t="s">
        <v>315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220</v>
      </c>
      <c r="X194" s="386">
        <f t="shared" si="39"/>
        <v>220.79999999999998</v>
      </c>
      <c r="Y194" s="36">
        <f>IFERROR(IF(X194=0,"",ROUNDUP(X194/H194,0)*0.00753),"")</f>
        <v>0.69276000000000004</v>
      </c>
      <c r="Z194" s="56"/>
      <c r="AA194" s="57"/>
      <c r="AE194" s="64"/>
      <c r="BB194" s="177" t="s">
        <v>1</v>
      </c>
      <c r="BL194" s="64">
        <f t="shared" si="40"/>
        <v>244.93333333333337</v>
      </c>
      <c r="BM194" s="64">
        <f t="shared" si="41"/>
        <v>245.82399999999998</v>
      </c>
      <c r="BN194" s="64">
        <f t="shared" si="42"/>
        <v>0.58760683760683763</v>
      </c>
      <c r="BO194" s="64">
        <f t="shared" si="43"/>
        <v>0.58974358974358976</v>
      </c>
    </row>
    <row r="195" spans="1:67" ht="16.5" customHeight="1" x14ac:dyDescent="0.25">
      <c r="A195" s="54" t="s">
        <v>316</v>
      </c>
      <c r="B195" s="54" t="s">
        <v>317</v>
      </c>
      <c r="C195" s="31">
        <v>4301051753</v>
      </c>
      <c r="D195" s="389">
        <v>4680115880504</v>
      </c>
      <c r="E195" s="390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6" t="s">
        <v>318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0</v>
      </c>
      <c r="X195" s="386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4301051410</v>
      </c>
      <c r="D196" s="389">
        <v>4680115882164</v>
      </c>
      <c r="E196" s="390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274</v>
      </c>
      <c r="X196" s="386">
        <f t="shared" si="39"/>
        <v>276</v>
      </c>
      <c r="Y196" s="36">
        <f>IFERROR(IF(X196=0,"",ROUNDUP(X196/H196,0)*0.00753),"")</f>
        <v>0.86595</v>
      </c>
      <c r="Z196" s="56"/>
      <c r="AA196" s="57"/>
      <c r="AE196" s="64"/>
      <c r="BB196" s="179" t="s">
        <v>1</v>
      </c>
      <c r="BL196" s="64">
        <f t="shared" si="40"/>
        <v>305.73833333333334</v>
      </c>
      <c r="BM196" s="64">
        <f t="shared" si="41"/>
        <v>307.96999999999997</v>
      </c>
      <c r="BN196" s="64">
        <f t="shared" si="42"/>
        <v>0.73183760683760679</v>
      </c>
      <c r="BO196" s="64">
        <f t="shared" si="43"/>
        <v>0.73717948717948711</v>
      </c>
    </row>
    <row r="197" spans="1:67" x14ac:dyDescent="0.2">
      <c r="A197" s="395"/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  <c r="L197" s="396"/>
      <c r="M197" s="396"/>
      <c r="N197" s="397"/>
      <c r="O197" s="413" t="s">
        <v>70</v>
      </c>
      <c r="P197" s="414"/>
      <c r="Q197" s="414"/>
      <c r="R197" s="414"/>
      <c r="S197" s="414"/>
      <c r="T197" s="414"/>
      <c r="U197" s="415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399.38218390804604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403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3.2621099999999998</v>
      </c>
      <c r="Z197" s="388"/>
      <c r="AA197" s="388"/>
    </row>
    <row r="198" spans="1:67" x14ac:dyDescent="0.2">
      <c r="A198" s="396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6"/>
      <c r="N198" s="397"/>
      <c r="O198" s="413" t="s">
        <v>70</v>
      </c>
      <c r="P198" s="414"/>
      <c r="Q198" s="414"/>
      <c r="R198" s="414"/>
      <c r="S198" s="414"/>
      <c r="T198" s="414"/>
      <c r="U198" s="415"/>
      <c r="V198" s="37" t="s">
        <v>66</v>
      </c>
      <c r="W198" s="387">
        <f>IFERROR(SUM(W182:W196),"0")</f>
        <v>1057</v>
      </c>
      <c r="X198" s="387">
        <f>IFERROR(SUM(X182:X196),"0")</f>
        <v>1068</v>
      </c>
      <c r="Y198" s="37"/>
      <c r="Z198" s="388"/>
      <c r="AA198" s="388"/>
    </row>
    <row r="199" spans="1:67" ht="14.25" customHeight="1" x14ac:dyDescent="0.25">
      <c r="A199" s="407" t="s">
        <v>205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78"/>
      <c r="AA199" s="378"/>
    </row>
    <row r="200" spans="1:67" ht="16.5" customHeight="1" x14ac:dyDescent="0.25">
      <c r="A200" s="54" t="s">
        <v>321</v>
      </c>
      <c r="B200" s="54" t="s">
        <v>322</v>
      </c>
      <c r="C200" s="31">
        <v>4301060360</v>
      </c>
      <c r="D200" s="389">
        <v>4680115882874</v>
      </c>
      <c r="E200" s="390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4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customHeight="1" x14ac:dyDescent="0.25">
      <c r="A201" s="54" t="s">
        <v>323</v>
      </c>
      <c r="B201" s="54" t="s">
        <v>324</v>
      </c>
      <c r="C201" s="31">
        <v>4301060359</v>
      </c>
      <c r="D201" s="389">
        <v>4680115884434</v>
      </c>
      <c r="E201" s="390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4301060375</v>
      </c>
      <c r="D202" s="389">
        <v>4680115880818</v>
      </c>
      <c r="E202" s="390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17" t="s">
        <v>327</v>
      </c>
      <c r="P202" s="392"/>
      <c r="Q202" s="392"/>
      <c r="R202" s="392"/>
      <c r="S202" s="390"/>
      <c r="T202" s="34"/>
      <c r="U202" s="34"/>
      <c r="V202" s="35" t="s">
        <v>66</v>
      </c>
      <c r="W202" s="385">
        <v>8</v>
      </c>
      <c r="X202" s="386">
        <f>IFERROR(IF(W202="",0,CEILING((W202/$H202),1)*$H202),"")</f>
        <v>9.6</v>
      </c>
      <c r="Y202" s="36">
        <f>IFERROR(IF(X202=0,"",ROUNDUP(X202/H202,0)*0.00753),"")</f>
        <v>3.0120000000000001E-2</v>
      </c>
      <c r="Z202" s="56"/>
      <c r="AA202" s="57"/>
      <c r="AE202" s="64"/>
      <c r="BB202" s="182" t="s">
        <v>1</v>
      </c>
      <c r="BL202" s="64">
        <f>IFERROR(W202*I202/H202,"0")</f>
        <v>8.9066666666666681</v>
      </c>
      <c r="BM202" s="64">
        <f>IFERROR(X202*I202/H202,"0")</f>
        <v>10.688000000000001</v>
      </c>
      <c r="BN202" s="64">
        <f>IFERROR(1/J202*(W202/H202),"0")</f>
        <v>2.1367521367521368E-2</v>
      </c>
      <c r="BO202" s="64">
        <f>IFERROR(1/J202*(X202/H202),"0")</f>
        <v>2.564102564102564E-2</v>
      </c>
    </row>
    <row r="203" spans="1:67" ht="16.5" customHeight="1" x14ac:dyDescent="0.25">
      <c r="A203" s="54" t="s">
        <v>328</v>
      </c>
      <c r="B203" s="54" t="s">
        <v>329</v>
      </c>
      <c r="C203" s="31">
        <v>4301060389</v>
      </c>
      <c r="D203" s="389">
        <v>4680115880801</v>
      </c>
      <c r="E203" s="390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633" t="s">
        <v>330</v>
      </c>
      <c r="P203" s="392"/>
      <c r="Q203" s="392"/>
      <c r="R203" s="392"/>
      <c r="S203" s="390"/>
      <c r="T203" s="34"/>
      <c r="U203" s="34"/>
      <c r="V203" s="35" t="s">
        <v>66</v>
      </c>
      <c r="W203" s="385">
        <v>84</v>
      </c>
      <c r="X203" s="386">
        <f>IFERROR(IF(W203="",0,CEILING((W203/$H203),1)*$H203),"")</f>
        <v>84</v>
      </c>
      <c r="Y203" s="36">
        <f>IFERROR(IF(X203=0,"",ROUNDUP(X203/H203,0)*0.00753),"")</f>
        <v>0.26355000000000001</v>
      </c>
      <c r="Z203" s="56"/>
      <c r="AA203" s="57"/>
      <c r="AE203" s="64"/>
      <c r="BB203" s="183" t="s">
        <v>1</v>
      </c>
      <c r="BL203" s="64">
        <f>IFERROR(W203*I203/H203,"0")</f>
        <v>93.52000000000001</v>
      </c>
      <c r="BM203" s="64">
        <f>IFERROR(X203*I203/H203,"0")</f>
        <v>93.52000000000001</v>
      </c>
      <c r="BN203" s="64">
        <f>IFERROR(1/J203*(W203/H203),"0")</f>
        <v>0.22435897435897434</v>
      </c>
      <c r="BO203" s="64">
        <f>IFERROR(1/J203*(X203/H203),"0")</f>
        <v>0.22435897435897434</v>
      </c>
    </row>
    <row r="204" spans="1:67" x14ac:dyDescent="0.2">
      <c r="A204" s="395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7"/>
      <c r="O204" s="413" t="s">
        <v>70</v>
      </c>
      <c r="P204" s="414"/>
      <c r="Q204" s="414"/>
      <c r="R204" s="414"/>
      <c r="S204" s="414"/>
      <c r="T204" s="414"/>
      <c r="U204" s="415"/>
      <c r="V204" s="37" t="s">
        <v>71</v>
      </c>
      <c r="W204" s="387">
        <f>IFERROR(W200/H200,"0")+IFERROR(W201/H201,"0")+IFERROR(W202/H202,"0")+IFERROR(W203/H203,"0")</f>
        <v>38.333333333333336</v>
      </c>
      <c r="X204" s="387">
        <f>IFERROR(X200/H200,"0")+IFERROR(X201/H201,"0")+IFERROR(X202/H202,"0")+IFERROR(X203/H203,"0")</f>
        <v>39</v>
      </c>
      <c r="Y204" s="387">
        <f>IFERROR(IF(Y200="",0,Y200),"0")+IFERROR(IF(Y201="",0,Y201),"0")+IFERROR(IF(Y202="",0,Y202),"0")+IFERROR(IF(Y203="",0,Y203),"0")</f>
        <v>0.29366999999999999</v>
      </c>
      <c r="Z204" s="388"/>
      <c r="AA204" s="388"/>
    </row>
    <row r="205" spans="1:67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7"/>
      <c r="O205" s="413" t="s">
        <v>70</v>
      </c>
      <c r="P205" s="414"/>
      <c r="Q205" s="414"/>
      <c r="R205" s="414"/>
      <c r="S205" s="414"/>
      <c r="T205" s="414"/>
      <c r="U205" s="415"/>
      <c r="V205" s="37" t="s">
        <v>66</v>
      </c>
      <c r="W205" s="387">
        <f>IFERROR(SUM(W200:W203),"0")</f>
        <v>92</v>
      </c>
      <c r="X205" s="387">
        <f>IFERROR(SUM(X200:X203),"0")</f>
        <v>93.6</v>
      </c>
      <c r="Y205" s="37"/>
      <c r="Z205" s="388"/>
      <c r="AA205" s="388"/>
    </row>
    <row r="206" spans="1:67" ht="16.5" customHeight="1" x14ac:dyDescent="0.25">
      <c r="A206" s="398" t="s">
        <v>331</v>
      </c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79"/>
      <c r="AA206" s="379"/>
    </row>
    <row r="207" spans="1:67" ht="14.25" customHeight="1" x14ac:dyDescent="0.25">
      <c r="A207" s="407" t="s">
        <v>105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78"/>
      <c r="AA207" s="378"/>
    </row>
    <row r="208" spans="1:67" ht="27" customHeight="1" x14ac:dyDescent="0.25">
      <c r="A208" s="54" t="s">
        <v>332</v>
      </c>
      <c r="B208" s="54" t="s">
        <v>333</v>
      </c>
      <c r="C208" s="31">
        <v>4301011717</v>
      </c>
      <c r="D208" s="389">
        <v>4680115884274</v>
      </c>
      <c r="E208" s="390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4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customHeight="1" x14ac:dyDescent="0.25">
      <c r="A209" s="54" t="s">
        <v>334</v>
      </c>
      <c r="B209" s="54" t="s">
        <v>335</v>
      </c>
      <c r="C209" s="31">
        <v>4301011719</v>
      </c>
      <c r="D209" s="389">
        <v>4680115884298</v>
      </c>
      <c r="E209" s="390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4301011733</v>
      </c>
      <c r="D210" s="389">
        <v>4680115884250</v>
      </c>
      <c r="E210" s="390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392"/>
      <c r="Q210" s="392"/>
      <c r="R210" s="392"/>
      <c r="S210" s="390"/>
      <c r="T210" s="34"/>
      <c r="U210" s="34"/>
      <c r="V210" s="35" t="s">
        <v>66</v>
      </c>
      <c r="W210" s="385">
        <v>49</v>
      </c>
      <c r="X210" s="386">
        <f t="shared" si="44"/>
        <v>58</v>
      </c>
      <c r="Y210" s="36">
        <f>IFERROR(IF(X210=0,"",ROUNDUP(X210/H210,0)*0.02175),"")</f>
        <v>0.10874999999999999</v>
      </c>
      <c r="Z210" s="56"/>
      <c r="AA210" s="57"/>
      <c r="AE210" s="64"/>
      <c r="BB210" s="186" t="s">
        <v>1</v>
      </c>
      <c r="BL210" s="64">
        <f t="shared" si="45"/>
        <v>51.027586206896551</v>
      </c>
      <c r="BM210" s="64">
        <f t="shared" si="46"/>
        <v>60.4</v>
      </c>
      <c r="BN210" s="64">
        <f t="shared" si="47"/>
        <v>7.5431034482758619E-2</v>
      </c>
      <c r="BO210" s="64">
        <f t="shared" si="48"/>
        <v>8.9285714285714274E-2</v>
      </c>
    </row>
    <row r="211" spans="1:67" ht="27" customHeight="1" x14ac:dyDescent="0.25">
      <c r="A211" s="54" t="s">
        <v>338</v>
      </c>
      <c r="B211" s="54" t="s">
        <v>339</v>
      </c>
      <c r="C211" s="31">
        <v>4301011718</v>
      </c>
      <c r="D211" s="389">
        <v>4680115884281</v>
      </c>
      <c r="E211" s="390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7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392"/>
      <c r="Q211" s="392"/>
      <c r="R211" s="392"/>
      <c r="S211" s="390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4301011720</v>
      </c>
      <c r="D212" s="389">
        <v>4680115884199</v>
      </c>
      <c r="E212" s="390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392"/>
      <c r="Q212" s="392"/>
      <c r="R212" s="392"/>
      <c r="S212" s="390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4301011716</v>
      </c>
      <c r="D213" s="389">
        <v>4680115884267</v>
      </c>
      <c r="E213" s="390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392"/>
      <c r="Q213" s="392"/>
      <c r="R213" s="392"/>
      <c r="S213" s="390"/>
      <c r="T213" s="34"/>
      <c r="U213" s="34"/>
      <c r="V213" s="35" t="s">
        <v>66</v>
      </c>
      <c r="W213" s="385">
        <v>6</v>
      </c>
      <c r="X213" s="386">
        <f t="shared" si="44"/>
        <v>8</v>
      </c>
      <c r="Y213" s="36">
        <f>IFERROR(IF(X213=0,"",ROUNDUP(X213/H213,0)*0.00937),"")</f>
        <v>1.874E-2</v>
      </c>
      <c r="Z213" s="56"/>
      <c r="AA213" s="57"/>
      <c r="AE213" s="64"/>
      <c r="BB213" s="189" t="s">
        <v>1</v>
      </c>
      <c r="BL213" s="64">
        <f t="shared" si="45"/>
        <v>6.36</v>
      </c>
      <c r="BM213" s="64">
        <f t="shared" si="46"/>
        <v>8.48</v>
      </c>
      <c r="BN213" s="64">
        <f t="shared" si="47"/>
        <v>1.2500000000000001E-2</v>
      </c>
      <c r="BO213" s="64">
        <f t="shared" si="48"/>
        <v>1.6666666666666666E-2</v>
      </c>
    </row>
    <row r="214" spans="1:67" ht="27" customHeight="1" x14ac:dyDescent="0.25">
      <c r="A214" s="54" t="s">
        <v>344</v>
      </c>
      <c r="B214" s="54" t="s">
        <v>345</v>
      </c>
      <c r="C214" s="31">
        <v>4301011593</v>
      </c>
      <c r="D214" s="389">
        <v>4680115882973</v>
      </c>
      <c r="E214" s="390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x14ac:dyDescent="0.2">
      <c r="A215" s="395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7"/>
      <c r="O215" s="413" t="s">
        <v>70</v>
      </c>
      <c r="P215" s="414"/>
      <c r="Q215" s="414"/>
      <c r="R215" s="414"/>
      <c r="S215" s="414"/>
      <c r="T215" s="414"/>
      <c r="U215" s="415"/>
      <c r="V215" s="37" t="s">
        <v>71</v>
      </c>
      <c r="W215" s="387">
        <f>IFERROR(W208/H208,"0")+IFERROR(W209/H209,"0")+IFERROR(W210/H210,"0")+IFERROR(W211/H211,"0")+IFERROR(W212/H212,"0")+IFERROR(W213/H213,"0")+IFERROR(W214/H214,"0")</f>
        <v>5.7241379310344831</v>
      </c>
      <c r="X215" s="387">
        <f>IFERROR(X208/H208,"0")+IFERROR(X209/H209,"0")+IFERROR(X210/H210,"0")+IFERROR(X211/H211,"0")+IFERROR(X212/H212,"0")+IFERROR(X213/H213,"0")+IFERROR(X214/H214,"0")</f>
        <v>7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0.12748999999999999</v>
      </c>
      <c r="Z215" s="388"/>
      <c r="AA215" s="388"/>
    </row>
    <row r="216" spans="1:67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7"/>
      <c r="O216" s="413" t="s">
        <v>70</v>
      </c>
      <c r="P216" s="414"/>
      <c r="Q216" s="414"/>
      <c r="R216" s="414"/>
      <c r="S216" s="414"/>
      <c r="T216" s="414"/>
      <c r="U216" s="415"/>
      <c r="V216" s="37" t="s">
        <v>66</v>
      </c>
      <c r="W216" s="387">
        <f>IFERROR(SUM(W208:W214),"0")</f>
        <v>55</v>
      </c>
      <c r="X216" s="387">
        <f>IFERROR(SUM(X208:X214),"0")</f>
        <v>66</v>
      </c>
      <c r="Y216" s="37"/>
      <c r="Z216" s="388"/>
      <c r="AA216" s="388"/>
    </row>
    <row r="217" spans="1:67" ht="14.25" customHeight="1" x14ac:dyDescent="0.25">
      <c r="A217" s="407" t="s">
        <v>61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78"/>
      <c r="AA217" s="378"/>
    </row>
    <row r="218" spans="1:67" ht="27" customHeight="1" x14ac:dyDescent="0.25">
      <c r="A218" s="54" t="s">
        <v>346</v>
      </c>
      <c r="B218" s="54" t="s">
        <v>347</v>
      </c>
      <c r="C218" s="31">
        <v>4301031305</v>
      </c>
      <c r="D218" s="389">
        <v>4607091389845</v>
      </c>
      <c r="E218" s="390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44" t="s">
        <v>348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346</v>
      </c>
      <c r="B219" s="54" t="s">
        <v>349</v>
      </c>
      <c r="C219" s="31">
        <v>4301031151</v>
      </c>
      <c r="D219" s="389">
        <v>4607091389845</v>
      </c>
      <c r="E219" s="390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350</v>
      </c>
      <c r="B220" s="54" t="s">
        <v>351</v>
      </c>
      <c r="C220" s="31">
        <v>4301031259</v>
      </c>
      <c r="D220" s="389">
        <v>4680115882881</v>
      </c>
      <c r="E220" s="390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x14ac:dyDescent="0.2">
      <c r="A221" s="395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413" t="s">
        <v>70</v>
      </c>
      <c r="P221" s="414"/>
      <c r="Q221" s="414"/>
      <c r="R221" s="414"/>
      <c r="S221" s="414"/>
      <c r="T221" s="414"/>
      <c r="U221" s="415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7"/>
      <c r="O222" s="413" t="s">
        <v>70</v>
      </c>
      <c r="P222" s="414"/>
      <c r="Q222" s="414"/>
      <c r="R222" s="414"/>
      <c r="S222" s="414"/>
      <c r="T222" s="414"/>
      <c r="U222" s="415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customHeight="1" x14ac:dyDescent="0.25">
      <c r="A223" s="398" t="s">
        <v>352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79"/>
      <c r="AA223" s="379"/>
    </row>
    <row r="224" spans="1:67" ht="14.25" customHeight="1" x14ac:dyDescent="0.25">
      <c r="A224" s="407" t="s">
        <v>105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78"/>
      <c r="AA224" s="378"/>
    </row>
    <row r="225" spans="1:67" ht="27" customHeight="1" x14ac:dyDescent="0.25">
      <c r="A225" s="54" t="s">
        <v>353</v>
      </c>
      <c r="B225" s="54" t="s">
        <v>354</v>
      </c>
      <c r="C225" s="31">
        <v>4301011826</v>
      </c>
      <c r="D225" s="389">
        <v>4680115884137</v>
      </c>
      <c r="E225" s="390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6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309</v>
      </c>
      <c r="X225" s="386">
        <f t="shared" ref="X225:X230" si="49">IFERROR(IF(W225="",0,CEILING((W225/$H225),1)*$H225),"")</f>
        <v>313.2</v>
      </c>
      <c r="Y225" s="36">
        <f>IFERROR(IF(X225=0,"",ROUNDUP(X225/H225,0)*0.02175),"")</f>
        <v>0.58724999999999994</v>
      </c>
      <c r="Z225" s="56"/>
      <c r="AA225" s="57"/>
      <c r="AE225" s="64"/>
      <c r="BB225" s="194" t="s">
        <v>1</v>
      </c>
      <c r="BL225" s="64">
        <f t="shared" ref="BL225:BL230" si="50">IFERROR(W225*I225/H225,"0")</f>
        <v>321.78620689655173</v>
      </c>
      <c r="BM225" s="64">
        <f t="shared" ref="BM225:BM230" si="51">IFERROR(X225*I225/H225,"0")</f>
        <v>326.15999999999997</v>
      </c>
      <c r="BN225" s="64">
        <f t="shared" ref="BN225:BN230" si="52">IFERROR(1/J225*(W225/H225),"0")</f>
        <v>0.47567733990147781</v>
      </c>
      <c r="BO225" s="64">
        <f t="shared" ref="BO225:BO230" si="53">IFERROR(1/J225*(X225/H225),"0")</f>
        <v>0.4821428571428571</v>
      </c>
    </row>
    <row r="226" spans="1:67" ht="27" customHeight="1" x14ac:dyDescent="0.25">
      <c r="A226" s="54" t="s">
        <v>355</v>
      </c>
      <c r="B226" s="54" t="s">
        <v>356</v>
      </c>
      <c r="C226" s="31">
        <v>4301011724</v>
      </c>
      <c r="D226" s="389">
        <v>4680115884236</v>
      </c>
      <c r="E226" s="390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92"/>
      <c r="Q226" s="392"/>
      <c r="R226" s="392"/>
      <c r="S226" s="390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4301011721</v>
      </c>
      <c r="D227" s="389">
        <v>4680115884175</v>
      </c>
      <c r="E227" s="390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92"/>
      <c r="Q227" s="392"/>
      <c r="R227" s="392"/>
      <c r="S227" s="390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4301011824</v>
      </c>
      <c r="D228" s="389">
        <v>4680115884144</v>
      </c>
      <c r="E228" s="390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7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92"/>
      <c r="Q228" s="392"/>
      <c r="R228" s="392"/>
      <c r="S228" s="390"/>
      <c r="T228" s="34"/>
      <c r="U228" s="34"/>
      <c r="V228" s="35" t="s">
        <v>66</v>
      </c>
      <c r="W228" s="385">
        <v>0</v>
      </c>
      <c r="X228" s="386">
        <f t="shared" si="49"/>
        <v>0</v>
      </c>
      <c r="Y228" s="36" t="str">
        <f>IFERROR(IF(X228=0,"",ROUNDUP(X228/H228,0)*0.00937),"")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customHeight="1" x14ac:dyDescent="0.25">
      <c r="A229" s="54" t="s">
        <v>361</v>
      </c>
      <c r="B229" s="54" t="s">
        <v>362</v>
      </c>
      <c r="C229" s="31">
        <v>4301011726</v>
      </c>
      <c r="D229" s="389">
        <v>4680115884182</v>
      </c>
      <c r="E229" s="390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92"/>
      <c r="Q229" s="392"/>
      <c r="R229" s="392"/>
      <c r="S229" s="390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4301011722</v>
      </c>
      <c r="D230" s="389">
        <v>4680115884205</v>
      </c>
      <c r="E230" s="390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x14ac:dyDescent="0.2">
      <c r="A231" s="395"/>
      <c r="B231" s="396"/>
      <c r="C231" s="396"/>
      <c r="D231" s="396"/>
      <c r="E231" s="396"/>
      <c r="F231" s="396"/>
      <c r="G231" s="396"/>
      <c r="H231" s="396"/>
      <c r="I231" s="396"/>
      <c r="J231" s="396"/>
      <c r="K231" s="396"/>
      <c r="L231" s="396"/>
      <c r="M231" s="396"/>
      <c r="N231" s="397"/>
      <c r="O231" s="413" t="s">
        <v>70</v>
      </c>
      <c r="P231" s="414"/>
      <c r="Q231" s="414"/>
      <c r="R231" s="414"/>
      <c r="S231" s="414"/>
      <c r="T231" s="414"/>
      <c r="U231" s="415"/>
      <c r="V231" s="37" t="s">
        <v>71</v>
      </c>
      <c r="W231" s="387">
        <f>IFERROR(W225/H225,"0")+IFERROR(W226/H226,"0")+IFERROR(W227/H227,"0")+IFERROR(W228/H228,"0")+IFERROR(W229/H229,"0")+IFERROR(W230/H230,"0")</f>
        <v>26.637931034482758</v>
      </c>
      <c r="X231" s="387">
        <f>IFERROR(X225/H225,"0")+IFERROR(X226/H226,"0")+IFERROR(X227/H227,"0")+IFERROR(X228/H228,"0")+IFERROR(X229/H229,"0")+IFERROR(X230/H230,"0")</f>
        <v>27</v>
      </c>
      <c r="Y231" s="387">
        <f>IFERROR(IF(Y225="",0,Y225),"0")+IFERROR(IF(Y226="",0,Y226),"0")+IFERROR(IF(Y227="",0,Y227),"0")+IFERROR(IF(Y228="",0,Y228),"0")+IFERROR(IF(Y229="",0,Y229),"0")+IFERROR(IF(Y230="",0,Y230),"0")</f>
        <v>0.58724999999999994</v>
      </c>
      <c r="Z231" s="388"/>
      <c r="AA231" s="388"/>
    </row>
    <row r="232" spans="1:67" x14ac:dyDescent="0.2">
      <c r="A232" s="396"/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7"/>
      <c r="O232" s="413" t="s">
        <v>70</v>
      </c>
      <c r="P232" s="414"/>
      <c r="Q232" s="414"/>
      <c r="R232" s="414"/>
      <c r="S232" s="414"/>
      <c r="T232" s="414"/>
      <c r="U232" s="415"/>
      <c r="V232" s="37" t="s">
        <v>66</v>
      </c>
      <c r="W232" s="387">
        <f>IFERROR(SUM(W225:W230),"0")</f>
        <v>309</v>
      </c>
      <c r="X232" s="387">
        <f>IFERROR(SUM(X225:X230),"0")</f>
        <v>313.2</v>
      </c>
      <c r="Y232" s="37"/>
      <c r="Z232" s="388"/>
      <c r="AA232" s="388"/>
    </row>
    <row r="233" spans="1:67" ht="16.5" customHeight="1" x14ac:dyDescent="0.25">
      <c r="A233" s="398" t="s">
        <v>365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79"/>
      <c r="AA233" s="379"/>
    </row>
    <row r="234" spans="1:67" ht="14.25" customHeight="1" x14ac:dyDescent="0.25">
      <c r="A234" s="407" t="s">
        <v>105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78"/>
      <c r="AA234" s="378"/>
    </row>
    <row r="235" spans="1:67" ht="27" customHeight="1" x14ac:dyDescent="0.25">
      <c r="A235" s="54" t="s">
        <v>366</v>
      </c>
      <c r="B235" s="54" t="s">
        <v>367</v>
      </c>
      <c r="C235" s="31">
        <v>4301011308</v>
      </c>
      <c r="D235" s="389">
        <v>4607091386004</v>
      </c>
      <c r="E235" s="390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customHeight="1" x14ac:dyDescent="0.25">
      <c r="A236" s="54" t="s">
        <v>366</v>
      </c>
      <c r="B236" s="54" t="s">
        <v>368</v>
      </c>
      <c r="C236" s="31">
        <v>4301011362</v>
      </c>
      <c r="D236" s="389">
        <v>4607091386004</v>
      </c>
      <c r="E236" s="390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customHeight="1" x14ac:dyDescent="0.25">
      <c r="A237" s="54" t="s">
        <v>369</v>
      </c>
      <c r="B237" s="54" t="s">
        <v>370</v>
      </c>
      <c r="C237" s="31">
        <v>4301011347</v>
      </c>
      <c r="D237" s="389">
        <v>4607091386073</v>
      </c>
      <c r="E237" s="390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50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4301010928</v>
      </c>
      <c r="D238" s="389">
        <v>4607091387322</v>
      </c>
      <c r="E238" s="390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92"/>
      <c r="Q238" s="392"/>
      <c r="R238" s="392"/>
      <c r="S238" s="390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4301011311</v>
      </c>
      <c r="D239" s="389">
        <v>4607091387377</v>
      </c>
      <c r="E239" s="390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92"/>
      <c r="Q239" s="392"/>
      <c r="R239" s="392"/>
      <c r="S239" s="390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4301010945</v>
      </c>
      <c r="D240" s="389">
        <v>4607091387353</v>
      </c>
      <c r="E240" s="390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8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92"/>
      <c r="Q240" s="392"/>
      <c r="R240" s="392"/>
      <c r="S240" s="390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4301011328</v>
      </c>
      <c r="D241" s="389">
        <v>4607091386011</v>
      </c>
      <c r="E241" s="390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92"/>
      <c r="Q241" s="392"/>
      <c r="R241" s="392"/>
      <c r="S241" s="390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4301011329</v>
      </c>
      <c r="D242" s="389">
        <v>4607091387308</v>
      </c>
      <c r="E242" s="390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4301011049</v>
      </c>
      <c r="D243" s="389">
        <v>4607091387339</v>
      </c>
      <c r="E243" s="390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7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4301011573</v>
      </c>
      <c r="D244" s="389">
        <v>4680115881938</v>
      </c>
      <c r="E244" s="390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4301010944</v>
      </c>
      <c r="D245" s="389">
        <v>4607091387346</v>
      </c>
      <c r="E245" s="390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4301011353</v>
      </c>
      <c r="D246" s="389">
        <v>4607091389807</v>
      </c>
      <c r="E246" s="390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x14ac:dyDescent="0.2">
      <c r="A247" s="395"/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7"/>
      <c r="O247" s="413" t="s">
        <v>70</v>
      </c>
      <c r="P247" s="414"/>
      <c r="Q247" s="414"/>
      <c r="R247" s="414"/>
      <c r="S247" s="414"/>
      <c r="T247" s="414"/>
      <c r="U247" s="415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x14ac:dyDescent="0.2">
      <c r="A248" s="396"/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7"/>
      <c r="O248" s="413" t="s">
        <v>70</v>
      </c>
      <c r="P248" s="414"/>
      <c r="Q248" s="414"/>
      <c r="R248" s="414"/>
      <c r="S248" s="414"/>
      <c r="T248" s="414"/>
      <c r="U248" s="415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customHeight="1" x14ac:dyDescent="0.25">
      <c r="A249" s="407" t="s">
        <v>61</v>
      </c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78"/>
      <c r="AA249" s="378"/>
    </row>
    <row r="250" spans="1:67" ht="27" customHeight="1" x14ac:dyDescent="0.25">
      <c r="A250" s="54" t="s">
        <v>389</v>
      </c>
      <c r="B250" s="54" t="s">
        <v>390</v>
      </c>
      <c r="C250" s="31">
        <v>4301030878</v>
      </c>
      <c r="D250" s="389">
        <v>4607091387193</v>
      </c>
      <c r="E250" s="390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6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392"/>
      <c r="Q250" s="392"/>
      <c r="R250" s="392"/>
      <c r="S250" s="390"/>
      <c r="T250" s="34"/>
      <c r="U250" s="34"/>
      <c r="V250" s="35" t="s">
        <v>66</v>
      </c>
      <c r="W250" s="385">
        <v>0</v>
      </c>
      <c r="X250" s="386">
        <f>IFERROR(IF(W250="",0,CEILING((W250/$H250),1)*$H250),"")</f>
        <v>0</v>
      </c>
      <c r="Y250" s="36" t="str">
        <f>IFERROR(IF(X250=0,"",ROUNDUP(X250/H250,0)*0.00753),"")</f>
        <v/>
      </c>
      <c r="Z250" s="56"/>
      <c r="AA250" s="57"/>
      <c r="AE250" s="64"/>
      <c r="BB250" s="212" t="s">
        <v>1</v>
      </c>
      <c r="BL250" s="64">
        <f>IFERROR(W250*I250/H250,"0")</f>
        <v>0</v>
      </c>
      <c r="BM250" s="64">
        <f>IFERROR(X250*I250/H250,"0")</f>
        <v>0</v>
      </c>
      <c r="BN250" s="64">
        <f>IFERROR(1/J250*(W250/H250),"0")</f>
        <v>0</v>
      </c>
      <c r="BO250" s="64">
        <f>IFERROR(1/J250*(X250/H250),"0")</f>
        <v>0</v>
      </c>
    </row>
    <row r="251" spans="1:67" ht="27" customHeight="1" x14ac:dyDescent="0.25">
      <c r="A251" s="54" t="s">
        <v>391</v>
      </c>
      <c r="B251" s="54" t="s">
        <v>392</v>
      </c>
      <c r="C251" s="31">
        <v>4301031153</v>
      </c>
      <c r="D251" s="389">
        <v>4607091387230</v>
      </c>
      <c r="E251" s="390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392"/>
      <c r="Q251" s="392"/>
      <c r="R251" s="392"/>
      <c r="S251" s="390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4301031152</v>
      </c>
      <c r="D252" s="389">
        <v>4607091387285</v>
      </c>
      <c r="E252" s="390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392"/>
      <c r="Q252" s="392"/>
      <c r="R252" s="392"/>
      <c r="S252" s="390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4301031164</v>
      </c>
      <c r="D253" s="389">
        <v>4680115880481</v>
      </c>
      <c r="E253" s="390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6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x14ac:dyDescent="0.2">
      <c r="A254" s="395"/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7"/>
      <c r="O254" s="413" t="s">
        <v>70</v>
      </c>
      <c r="P254" s="414"/>
      <c r="Q254" s="414"/>
      <c r="R254" s="414"/>
      <c r="S254" s="414"/>
      <c r="T254" s="414"/>
      <c r="U254" s="415"/>
      <c r="V254" s="37" t="s">
        <v>71</v>
      </c>
      <c r="W254" s="387">
        <f>IFERROR(W250/H250,"0")+IFERROR(W251/H251,"0")+IFERROR(W252/H252,"0")+IFERROR(W253/H253,"0")</f>
        <v>0</v>
      </c>
      <c r="X254" s="387">
        <f>IFERROR(X250/H250,"0")+IFERROR(X251/H251,"0")+IFERROR(X252/H252,"0")+IFERROR(X253/H253,"0")</f>
        <v>0</v>
      </c>
      <c r="Y254" s="387">
        <f>IFERROR(IF(Y250="",0,Y250),"0")+IFERROR(IF(Y251="",0,Y251),"0")+IFERROR(IF(Y252="",0,Y252),"0")+IFERROR(IF(Y253="",0,Y253),"0")</f>
        <v>0</v>
      </c>
      <c r="Z254" s="388"/>
      <c r="AA254" s="388"/>
    </row>
    <row r="255" spans="1:67" x14ac:dyDescent="0.2">
      <c r="A255" s="396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7"/>
      <c r="O255" s="413" t="s">
        <v>70</v>
      </c>
      <c r="P255" s="414"/>
      <c r="Q255" s="414"/>
      <c r="R255" s="414"/>
      <c r="S255" s="414"/>
      <c r="T255" s="414"/>
      <c r="U255" s="415"/>
      <c r="V255" s="37" t="s">
        <v>66</v>
      </c>
      <c r="W255" s="387">
        <f>IFERROR(SUM(W250:W253),"0")</f>
        <v>0</v>
      </c>
      <c r="X255" s="387">
        <f>IFERROR(SUM(X250:X253),"0")</f>
        <v>0</v>
      </c>
      <c r="Y255" s="37"/>
      <c r="Z255" s="388"/>
      <c r="AA255" s="388"/>
    </row>
    <row r="256" spans="1:67" ht="14.25" customHeight="1" x14ac:dyDescent="0.25">
      <c r="A256" s="407" t="s">
        <v>72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78"/>
      <c r="AA256" s="378"/>
    </row>
    <row r="257" spans="1:67" ht="16.5" customHeight="1" x14ac:dyDescent="0.25">
      <c r="A257" s="54" t="s">
        <v>397</v>
      </c>
      <c r="B257" s="54" t="s">
        <v>398</v>
      </c>
      <c r="C257" s="31">
        <v>4301051100</v>
      </c>
      <c r="D257" s="389">
        <v>4607091387766</v>
      </c>
      <c r="E257" s="390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6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392"/>
      <c r="Q257" s="392"/>
      <c r="R257" s="392"/>
      <c r="S257" s="390"/>
      <c r="T257" s="34"/>
      <c r="U257" s="34"/>
      <c r="V257" s="35" t="s">
        <v>66</v>
      </c>
      <c r="W257" s="385">
        <v>124</v>
      </c>
      <c r="X257" s="386">
        <f t="shared" ref="X257:X265" si="60">IFERROR(IF(W257="",0,CEILING((W257/$H257),1)*$H257),"")</f>
        <v>124.8</v>
      </c>
      <c r="Y257" s="36">
        <f>IFERROR(IF(X257=0,"",ROUNDUP(X257/H257,0)*0.02175),"")</f>
        <v>0.34799999999999998</v>
      </c>
      <c r="Z257" s="56"/>
      <c r="AA257" s="57"/>
      <c r="AE257" s="64"/>
      <c r="BB257" s="216" t="s">
        <v>1</v>
      </c>
      <c r="BL257" s="64">
        <f t="shared" ref="BL257:BL265" si="61">IFERROR(W257*I257/H257,"0")</f>
        <v>132.87076923076924</v>
      </c>
      <c r="BM257" s="64">
        <f t="shared" ref="BM257:BM265" si="62">IFERROR(X257*I257/H257,"0")</f>
        <v>133.72800000000001</v>
      </c>
      <c r="BN257" s="64">
        <f t="shared" ref="BN257:BN265" si="63">IFERROR(1/J257*(W257/H257),"0")</f>
        <v>0.28388278388278387</v>
      </c>
      <c r="BO257" s="64">
        <f t="shared" ref="BO257:BO265" si="64">IFERROR(1/J257*(X257/H257),"0")</f>
        <v>0.2857142857142857</v>
      </c>
    </row>
    <row r="258" spans="1:67" ht="27" customHeight="1" x14ac:dyDescent="0.25">
      <c r="A258" s="54" t="s">
        <v>399</v>
      </c>
      <c r="B258" s="54" t="s">
        <v>400</v>
      </c>
      <c r="C258" s="31">
        <v>4301051116</v>
      </c>
      <c r="D258" s="389">
        <v>4607091387957</v>
      </c>
      <c r="E258" s="390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5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392"/>
      <c r="Q258" s="392"/>
      <c r="R258" s="392"/>
      <c r="S258" s="390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customHeight="1" x14ac:dyDescent="0.25">
      <c r="A259" s="54" t="s">
        <v>401</v>
      </c>
      <c r="B259" s="54" t="s">
        <v>402</v>
      </c>
      <c r="C259" s="31">
        <v>4301051115</v>
      </c>
      <c r="D259" s="389">
        <v>4607091387964</v>
      </c>
      <c r="E259" s="390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customHeight="1" x14ac:dyDescent="0.25">
      <c r="A260" s="54" t="s">
        <v>403</v>
      </c>
      <c r="B260" s="54" t="s">
        <v>404</v>
      </c>
      <c r="C260" s="31">
        <v>4301051731</v>
      </c>
      <c r="D260" s="389">
        <v>4680115884618</v>
      </c>
      <c r="E260" s="390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5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customHeight="1" x14ac:dyDescent="0.25">
      <c r="A261" s="54" t="s">
        <v>405</v>
      </c>
      <c r="B261" s="54" t="s">
        <v>406</v>
      </c>
      <c r="C261" s="31">
        <v>4301051134</v>
      </c>
      <c r="D261" s="389">
        <v>4607091381672</v>
      </c>
      <c r="E261" s="390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6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4301051130</v>
      </c>
      <c r="D262" s="389">
        <v>4607091387537</v>
      </c>
      <c r="E262" s="390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4301051132</v>
      </c>
      <c r="D263" s="389">
        <v>4607091387513</v>
      </c>
      <c r="E263" s="390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4301051277</v>
      </c>
      <c r="D264" s="389">
        <v>4680115880511</v>
      </c>
      <c r="E264" s="390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7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4301051344</v>
      </c>
      <c r="D265" s="389">
        <v>4680115880412</v>
      </c>
      <c r="E265" s="390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4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x14ac:dyDescent="0.2">
      <c r="A266" s="395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397"/>
      <c r="O266" s="413" t="s">
        <v>70</v>
      </c>
      <c r="P266" s="414"/>
      <c r="Q266" s="414"/>
      <c r="R266" s="414"/>
      <c r="S266" s="414"/>
      <c r="T266" s="414"/>
      <c r="U266" s="415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15.897435897435898</v>
      </c>
      <c r="X266" s="387">
        <f>IFERROR(X257/H257,"0")+IFERROR(X258/H258,"0")+IFERROR(X259/H259,"0")+IFERROR(X260/H260,"0")+IFERROR(X261/H261,"0")+IFERROR(X262/H262,"0")+IFERROR(X263/H263,"0")+IFERROR(X264/H264,"0")+IFERROR(X265/H265,"0")</f>
        <v>16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0.34799999999999998</v>
      </c>
      <c r="Z266" s="388"/>
      <c r="AA266" s="388"/>
    </row>
    <row r="267" spans="1:67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7"/>
      <c r="O267" s="413" t="s">
        <v>70</v>
      </c>
      <c r="P267" s="414"/>
      <c r="Q267" s="414"/>
      <c r="R267" s="414"/>
      <c r="S267" s="414"/>
      <c r="T267" s="414"/>
      <c r="U267" s="415"/>
      <c r="V267" s="37" t="s">
        <v>66</v>
      </c>
      <c r="W267" s="387">
        <f>IFERROR(SUM(W257:W265),"0")</f>
        <v>124</v>
      </c>
      <c r="X267" s="387">
        <f>IFERROR(SUM(X257:X265),"0")</f>
        <v>124.8</v>
      </c>
      <c r="Y267" s="37"/>
      <c r="Z267" s="388"/>
      <c r="AA267" s="388"/>
    </row>
    <row r="268" spans="1:67" ht="14.25" customHeight="1" x14ac:dyDescent="0.25">
      <c r="A268" s="407" t="s">
        <v>205</v>
      </c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78"/>
      <c r="AA268" s="378"/>
    </row>
    <row r="269" spans="1:67" ht="16.5" customHeight="1" x14ac:dyDescent="0.25">
      <c r="A269" s="54" t="s">
        <v>415</v>
      </c>
      <c r="B269" s="54" t="s">
        <v>416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643" t="s">
        <v>417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415</v>
      </c>
      <c r="B270" s="54" t="s">
        <v>418</v>
      </c>
      <c r="C270" s="31">
        <v>4301060326</v>
      </c>
      <c r="D270" s="389">
        <v>4607091380880</v>
      </c>
      <c r="E270" s="390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286</v>
      </c>
      <c r="X270" s="386">
        <f>IFERROR(IF(W270="",0,CEILING((W270/$H270),1)*$H270),"")</f>
        <v>294</v>
      </c>
      <c r="Y270" s="36">
        <f>IFERROR(IF(X270=0,"",ROUNDUP(X270/H270,0)*0.02175),"")</f>
        <v>0.76124999999999998</v>
      </c>
      <c r="Z270" s="56"/>
      <c r="AA270" s="57"/>
      <c r="AE270" s="64"/>
      <c r="BB270" s="226" t="s">
        <v>1</v>
      </c>
      <c r="BL270" s="64">
        <f>IFERROR(W270*I270/H270,"0")</f>
        <v>305.20285714285717</v>
      </c>
      <c r="BM270" s="64">
        <f>IFERROR(X270*I270/H270,"0")</f>
        <v>313.74</v>
      </c>
      <c r="BN270" s="64">
        <f>IFERROR(1/J270*(W270/H270),"0")</f>
        <v>0.60799319727891143</v>
      </c>
      <c r="BO270" s="64">
        <f>IFERROR(1/J270*(X270/H270),"0")</f>
        <v>0.625</v>
      </c>
    </row>
    <row r="271" spans="1:67" ht="27" customHeight="1" x14ac:dyDescent="0.25">
      <c r="A271" s="54" t="s">
        <v>419</v>
      </c>
      <c r="B271" s="54" t="s">
        <v>420</v>
      </c>
      <c r="C271" s="31">
        <v>4301060308</v>
      </c>
      <c r="D271" s="389">
        <v>4607091384482</v>
      </c>
      <c r="E271" s="390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406</v>
      </c>
      <c r="X271" s="386">
        <f>IFERROR(IF(W271="",0,CEILING((W271/$H271),1)*$H271),"")</f>
        <v>413.4</v>
      </c>
      <c r="Y271" s="36">
        <f>IFERROR(IF(X271=0,"",ROUNDUP(X271/H271,0)*0.02175),"")</f>
        <v>1.1527499999999999</v>
      </c>
      <c r="Z271" s="56"/>
      <c r="AA271" s="57"/>
      <c r="AE271" s="64"/>
      <c r="BB271" s="227" t="s">
        <v>1</v>
      </c>
      <c r="BL271" s="64">
        <f>IFERROR(W271*I271/H271,"0")</f>
        <v>435.35692307692312</v>
      </c>
      <c r="BM271" s="64">
        <f>IFERROR(X271*I271/H271,"0")</f>
        <v>443.29200000000003</v>
      </c>
      <c r="BN271" s="64">
        <f>IFERROR(1/J271*(W271/H271),"0")</f>
        <v>0.9294871794871794</v>
      </c>
      <c r="BO271" s="64">
        <f>IFERROR(1/J271*(X271/H271),"0")</f>
        <v>0.9464285714285714</v>
      </c>
    </row>
    <row r="272" spans="1:67" ht="16.5" customHeight="1" x14ac:dyDescent="0.25">
      <c r="A272" s="54" t="s">
        <v>421</v>
      </c>
      <c r="B272" s="54" t="s">
        <v>422</v>
      </c>
      <c r="C272" s="31">
        <v>4301060325</v>
      </c>
      <c r="D272" s="389">
        <v>4607091380897</v>
      </c>
      <c r="E272" s="390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392"/>
      <c r="Q272" s="392"/>
      <c r="R272" s="392"/>
      <c r="S272" s="390"/>
      <c r="T272" s="34"/>
      <c r="U272" s="34"/>
      <c r="V272" s="35" t="s">
        <v>66</v>
      </c>
      <c r="W272" s="385">
        <v>51</v>
      </c>
      <c r="X272" s="386">
        <f>IFERROR(IF(W272="",0,CEILING((W272/$H272),1)*$H272),"")</f>
        <v>58.800000000000004</v>
      </c>
      <c r="Y272" s="36">
        <f>IFERROR(IF(X272=0,"",ROUNDUP(X272/H272,0)*0.02175),"")</f>
        <v>0.15225</v>
      </c>
      <c r="Z272" s="56"/>
      <c r="AA272" s="57"/>
      <c r="AE272" s="64"/>
      <c r="BB272" s="228" t="s">
        <v>1</v>
      </c>
      <c r="BL272" s="64">
        <f>IFERROR(W272*I272/H272,"0")</f>
        <v>54.424285714285716</v>
      </c>
      <c r="BM272" s="64">
        <f>IFERROR(X272*I272/H272,"0")</f>
        <v>62.748000000000005</v>
      </c>
      <c r="BN272" s="64">
        <f>IFERROR(1/J272*(W272/H272),"0")</f>
        <v>0.10841836734693877</v>
      </c>
      <c r="BO272" s="64">
        <f>IFERROR(1/J272*(X272/H272),"0")</f>
        <v>0.125</v>
      </c>
    </row>
    <row r="273" spans="1:67" x14ac:dyDescent="0.2">
      <c r="A273" s="395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7"/>
      <c r="O273" s="413" t="s">
        <v>70</v>
      </c>
      <c r="P273" s="414"/>
      <c r="Q273" s="414"/>
      <c r="R273" s="414"/>
      <c r="S273" s="414"/>
      <c r="T273" s="414"/>
      <c r="U273" s="415"/>
      <c r="V273" s="37" t="s">
        <v>71</v>
      </c>
      <c r="W273" s="387">
        <f>IFERROR(W269/H269,"0")+IFERROR(W270/H270,"0")+IFERROR(W271/H271,"0")+IFERROR(W272/H272,"0")</f>
        <v>92.170329670329664</v>
      </c>
      <c r="X273" s="387">
        <f>IFERROR(X269/H269,"0")+IFERROR(X270/H270,"0")+IFERROR(X271/H271,"0")+IFERROR(X272/H272,"0")</f>
        <v>95</v>
      </c>
      <c r="Y273" s="387">
        <f>IFERROR(IF(Y269="",0,Y269),"0")+IFERROR(IF(Y270="",0,Y270),"0")+IFERROR(IF(Y271="",0,Y271),"0")+IFERROR(IF(Y272="",0,Y272),"0")</f>
        <v>2.0662500000000001</v>
      </c>
      <c r="Z273" s="388"/>
      <c r="AA273" s="388"/>
    </row>
    <row r="274" spans="1:67" x14ac:dyDescent="0.2">
      <c r="A274" s="396"/>
      <c r="B274" s="396"/>
      <c r="C274" s="396"/>
      <c r="D274" s="396"/>
      <c r="E274" s="396"/>
      <c r="F274" s="396"/>
      <c r="G274" s="396"/>
      <c r="H274" s="396"/>
      <c r="I274" s="396"/>
      <c r="J274" s="396"/>
      <c r="K274" s="396"/>
      <c r="L274" s="396"/>
      <c r="M274" s="396"/>
      <c r="N274" s="397"/>
      <c r="O274" s="413" t="s">
        <v>70</v>
      </c>
      <c r="P274" s="414"/>
      <c r="Q274" s="414"/>
      <c r="R274" s="414"/>
      <c r="S274" s="414"/>
      <c r="T274" s="414"/>
      <c r="U274" s="415"/>
      <c r="V274" s="37" t="s">
        <v>66</v>
      </c>
      <c r="W274" s="387">
        <f>IFERROR(SUM(W269:W272),"0")</f>
        <v>743</v>
      </c>
      <c r="X274" s="387">
        <f>IFERROR(SUM(X269:X272),"0")</f>
        <v>766.19999999999993</v>
      </c>
      <c r="Y274" s="37"/>
      <c r="Z274" s="388"/>
      <c r="AA274" s="388"/>
    </row>
    <row r="275" spans="1:67" ht="14.25" customHeight="1" x14ac:dyDescent="0.25">
      <c r="A275" s="407" t="s">
        <v>86</v>
      </c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78"/>
      <c r="AA275" s="378"/>
    </row>
    <row r="276" spans="1:67" ht="16.5" customHeight="1" x14ac:dyDescent="0.25">
      <c r="A276" s="54" t="s">
        <v>423</v>
      </c>
      <c r="B276" s="54" t="s">
        <v>424</v>
      </c>
      <c r="C276" s="31">
        <v>4301030232</v>
      </c>
      <c r="D276" s="389">
        <v>4607091388374</v>
      </c>
      <c r="E276" s="390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666" t="s">
        <v>425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426</v>
      </c>
      <c r="B277" s="54" t="s">
        <v>427</v>
      </c>
      <c r="C277" s="31">
        <v>4301030235</v>
      </c>
      <c r="D277" s="389">
        <v>4607091388381</v>
      </c>
      <c r="E277" s="390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2" t="s">
        <v>428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429</v>
      </c>
      <c r="B278" s="54" t="s">
        <v>430</v>
      </c>
      <c r="C278" s="31">
        <v>4301030233</v>
      </c>
      <c r="D278" s="389">
        <v>4607091388404</v>
      </c>
      <c r="E278" s="390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392"/>
      <c r="Q278" s="392"/>
      <c r="R278" s="392"/>
      <c r="S278" s="390"/>
      <c r="T278" s="34"/>
      <c r="U278" s="34"/>
      <c r="V278" s="35" t="s">
        <v>66</v>
      </c>
      <c r="W278" s="385">
        <v>61</v>
      </c>
      <c r="X278" s="386">
        <f>IFERROR(IF(W278="",0,CEILING((W278/$H278),1)*$H278),"")</f>
        <v>61.199999999999996</v>
      </c>
      <c r="Y278" s="36">
        <f>IFERROR(IF(X278=0,"",ROUNDUP(X278/H278,0)*0.00753),"")</f>
        <v>0.18071999999999999</v>
      </c>
      <c r="Z278" s="56"/>
      <c r="AA278" s="57"/>
      <c r="AE278" s="64"/>
      <c r="BB278" s="231" t="s">
        <v>1</v>
      </c>
      <c r="BL278" s="64">
        <f>IFERROR(W278*I278/H278,"0")</f>
        <v>69.372549019607845</v>
      </c>
      <c r="BM278" s="64">
        <f>IFERROR(X278*I278/H278,"0")</f>
        <v>69.599999999999994</v>
      </c>
      <c r="BN278" s="64">
        <f>IFERROR(1/J278*(W278/H278),"0")</f>
        <v>0.15334338863750629</v>
      </c>
      <c r="BO278" s="64">
        <f>IFERROR(1/J278*(X278/H278),"0")</f>
        <v>0.15384615384615385</v>
      </c>
    </row>
    <row r="279" spans="1:67" x14ac:dyDescent="0.2">
      <c r="A279" s="395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7"/>
      <c r="O279" s="413" t="s">
        <v>70</v>
      </c>
      <c r="P279" s="414"/>
      <c r="Q279" s="414"/>
      <c r="R279" s="414"/>
      <c r="S279" s="414"/>
      <c r="T279" s="414"/>
      <c r="U279" s="415"/>
      <c r="V279" s="37" t="s">
        <v>71</v>
      </c>
      <c r="W279" s="387">
        <f>IFERROR(W276/H276,"0")+IFERROR(W277/H277,"0")+IFERROR(W278/H278,"0")</f>
        <v>23.921568627450981</v>
      </c>
      <c r="X279" s="387">
        <f>IFERROR(X276/H276,"0")+IFERROR(X277/H277,"0")+IFERROR(X278/H278,"0")</f>
        <v>24</v>
      </c>
      <c r="Y279" s="387">
        <f>IFERROR(IF(Y276="",0,Y276),"0")+IFERROR(IF(Y277="",0,Y277),"0")+IFERROR(IF(Y278="",0,Y278),"0")</f>
        <v>0.18071999999999999</v>
      </c>
      <c r="Z279" s="388"/>
      <c r="AA279" s="388"/>
    </row>
    <row r="280" spans="1:67" x14ac:dyDescent="0.2">
      <c r="A280" s="396"/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7"/>
      <c r="O280" s="413" t="s">
        <v>70</v>
      </c>
      <c r="P280" s="414"/>
      <c r="Q280" s="414"/>
      <c r="R280" s="414"/>
      <c r="S280" s="414"/>
      <c r="T280" s="414"/>
      <c r="U280" s="415"/>
      <c r="V280" s="37" t="s">
        <v>66</v>
      </c>
      <c r="W280" s="387">
        <f>IFERROR(SUM(W276:W278),"0")</f>
        <v>61</v>
      </c>
      <c r="X280" s="387">
        <f>IFERROR(SUM(X276:X278),"0")</f>
        <v>61.199999999999996</v>
      </c>
      <c r="Y280" s="37"/>
      <c r="Z280" s="388"/>
      <c r="AA280" s="388"/>
    </row>
    <row r="281" spans="1:67" ht="14.25" customHeight="1" x14ac:dyDescent="0.25">
      <c r="A281" s="407" t="s">
        <v>431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78"/>
      <c r="AA281" s="378"/>
    </row>
    <row r="282" spans="1:67" ht="16.5" customHeight="1" x14ac:dyDescent="0.25">
      <c r="A282" s="54" t="s">
        <v>432</v>
      </c>
      <c r="B282" s="54" t="s">
        <v>433</v>
      </c>
      <c r="C282" s="31">
        <v>4301180007</v>
      </c>
      <c r="D282" s="389">
        <v>4680115881808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436</v>
      </c>
      <c r="B283" s="54" t="s">
        <v>437</v>
      </c>
      <c r="C283" s="31">
        <v>4301180006</v>
      </c>
      <c r="D283" s="389">
        <v>4680115881822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4301180001</v>
      </c>
      <c r="D284" s="389">
        <v>4680115880016</v>
      </c>
      <c r="E284" s="390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92"/>
      <c r="Q284" s="392"/>
      <c r="R284" s="392"/>
      <c r="S284" s="390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395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7"/>
      <c r="O285" s="413" t="s">
        <v>70</v>
      </c>
      <c r="P285" s="414"/>
      <c r="Q285" s="414"/>
      <c r="R285" s="414"/>
      <c r="S285" s="414"/>
      <c r="T285" s="414"/>
      <c r="U285" s="415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x14ac:dyDescent="0.2">
      <c r="A286" s="396"/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7"/>
      <c r="O286" s="413" t="s">
        <v>70</v>
      </c>
      <c r="P286" s="414"/>
      <c r="Q286" s="414"/>
      <c r="R286" s="414"/>
      <c r="S286" s="414"/>
      <c r="T286" s="414"/>
      <c r="U286" s="415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customHeight="1" x14ac:dyDescent="0.25">
      <c r="A287" s="398" t="s">
        <v>440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79"/>
      <c r="AA287" s="379"/>
    </row>
    <row r="288" spans="1:67" ht="14.25" customHeight="1" x14ac:dyDescent="0.25">
      <c r="A288" s="407" t="s">
        <v>105</v>
      </c>
      <c r="B288" s="396"/>
      <c r="C288" s="396"/>
      <c r="D288" s="396"/>
      <c r="E288" s="396"/>
      <c r="F288" s="396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78"/>
      <c r="AA288" s="378"/>
    </row>
    <row r="289" spans="1:67" ht="27" customHeight="1" x14ac:dyDescent="0.25">
      <c r="A289" s="54" t="s">
        <v>441</v>
      </c>
      <c r="B289" s="54" t="s">
        <v>442</v>
      </c>
      <c r="C289" s="31">
        <v>4301011315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customHeight="1" x14ac:dyDescent="0.25">
      <c r="A290" s="54" t="s">
        <v>441</v>
      </c>
      <c r="B290" s="54" t="s">
        <v>443</v>
      </c>
      <c r="C290" s="31">
        <v>4301011121</v>
      </c>
      <c r="D290" s="389">
        <v>4607091387421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customHeight="1" x14ac:dyDescent="0.25">
      <c r="A291" s="54" t="s">
        <v>444</v>
      </c>
      <c r="B291" s="54" t="s">
        <v>445</v>
      </c>
      <c r="C291" s="31">
        <v>4301011322</v>
      </c>
      <c r="D291" s="389">
        <v>4607091387452</v>
      </c>
      <c r="E291" s="390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4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444</v>
      </c>
      <c r="B292" s="54" t="s">
        <v>446</v>
      </c>
      <c r="C292" s="31">
        <v>4301011619</v>
      </c>
      <c r="D292" s="389">
        <v>4607091387452</v>
      </c>
      <c r="E292" s="390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49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447</v>
      </c>
      <c r="B293" s="54" t="s">
        <v>448</v>
      </c>
      <c r="C293" s="31">
        <v>4301011313</v>
      </c>
      <c r="D293" s="389">
        <v>4607091385984</v>
      </c>
      <c r="E293" s="390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4301011316</v>
      </c>
      <c r="D294" s="389">
        <v>4607091387438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7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4301011319</v>
      </c>
      <c r="D295" s="389">
        <v>4607091387469</v>
      </c>
      <c r="E295" s="390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92"/>
      <c r="Q295" s="392"/>
      <c r="R295" s="392"/>
      <c r="S295" s="390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x14ac:dyDescent="0.2">
      <c r="A296" s="395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7"/>
      <c r="O296" s="413" t="s">
        <v>70</v>
      </c>
      <c r="P296" s="414"/>
      <c r="Q296" s="414"/>
      <c r="R296" s="414"/>
      <c r="S296" s="414"/>
      <c r="T296" s="414"/>
      <c r="U296" s="415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7"/>
      <c r="O297" s="413" t="s">
        <v>70</v>
      </c>
      <c r="P297" s="414"/>
      <c r="Q297" s="414"/>
      <c r="R297" s="414"/>
      <c r="S297" s="414"/>
      <c r="T297" s="414"/>
      <c r="U297" s="415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customHeight="1" x14ac:dyDescent="0.25">
      <c r="A298" s="407" t="s">
        <v>61</v>
      </c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78"/>
      <c r="AA298" s="378"/>
    </row>
    <row r="299" spans="1:67" ht="27" customHeight="1" x14ac:dyDescent="0.25">
      <c r="A299" s="54" t="s">
        <v>453</v>
      </c>
      <c r="B299" s="54" t="s">
        <v>454</v>
      </c>
      <c r="C299" s="31">
        <v>4301031154</v>
      </c>
      <c r="D299" s="389">
        <v>4607091387292</v>
      </c>
      <c r="E299" s="390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92"/>
      <c r="Q299" s="392"/>
      <c r="R299" s="392"/>
      <c r="S299" s="390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customHeight="1" x14ac:dyDescent="0.25">
      <c r="A300" s="54" t="s">
        <v>455</v>
      </c>
      <c r="B300" s="54" t="s">
        <v>456</v>
      </c>
      <c r="C300" s="31">
        <v>4301031155</v>
      </c>
      <c r="D300" s="389">
        <v>4607091387315</v>
      </c>
      <c r="E300" s="390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92"/>
      <c r="Q300" s="392"/>
      <c r="R300" s="392"/>
      <c r="S300" s="390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x14ac:dyDescent="0.2">
      <c r="A301" s="395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413" t="s">
        <v>70</v>
      </c>
      <c r="P301" s="414"/>
      <c r="Q301" s="414"/>
      <c r="R301" s="414"/>
      <c r="S301" s="414"/>
      <c r="T301" s="414"/>
      <c r="U301" s="415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7"/>
      <c r="O302" s="413" t="s">
        <v>70</v>
      </c>
      <c r="P302" s="414"/>
      <c r="Q302" s="414"/>
      <c r="R302" s="414"/>
      <c r="S302" s="414"/>
      <c r="T302" s="414"/>
      <c r="U302" s="415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customHeight="1" x14ac:dyDescent="0.25">
      <c r="A303" s="398" t="s">
        <v>457</v>
      </c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79"/>
      <c r="AA303" s="379"/>
    </row>
    <row r="304" spans="1:67" ht="14.25" customHeight="1" x14ac:dyDescent="0.25">
      <c r="A304" s="407" t="s">
        <v>61</v>
      </c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78"/>
      <c r="AA304" s="378"/>
    </row>
    <row r="305" spans="1:67" ht="27" customHeight="1" x14ac:dyDescent="0.25">
      <c r="A305" s="54" t="s">
        <v>458</v>
      </c>
      <c r="B305" s="54" t="s">
        <v>459</v>
      </c>
      <c r="C305" s="31">
        <v>4301031066</v>
      </c>
      <c r="D305" s="389">
        <v>4607091383836</v>
      </c>
      <c r="E305" s="390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92"/>
      <c r="Q305" s="392"/>
      <c r="R305" s="392"/>
      <c r="S305" s="390"/>
      <c r="T305" s="34"/>
      <c r="U305" s="34"/>
      <c r="V305" s="35" t="s">
        <v>66</v>
      </c>
      <c r="W305" s="385">
        <v>0</v>
      </c>
      <c r="X305" s="386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4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5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413" t="s">
        <v>70</v>
      </c>
      <c r="P306" s="414"/>
      <c r="Q306" s="414"/>
      <c r="R306" s="414"/>
      <c r="S306" s="414"/>
      <c r="T306" s="414"/>
      <c r="U306" s="415"/>
      <c r="V306" s="37" t="s">
        <v>71</v>
      </c>
      <c r="W306" s="387">
        <f>IFERROR(W305/H305,"0")</f>
        <v>0</v>
      </c>
      <c r="X306" s="387">
        <f>IFERROR(X305/H305,"0")</f>
        <v>0</v>
      </c>
      <c r="Y306" s="387">
        <f>IFERROR(IF(Y305="",0,Y305),"0")</f>
        <v>0</v>
      </c>
      <c r="Z306" s="388"/>
      <c r="AA306" s="388"/>
    </row>
    <row r="307" spans="1:67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7"/>
      <c r="O307" s="413" t="s">
        <v>70</v>
      </c>
      <c r="P307" s="414"/>
      <c r="Q307" s="414"/>
      <c r="R307" s="414"/>
      <c r="S307" s="414"/>
      <c r="T307" s="414"/>
      <c r="U307" s="415"/>
      <c r="V307" s="37" t="s">
        <v>66</v>
      </c>
      <c r="W307" s="387">
        <f>IFERROR(SUM(W305:W305),"0")</f>
        <v>0</v>
      </c>
      <c r="X307" s="387">
        <f>IFERROR(SUM(X305:X305),"0")</f>
        <v>0</v>
      </c>
      <c r="Y307" s="37"/>
      <c r="Z307" s="388"/>
      <c r="AA307" s="388"/>
    </row>
    <row r="308" spans="1:67" ht="14.25" customHeight="1" x14ac:dyDescent="0.25">
      <c r="A308" s="407" t="s">
        <v>72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78"/>
      <c r="AA308" s="378"/>
    </row>
    <row r="309" spans="1:67" ht="27" customHeight="1" x14ac:dyDescent="0.25">
      <c r="A309" s="54" t="s">
        <v>460</v>
      </c>
      <c r="B309" s="54" t="s">
        <v>461</v>
      </c>
      <c r="C309" s="31">
        <v>4301051142</v>
      </c>
      <c r="D309" s="389">
        <v>4607091387919</v>
      </c>
      <c r="E309" s="390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115</v>
      </c>
      <c r="X309" s="386">
        <f>IFERROR(IF(W309="",0,CEILING((W309/$H309),1)*$H309),"")</f>
        <v>121.5</v>
      </c>
      <c r="Y309" s="36">
        <f>IFERROR(IF(X309=0,"",ROUNDUP(X309/H309,0)*0.02175),"")</f>
        <v>0.32624999999999998</v>
      </c>
      <c r="Z309" s="56"/>
      <c r="AA309" s="57"/>
      <c r="AE309" s="64"/>
      <c r="BB309" s="245" t="s">
        <v>1</v>
      </c>
      <c r="BL309" s="64">
        <f>IFERROR(W309*I309/H309,"0")</f>
        <v>123.00740740740741</v>
      </c>
      <c r="BM309" s="64">
        <f>IFERROR(X309*I309/H309,"0")</f>
        <v>129.96</v>
      </c>
      <c r="BN309" s="64">
        <f>IFERROR(1/J309*(W309/H309),"0")</f>
        <v>0.25352733686067019</v>
      </c>
      <c r="BO309" s="64">
        <f>IFERROR(1/J309*(X309/H309),"0")</f>
        <v>0.26785714285714285</v>
      </c>
    </row>
    <row r="310" spans="1:67" ht="27" customHeight="1" x14ac:dyDescent="0.25">
      <c r="A310" s="54" t="s">
        <v>462</v>
      </c>
      <c r="B310" s="54" t="s">
        <v>463</v>
      </c>
      <c r="C310" s="31">
        <v>4301051461</v>
      </c>
      <c r="D310" s="389">
        <v>4680115883604</v>
      </c>
      <c r="E310" s="390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5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92"/>
      <c r="Q310" s="392"/>
      <c r="R310" s="392"/>
      <c r="S310" s="390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4301051485</v>
      </c>
      <c r="D311" s="389">
        <v>4680115883567</v>
      </c>
      <c r="E311" s="390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92"/>
      <c r="Q311" s="392"/>
      <c r="R311" s="392"/>
      <c r="S311" s="390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395"/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7"/>
      <c r="O312" s="413" t="s">
        <v>70</v>
      </c>
      <c r="P312" s="414"/>
      <c r="Q312" s="414"/>
      <c r="R312" s="414"/>
      <c r="S312" s="414"/>
      <c r="T312" s="414"/>
      <c r="U312" s="415"/>
      <c r="V312" s="37" t="s">
        <v>71</v>
      </c>
      <c r="W312" s="387">
        <f>IFERROR(W309/H309,"0")+IFERROR(W310/H310,"0")+IFERROR(W311/H311,"0")</f>
        <v>14.197530864197532</v>
      </c>
      <c r="X312" s="387">
        <f>IFERROR(X309/H309,"0")+IFERROR(X310/H310,"0")+IFERROR(X311/H311,"0")</f>
        <v>15</v>
      </c>
      <c r="Y312" s="387">
        <f>IFERROR(IF(Y309="",0,Y309),"0")+IFERROR(IF(Y310="",0,Y310),"0")+IFERROR(IF(Y311="",0,Y311),"0")</f>
        <v>0.32624999999999998</v>
      </c>
      <c r="Z312" s="388"/>
      <c r="AA312" s="388"/>
    </row>
    <row r="313" spans="1:67" x14ac:dyDescent="0.2">
      <c r="A313" s="396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7"/>
      <c r="O313" s="413" t="s">
        <v>70</v>
      </c>
      <c r="P313" s="414"/>
      <c r="Q313" s="414"/>
      <c r="R313" s="414"/>
      <c r="S313" s="414"/>
      <c r="T313" s="414"/>
      <c r="U313" s="415"/>
      <c r="V313" s="37" t="s">
        <v>66</v>
      </c>
      <c r="W313" s="387">
        <f>IFERROR(SUM(W309:W311),"0")</f>
        <v>115</v>
      </c>
      <c r="X313" s="387">
        <f>IFERROR(SUM(X309:X311),"0")</f>
        <v>121.5</v>
      </c>
      <c r="Y313" s="37"/>
      <c r="Z313" s="388"/>
      <c r="AA313" s="388"/>
    </row>
    <row r="314" spans="1:67" ht="14.25" customHeight="1" x14ac:dyDescent="0.25">
      <c r="A314" s="407" t="s">
        <v>205</v>
      </c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6"/>
      <c r="P314" s="396"/>
      <c r="Q314" s="396"/>
      <c r="R314" s="396"/>
      <c r="S314" s="396"/>
      <c r="T314" s="396"/>
      <c r="U314" s="396"/>
      <c r="V314" s="396"/>
      <c r="W314" s="396"/>
      <c r="X314" s="396"/>
      <c r="Y314" s="396"/>
      <c r="Z314" s="378"/>
      <c r="AA314" s="378"/>
    </row>
    <row r="315" spans="1:67" ht="27" customHeight="1" x14ac:dyDescent="0.25">
      <c r="A315" s="54" t="s">
        <v>466</v>
      </c>
      <c r="B315" s="54" t="s">
        <v>467</v>
      </c>
      <c r="C315" s="31">
        <v>4301060324</v>
      </c>
      <c r="D315" s="389">
        <v>4607091388831</v>
      </c>
      <c r="E315" s="390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92"/>
      <c r="Q315" s="392"/>
      <c r="R315" s="392"/>
      <c r="S315" s="390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5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413" t="s">
        <v>70</v>
      </c>
      <c r="P316" s="414"/>
      <c r="Q316" s="414"/>
      <c r="R316" s="414"/>
      <c r="S316" s="414"/>
      <c r="T316" s="414"/>
      <c r="U316" s="415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413" t="s">
        <v>70</v>
      </c>
      <c r="P317" s="414"/>
      <c r="Q317" s="414"/>
      <c r="R317" s="414"/>
      <c r="S317" s="414"/>
      <c r="T317" s="414"/>
      <c r="U317" s="415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customHeight="1" x14ac:dyDescent="0.25">
      <c r="A318" s="407" t="s">
        <v>86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78"/>
      <c r="AA318" s="378"/>
    </row>
    <row r="319" spans="1:67" ht="27" customHeight="1" x14ac:dyDescent="0.25">
      <c r="A319" s="54" t="s">
        <v>468</v>
      </c>
      <c r="B319" s="54" t="s">
        <v>469</v>
      </c>
      <c r="C319" s="31">
        <v>4301032015</v>
      </c>
      <c r="D319" s="389">
        <v>4607091383102</v>
      </c>
      <c r="E319" s="390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7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22</v>
      </c>
      <c r="X319" s="386">
        <f>IFERROR(IF(W319="",0,CEILING((W319/$H319),1)*$H319),"")</f>
        <v>22.95</v>
      </c>
      <c r="Y319" s="36">
        <f>IFERROR(IF(X319=0,"",ROUNDUP(X319/H319,0)*0.00753),"")</f>
        <v>6.7769999999999997E-2</v>
      </c>
      <c r="Z319" s="56"/>
      <c r="AA319" s="57"/>
      <c r="AE319" s="64"/>
      <c r="BB319" s="249" t="s">
        <v>1</v>
      </c>
      <c r="BL319" s="64">
        <f>IFERROR(W319*I319/H319,"0")</f>
        <v>25.666666666666668</v>
      </c>
      <c r="BM319" s="64">
        <f>IFERROR(X319*I319/H319,"0")</f>
        <v>26.775000000000002</v>
      </c>
      <c r="BN319" s="64">
        <f>IFERROR(1/J319*(W319/H319),"0")</f>
        <v>5.530417295123178E-2</v>
      </c>
      <c r="BO319" s="64">
        <f>IFERROR(1/J319*(X319/H319),"0")</f>
        <v>5.7692307692307689E-2</v>
      </c>
    </row>
    <row r="320" spans="1:67" x14ac:dyDescent="0.2">
      <c r="A320" s="395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413" t="s">
        <v>70</v>
      </c>
      <c r="P320" s="414"/>
      <c r="Q320" s="414"/>
      <c r="R320" s="414"/>
      <c r="S320" s="414"/>
      <c r="T320" s="414"/>
      <c r="U320" s="415"/>
      <c r="V320" s="37" t="s">
        <v>71</v>
      </c>
      <c r="W320" s="387">
        <f>IFERROR(W319/H319,"0")</f>
        <v>8.6274509803921582</v>
      </c>
      <c r="X320" s="387">
        <f>IFERROR(X319/H319,"0")</f>
        <v>9</v>
      </c>
      <c r="Y320" s="387">
        <f>IFERROR(IF(Y319="",0,Y319),"0")</f>
        <v>6.7769999999999997E-2</v>
      </c>
      <c r="Z320" s="388"/>
      <c r="AA320" s="388"/>
    </row>
    <row r="321" spans="1:67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413" t="s">
        <v>70</v>
      </c>
      <c r="P321" s="414"/>
      <c r="Q321" s="414"/>
      <c r="R321" s="414"/>
      <c r="S321" s="414"/>
      <c r="T321" s="414"/>
      <c r="U321" s="415"/>
      <c r="V321" s="37" t="s">
        <v>66</v>
      </c>
      <c r="W321" s="387">
        <f>IFERROR(SUM(W319:W319),"0")</f>
        <v>22</v>
      </c>
      <c r="X321" s="387">
        <f>IFERROR(SUM(X319:X319),"0")</f>
        <v>22.95</v>
      </c>
      <c r="Y321" s="37"/>
      <c r="Z321" s="388"/>
      <c r="AA321" s="388"/>
    </row>
    <row r="322" spans="1:67" ht="27.75" customHeight="1" x14ac:dyDescent="0.2">
      <c r="A322" s="455" t="s">
        <v>470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48"/>
      <c r="AA322" s="48"/>
    </row>
    <row r="323" spans="1:67" ht="16.5" customHeight="1" x14ac:dyDescent="0.25">
      <c r="A323" s="398" t="s">
        <v>471</v>
      </c>
      <c r="B323" s="396"/>
      <c r="C323" s="396"/>
      <c r="D323" s="396"/>
      <c r="E323" s="396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79"/>
      <c r="AA323" s="379"/>
    </row>
    <row r="324" spans="1:67" ht="14.25" customHeight="1" x14ac:dyDescent="0.25">
      <c r="A324" s="407" t="s">
        <v>105</v>
      </c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6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78"/>
      <c r="AA324" s="378"/>
    </row>
    <row r="325" spans="1:67" ht="37.5" customHeight="1" x14ac:dyDescent="0.25">
      <c r="A325" s="54" t="s">
        <v>472</v>
      </c>
      <c r="B325" s="54" t="s">
        <v>473</v>
      </c>
      <c r="C325" s="31">
        <v>4301011875</v>
      </c>
      <c r="D325" s="389">
        <v>4680115884885</v>
      </c>
      <c r="E325" s="390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726" t="s">
        <v>474</v>
      </c>
      <c r="P325" s="392"/>
      <c r="Q325" s="392"/>
      <c r="R325" s="392"/>
      <c r="S325" s="390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customHeight="1" x14ac:dyDescent="0.25">
      <c r="A326" s="54" t="s">
        <v>476</v>
      </c>
      <c r="B326" s="54" t="s">
        <v>477</v>
      </c>
      <c r="C326" s="31">
        <v>4301011865</v>
      </c>
      <c r="D326" s="389">
        <v>4680115884076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2203</v>
      </c>
      <c r="X326" s="386">
        <f t="shared" si="70"/>
        <v>2205</v>
      </c>
      <c r="Y326" s="36">
        <f>IFERROR(IF(X326=0,"",ROUNDUP(X326/H326,0)*0.02175),"")</f>
        <v>3.1972499999999999</v>
      </c>
      <c r="Z326" s="56"/>
      <c r="AA326" s="57"/>
      <c r="AE326" s="64"/>
      <c r="BB326" s="251" t="s">
        <v>1</v>
      </c>
      <c r="BL326" s="64">
        <f t="shared" si="71"/>
        <v>2273.4960000000001</v>
      </c>
      <c r="BM326" s="64">
        <f t="shared" si="72"/>
        <v>2275.56</v>
      </c>
      <c r="BN326" s="64">
        <f t="shared" si="73"/>
        <v>3.0597222222222222</v>
      </c>
      <c r="BO326" s="64">
        <f t="shared" si="74"/>
        <v>3.0625</v>
      </c>
    </row>
    <row r="327" spans="1:67" ht="27" customHeight="1" x14ac:dyDescent="0.25">
      <c r="A327" s="54" t="s">
        <v>478</v>
      </c>
      <c r="B327" s="54" t="s">
        <v>479</v>
      </c>
      <c r="C327" s="31">
        <v>4301011867</v>
      </c>
      <c r="D327" s="389">
        <v>4680115884830</v>
      </c>
      <c r="E327" s="390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758" t="s">
        <v>480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476</v>
      </c>
      <c r="B328" s="54" t="s">
        <v>481</v>
      </c>
      <c r="C328" s="31">
        <v>4301011940</v>
      </c>
      <c r="D328" s="389">
        <v>4680115884076</v>
      </c>
      <c r="E328" s="390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27" t="s">
        <v>482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483</v>
      </c>
      <c r="C329" s="31">
        <v>4301011943</v>
      </c>
      <c r="D329" s="389">
        <v>4680115884830</v>
      </c>
      <c r="E329" s="390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590" t="s">
        <v>480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484</v>
      </c>
      <c r="B330" s="54" t="s">
        <v>485</v>
      </c>
      <c r="C330" s="31">
        <v>4301011869</v>
      </c>
      <c r="D330" s="389">
        <v>4680115884847</v>
      </c>
      <c r="E330" s="390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9" t="s">
        <v>486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0</v>
      </c>
      <c r="X330" s="386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customHeight="1" x14ac:dyDescent="0.25">
      <c r="A331" s="54" t="s">
        <v>484</v>
      </c>
      <c r="B331" s="54" t="s">
        <v>487</v>
      </c>
      <c r="C331" s="31">
        <v>4301011946</v>
      </c>
      <c r="D331" s="389">
        <v>4680115884847</v>
      </c>
      <c r="E331" s="390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58" t="s">
        <v>486</v>
      </c>
      <c r="P331" s="392"/>
      <c r="Q331" s="392"/>
      <c r="R331" s="392"/>
      <c r="S331" s="390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488</v>
      </c>
      <c r="B332" s="54" t="s">
        <v>489</v>
      </c>
      <c r="C332" s="31">
        <v>4301011870</v>
      </c>
      <c r="D332" s="389">
        <v>4680115884854</v>
      </c>
      <c r="E332" s="390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8" t="s">
        <v>490</v>
      </c>
      <c r="P332" s="392"/>
      <c r="Q332" s="392"/>
      <c r="R332" s="392"/>
      <c r="S332" s="390"/>
      <c r="T332" s="34"/>
      <c r="U332" s="34"/>
      <c r="V332" s="35" t="s">
        <v>66</v>
      </c>
      <c r="W332" s="385">
        <v>1643</v>
      </c>
      <c r="X332" s="386">
        <f t="shared" si="70"/>
        <v>1650</v>
      </c>
      <c r="Y332" s="36">
        <f>IFERROR(IF(X332=0,"",ROUNDUP(X332/H332,0)*0.02175),"")</f>
        <v>2.3924999999999996</v>
      </c>
      <c r="Z332" s="56"/>
      <c r="AA332" s="57"/>
      <c r="AE332" s="64"/>
      <c r="BB332" s="257" t="s">
        <v>1</v>
      </c>
      <c r="BL332" s="64">
        <f t="shared" si="71"/>
        <v>1695.576</v>
      </c>
      <c r="BM332" s="64">
        <f t="shared" si="72"/>
        <v>1702.8</v>
      </c>
      <c r="BN332" s="64">
        <f t="shared" si="73"/>
        <v>2.2819444444444441</v>
      </c>
      <c r="BO332" s="64">
        <f t="shared" si="74"/>
        <v>2.2916666666666665</v>
      </c>
    </row>
    <row r="333" spans="1:67" ht="27" customHeight="1" x14ac:dyDescent="0.25">
      <c r="A333" s="54" t="s">
        <v>488</v>
      </c>
      <c r="B333" s="54" t="s">
        <v>491</v>
      </c>
      <c r="C333" s="31">
        <v>4301011947</v>
      </c>
      <c r="D333" s="389">
        <v>4680115884854</v>
      </c>
      <c r="E333" s="390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2"/>
      <c r="Q333" s="392"/>
      <c r="R333" s="392"/>
      <c r="S333" s="390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customHeight="1" x14ac:dyDescent="0.25">
      <c r="A334" s="54" t="s">
        <v>492</v>
      </c>
      <c r="B334" s="54" t="s">
        <v>493</v>
      </c>
      <c r="C334" s="31">
        <v>4301011871</v>
      </c>
      <c r="D334" s="389">
        <v>4680115884908</v>
      </c>
      <c r="E334" s="390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">
        <v>494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4301011327</v>
      </c>
      <c r="D335" s="389">
        <v>4607091384154</v>
      </c>
      <c r="E335" s="390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4301011952</v>
      </c>
      <c r="D336" s="389">
        <v>4680115884922</v>
      </c>
      <c r="E336" s="390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4" t="s">
        <v>499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4301011433</v>
      </c>
      <c r="D337" s="389">
        <v>4680115882638</v>
      </c>
      <c r="E337" s="390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2"/>
      <c r="Q337" s="392"/>
      <c r="R337" s="392"/>
      <c r="S337" s="390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395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413" t="s">
        <v>70</v>
      </c>
      <c r="P338" s="414"/>
      <c r="Q338" s="414"/>
      <c r="R338" s="414"/>
      <c r="S338" s="414"/>
      <c r="T338" s="414"/>
      <c r="U338" s="415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256.39999999999998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257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5.5897499999999996</v>
      </c>
      <c r="Z338" s="388"/>
      <c r="AA338" s="388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413" t="s">
        <v>70</v>
      </c>
      <c r="P339" s="414"/>
      <c r="Q339" s="414"/>
      <c r="R339" s="414"/>
      <c r="S339" s="414"/>
      <c r="T339" s="414"/>
      <c r="U339" s="415"/>
      <c r="V339" s="37" t="s">
        <v>66</v>
      </c>
      <c r="W339" s="387">
        <f>IFERROR(SUM(W325:W337),"0")</f>
        <v>3846</v>
      </c>
      <c r="X339" s="387">
        <f>IFERROR(SUM(X325:X337),"0")</f>
        <v>3855</v>
      </c>
      <c r="Y339" s="37"/>
      <c r="Z339" s="388"/>
      <c r="AA339" s="388"/>
    </row>
    <row r="340" spans="1:67" ht="14.25" customHeight="1" x14ac:dyDescent="0.25">
      <c r="A340" s="407" t="s">
        <v>97</v>
      </c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6"/>
      <c r="P340" s="396"/>
      <c r="Q340" s="396"/>
      <c r="R340" s="396"/>
      <c r="S340" s="396"/>
      <c r="T340" s="396"/>
      <c r="U340" s="396"/>
      <c r="V340" s="396"/>
      <c r="W340" s="396"/>
      <c r="X340" s="396"/>
      <c r="Y340" s="396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89">
        <v>4607091383980</v>
      </c>
      <c r="E341" s="390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7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764</v>
      </c>
      <c r="X341" s="386">
        <f>IFERROR(IF(W341="",0,CEILING((W341/$H341),1)*$H341),"")</f>
        <v>765</v>
      </c>
      <c r="Y341" s="36">
        <f>IFERROR(IF(X341=0,"",ROUNDUP(X341/H341,0)*0.02175),"")</f>
        <v>1.1092499999999998</v>
      </c>
      <c r="Z341" s="56"/>
      <c r="AA341" s="57"/>
      <c r="AE341" s="64"/>
      <c r="BB341" s="263" t="s">
        <v>1</v>
      </c>
      <c r="BL341" s="64">
        <f>IFERROR(W341*I341/H341,"0")</f>
        <v>788.44800000000009</v>
      </c>
      <c r="BM341" s="64">
        <f>IFERROR(X341*I341/H341,"0")</f>
        <v>789.48</v>
      </c>
      <c r="BN341" s="64">
        <f>IFERROR(1/J341*(W341/H341),"0")</f>
        <v>1.0611111111111109</v>
      </c>
      <c r="BO341" s="64">
        <f>IFERROR(1/J341*(X341/H341),"0")</f>
        <v>1.0625</v>
      </c>
    </row>
    <row r="342" spans="1:67" ht="16.5" customHeight="1" x14ac:dyDescent="0.25">
      <c r="A342" s="54" t="s">
        <v>504</v>
      </c>
      <c r="B342" s="54" t="s">
        <v>505</v>
      </c>
      <c r="C342" s="31">
        <v>4301020270</v>
      </c>
      <c r="D342" s="389">
        <v>4680115883314</v>
      </c>
      <c r="E342" s="390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506</v>
      </c>
      <c r="B343" s="54" t="s">
        <v>507</v>
      </c>
      <c r="C343" s="31">
        <v>4301020179</v>
      </c>
      <c r="D343" s="389">
        <v>4607091384178</v>
      </c>
      <c r="E343" s="390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6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2"/>
      <c r="Q343" s="392"/>
      <c r="R343" s="392"/>
      <c r="S343" s="390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4301020254</v>
      </c>
      <c r="D344" s="389">
        <v>4680115881914</v>
      </c>
      <c r="E344" s="390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78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2"/>
      <c r="Q344" s="392"/>
      <c r="R344" s="392"/>
      <c r="S344" s="390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5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413" t="s">
        <v>70</v>
      </c>
      <c r="P345" s="414"/>
      <c r="Q345" s="414"/>
      <c r="R345" s="414"/>
      <c r="S345" s="414"/>
      <c r="T345" s="414"/>
      <c r="U345" s="415"/>
      <c r="V345" s="37" t="s">
        <v>71</v>
      </c>
      <c r="W345" s="387">
        <f>IFERROR(W341/H341,"0")+IFERROR(W342/H342,"0")+IFERROR(W343/H343,"0")+IFERROR(W344/H344,"0")</f>
        <v>50.93333333333333</v>
      </c>
      <c r="X345" s="387">
        <f>IFERROR(X341/H341,"0")+IFERROR(X342/H342,"0")+IFERROR(X343/H343,"0")+IFERROR(X344/H344,"0")</f>
        <v>51</v>
      </c>
      <c r="Y345" s="387">
        <f>IFERROR(IF(Y341="",0,Y341),"0")+IFERROR(IF(Y342="",0,Y342),"0")+IFERROR(IF(Y343="",0,Y343),"0")+IFERROR(IF(Y344="",0,Y344),"0")</f>
        <v>1.1092499999999998</v>
      </c>
      <c r="Z345" s="388"/>
      <c r="AA345" s="388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413" t="s">
        <v>70</v>
      </c>
      <c r="P346" s="414"/>
      <c r="Q346" s="414"/>
      <c r="R346" s="414"/>
      <c r="S346" s="414"/>
      <c r="T346" s="414"/>
      <c r="U346" s="415"/>
      <c r="V346" s="37" t="s">
        <v>66</v>
      </c>
      <c r="W346" s="387">
        <f>IFERROR(SUM(W341:W344),"0")</f>
        <v>764</v>
      </c>
      <c r="X346" s="387">
        <f>IFERROR(SUM(X341:X344),"0")</f>
        <v>765</v>
      </c>
      <c r="Y346" s="37"/>
      <c r="Z346" s="388"/>
      <c r="AA346" s="388"/>
    </row>
    <row r="347" spans="1:67" ht="14.25" customHeight="1" x14ac:dyDescent="0.25">
      <c r="A347" s="407" t="s">
        <v>72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378"/>
      <c r="AA347" s="378"/>
    </row>
    <row r="348" spans="1:67" ht="27" customHeight="1" x14ac:dyDescent="0.25">
      <c r="A348" s="54" t="s">
        <v>510</v>
      </c>
      <c r="B348" s="54" t="s">
        <v>511</v>
      </c>
      <c r="C348" s="31">
        <v>4301051639</v>
      </c>
      <c r="D348" s="389">
        <v>4607091383928</v>
      </c>
      <c r="E348" s="390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738" t="s">
        <v>512</v>
      </c>
      <c r="P348" s="392"/>
      <c r="Q348" s="392"/>
      <c r="R348" s="392"/>
      <c r="S348" s="390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510</v>
      </c>
      <c r="B349" s="54" t="s">
        <v>513</v>
      </c>
      <c r="C349" s="31">
        <v>4301051560</v>
      </c>
      <c r="D349" s="389">
        <v>4607091383928</v>
      </c>
      <c r="E349" s="390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5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2"/>
      <c r="Q349" s="392"/>
      <c r="R349" s="392"/>
      <c r="S349" s="390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514</v>
      </c>
      <c r="B350" s="54" t="s">
        <v>515</v>
      </c>
      <c r="C350" s="31">
        <v>4301051298</v>
      </c>
      <c r="D350" s="389">
        <v>4607091384260</v>
      </c>
      <c r="E350" s="390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4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2"/>
      <c r="Q350" s="392"/>
      <c r="R350" s="392"/>
      <c r="S350" s="390"/>
      <c r="T350" s="34"/>
      <c r="U350" s="34"/>
      <c r="V350" s="35" t="s">
        <v>66</v>
      </c>
      <c r="W350" s="385">
        <v>51</v>
      </c>
      <c r="X350" s="386">
        <f>IFERROR(IF(W350="",0,CEILING((W350/$H350),1)*$H350),"")</f>
        <v>54.6</v>
      </c>
      <c r="Y350" s="36">
        <f>IFERROR(IF(X350=0,"",ROUNDUP(X350/H350,0)*0.02175),"")</f>
        <v>0.15225</v>
      </c>
      <c r="Z350" s="56"/>
      <c r="AA350" s="57"/>
      <c r="AE350" s="64"/>
      <c r="BB350" s="269" t="s">
        <v>1</v>
      </c>
      <c r="BL350" s="64">
        <f>IFERROR(W350*I350/H350,"0")</f>
        <v>54.687692307692309</v>
      </c>
      <c r="BM350" s="64">
        <f>IFERROR(X350*I350/H350,"0")</f>
        <v>58.548000000000009</v>
      </c>
      <c r="BN350" s="64">
        <f>IFERROR(1/J350*(W350/H350),"0")</f>
        <v>0.11675824175824175</v>
      </c>
      <c r="BO350" s="64">
        <f>IFERROR(1/J350*(X350/H350),"0")</f>
        <v>0.125</v>
      </c>
    </row>
    <row r="351" spans="1:67" x14ac:dyDescent="0.2">
      <c r="A351" s="395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413" t="s">
        <v>70</v>
      </c>
      <c r="P351" s="414"/>
      <c r="Q351" s="414"/>
      <c r="R351" s="414"/>
      <c r="S351" s="414"/>
      <c r="T351" s="414"/>
      <c r="U351" s="415"/>
      <c r="V351" s="37" t="s">
        <v>71</v>
      </c>
      <c r="W351" s="387">
        <f>IFERROR(W348/H348,"0")+IFERROR(W349/H349,"0")+IFERROR(W350/H350,"0")</f>
        <v>6.5384615384615383</v>
      </c>
      <c r="X351" s="387">
        <f>IFERROR(X348/H348,"0")+IFERROR(X349/H349,"0")+IFERROR(X350/H350,"0")</f>
        <v>7</v>
      </c>
      <c r="Y351" s="387">
        <f>IFERROR(IF(Y348="",0,Y348),"0")+IFERROR(IF(Y349="",0,Y349),"0")+IFERROR(IF(Y350="",0,Y350),"0")</f>
        <v>0.15225</v>
      </c>
      <c r="Z351" s="388"/>
      <c r="AA351" s="388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413" t="s">
        <v>70</v>
      </c>
      <c r="P352" s="414"/>
      <c r="Q352" s="414"/>
      <c r="R352" s="414"/>
      <c r="S352" s="414"/>
      <c r="T352" s="414"/>
      <c r="U352" s="415"/>
      <c r="V352" s="37" t="s">
        <v>66</v>
      </c>
      <c r="W352" s="387">
        <f>IFERROR(SUM(W348:W350),"0")</f>
        <v>51</v>
      </c>
      <c r="X352" s="387">
        <f>IFERROR(SUM(X348:X350),"0")</f>
        <v>54.6</v>
      </c>
      <c r="Y352" s="37"/>
      <c r="Z352" s="388"/>
      <c r="AA352" s="388"/>
    </row>
    <row r="353" spans="1:67" ht="14.25" customHeight="1" x14ac:dyDescent="0.25">
      <c r="A353" s="407" t="s">
        <v>205</v>
      </c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6"/>
      <c r="P353" s="396"/>
      <c r="Q353" s="396"/>
      <c r="R353" s="396"/>
      <c r="S353" s="396"/>
      <c r="T353" s="396"/>
      <c r="U353" s="396"/>
      <c r="V353" s="396"/>
      <c r="W353" s="396"/>
      <c r="X353" s="396"/>
      <c r="Y353" s="396"/>
      <c r="Z353" s="378"/>
      <c r="AA353" s="378"/>
    </row>
    <row r="354" spans="1:67" ht="16.5" customHeight="1" x14ac:dyDescent="0.25">
      <c r="A354" s="54" t="s">
        <v>516</v>
      </c>
      <c r="B354" s="54" t="s">
        <v>517</v>
      </c>
      <c r="C354" s="31">
        <v>4301060314</v>
      </c>
      <c r="D354" s="389">
        <v>4607091384673</v>
      </c>
      <c r="E354" s="390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7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55</v>
      </c>
      <c r="X354" s="386">
        <f>IFERROR(IF(W354="",0,CEILING((W354/$H354),1)*$H354),"")</f>
        <v>62.4</v>
      </c>
      <c r="Y354" s="36">
        <f>IFERROR(IF(X354=0,"",ROUNDUP(X354/H354,0)*0.02175),"")</f>
        <v>0.17399999999999999</v>
      </c>
      <c r="Z354" s="56"/>
      <c r="AA354" s="57"/>
      <c r="AE354" s="64"/>
      <c r="BB354" s="270" t="s">
        <v>1</v>
      </c>
      <c r="BL354" s="64">
        <f>IFERROR(W354*I354/H354,"0")</f>
        <v>58.976923076923086</v>
      </c>
      <c r="BM354" s="64">
        <f>IFERROR(X354*I354/H354,"0")</f>
        <v>66.912000000000006</v>
      </c>
      <c r="BN354" s="64">
        <f>IFERROR(1/J354*(W354/H354),"0")</f>
        <v>0.12591575091575091</v>
      </c>
      <c r="BO354" s="64">
        <f>IFERROR(1/J354*(X354/H354),"0")</f>
        <v>0.14285714285714285</v>
      </c>
    </row>
    <row r="355" spans="1:67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413" t="s">
        <v>70</v>
      </c>
      <c r="P355" s="414"/>
      <c r="Q355" s="414"/>
      <c r="R355" s="414"/>
      <c r="S355" s="414"/>
      <c r="T355" s="414"/>
      <c r="U355" s="415"/>
      <c r="V355" s="37" t="s">
        <v>71</v>
      </c>
      <c r="W355" s="387">
        <f>IFERROR(W354/H354,"0")</f>
        <v>7.0512820512820511</v>
      </c>
      <c r="X355" s="387">
        <f>IFERROR(X354/H354,"0")</f>
        <v>8</v>
      </c>
      <c r="Y355" s="387">
        <f>IFERROR(IF(Y354="",0,Y354),"0")</f>
        <v>0.17399999999999999</v>
      </c>
      <c r="Z355" s="388"/>
      <c r="AA355" s="388"/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413" t="s">
        <v>70</v>
      </c>
      <c r="P356" s="414"/>
      <c r="Q356" s="414"/>
      <c r="R356" s="414"/>
      <c r="S356" s="414"/>
      <c r="T356" s="414"/>
      <c r="U356" s="415"/>
      <c r="V356" s="37" t="s">
        <v>66</v>
      </c>
      <c r="W356" s="387">
        <f>IFERROR(SUM(W354:W354),"0")</f>
        <v>55</v>
      </c>
      <c r="X356" s="387">
        <f>IFERROR(SUM(X354:X354),"0")</f>
        <v>62.4</v>
      </c>
      <c r="Y356" s="37"/>
      <c r="Z356" s="388"/>
      <c r="AA356" s="388"/>
    </row>
    <row r="357" spans="1:67" ht="16.5" customHeight="1" x14ac:dyDescent="0.25">
      <c r="A357" s="398" t="s">
        <v>518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79"/>
      <c r="AA357" s="379"/>
    </row>
    <row r="358" spans="1:67" ht="14.25" customHeight="1" x14ac:dyDescent="0.25">
      <c r="A358" s="407" t="s">
        <v>105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396"/>
      <c r="Z358" s="378"/>
      <c r="AA358" s="378"/>
    </row>
    <row r="359" spans="1:67" ht="37.5" customHeight="1" x14ac:dyDescent="0.25">
      <c r="A359" s="54" t="s">
        <v>519</v>
      </c>
      <c r="B359" s="54" t="s">
        <v>520</v>
      </c>
      <c r="C359" s="31">
        <v>4301011324</v>
      </c>
      <c r="D359" s="389">
        <v>4607091384185</v>
      </c>
      <c r="E359" s="390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6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2"/>
      <c r="Q359" s="392"/>
      <c r="R359" s="392"/>
      <c r="S359" s="390"/>
      <c r="T359" s="34"/>
      <c r="U359" s="34" t="s">
        <v>521</v>
      </c>
      <c r="V359" s="35" t="s">
        <v>66</v>
      </c>
      <c r="W359" s="385">
        <v>141</v>
      </c>
      <c r="X359" s="386">
        <f>IFERROR(IF(W359="",0,CEILING((W359/$H359),1)*$H359),"")</f>
        <v>144</v>
      </c>
      <c r="Y359" s="36">
        <f>IFERROR(IF(X359=0,"",ROUNDUP(X359/H359,0)*0.02175),"")</f>
        <v>0.26100000000000001</v>
      </c>
      <c r="Z359" s="56"/>
      <c r="AA359" s="57"/>
      <c r="AE359" s="64"/>
      <c r="BB359" s="271" t="s">
        <v>1</v>
      </c>
      <c r="BL359" s="64">
        <f>IFERROR(W359*I359/H359,"0")</f>
        <v>146.64000000000001</v>
      </c>
      <c r="BM359" s="64">
        <f>IFERROR(X359*I359/H359,"0")</f>
        <v>149.76000000000002</v>
      </c>
      <c r="BN359" s="64">
        <f>IFERROR(1/J359*(W359/H359),"0")</f>
        <v>0.20982142857142855</v>
      </c>
      <c r="BO359" s="64">
        <f>IFERROR(1/J359*(X359/H359),"0")</f>
        <v>0.21428571428571427</v>
      </c>
    </row>
    <row r="360" spans="1:67" ht="37.5" customHeight="1" x14ac:dyDescent="0.25">
      <c r="A360" s="54" t="s">
        <v>522</v>
      </c>
      <c r="B360" s="54" t="s">
        <v>523</v>
      </c>
      <c r="C360" s="31">
        <v>4301011312</v>
      </c>
      <c r="D360" s="389">
        <v>4607091384192</v>
      </c>
      <c r="E360" s="390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524</v>
      </c>
      <c r="B361" s="54" t="s">
        <v>525</v>
      </c>
      <c r="C361" s="31">
        <v>4301011483</v>
      </c>
      <c r="D361" s="389">
        <v>4680115881907</v>
      </c>
      <c r="E361" s="390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4301011655</v>
      </c>
      <c r="D362" s="389">
        <v>4680115883925</v>
      </c>
      <c r="E362" s="390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2"/>
      <c r="Q362" s="392"/>
      <c r="R362" s="392"/>
      <c r="S362" s="390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528</v>
      </c>
      <c r="B363" s="54" t="s">
        <v>529</v>
      </c>
      <c r="C363" s="31">
        <v>4301011303</v>
      </c>
      <c r="D363" s="389">
        <v>4607091384680</v>
      </c>
      <c r="E363" s="390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2"/>
      <c r="Q363" s="392"/>
      <c r="R363" s="392"/>
      <c r="S363" s="390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5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413" t="s">
        <v>70</v>
      </c>
      <c r="P364" s="414"/>
      <c r="Q364" s="414"/>
      <c r="R364" s="414"/>
      <c r="S364" s="414"/>
      <c r="T364" s="414"/>
      <c r="U364" s="415"/>
      <c r="V364" s="37" t="s">
        <v>71</v>
      </c>
      <c r="W364" s="387">
        <f>IFERROR(W359/H359,"0")+IFERROR(W360/H360,"0")+IFERROR(W361/H361,"0")+IFERROR(W362/H362,"0")+IFERROR(W363/H363,"0")</f>
        <v>11.75</v>
      </c>
      <c r="X364" s="387">
        <f>IFERROR(X359/H359,"0")+IFERROR(X360/H360,"0")+IFERROR(X361/H361,"0")+IFERROR(X362/H362,"0")+IFERROR(X363/H363,"0")</f>
        <v>12</v>
      </c>
      <c r="Y364" s="387">
        <f>IFERROR(IF(Y359="",0,Y359),"0")+IFERROR(IF(Y360="",0,Y360),"0")+IFERROR(IF(Y361="",0,Y361),"0")+IFERROR(IF(Y362="",0,Y362),"0")+IFERROR(IF(Y363="",0,Y363),"0")</f>
        <v>0.26100000000000001</v>
      </c>
      <c r="Z364" s="388"/>
      <c r="AA364" s="388"/>
    </row>
    <row r="365" spans="1:67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413" t="s">
        <v>70</v>
      </c>
      <c r="P365" s="414"/>
      <c r="Q365" s="414"/>
      <c r="R365" s="414"/>
      <c r="S365" s="414"/>
      <c r="T365" s="414"/>
      <c r="U365" s="415"/>
      <c r="V365" s="37" t="s">
        <v>66</v>
      </c>
      <c r="W365" s="387">
        <f>IFERROR(SUM(W359:W363),"0")</f>
        <v>141</v>
      </c>
      <c r="X365" s="387">
        <f>IFERROR(SUM(X359:X363),"0")</f>
        <v>144</v>
      </c>
      <c r="Y365" s="37"/>
      <c r="Z365" s="388"/>
      <c r="AA365" s="388"/>
    </row>
    <row r="366" spans="1:67" ht="14.25" customHeight="1" x14ac:dyDescent="0.25">
      <c r="A366" s="407" t="s">
        <v>61</v>
      </c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6"/>
      <c r="P366" s="396"/>
      <c r="Q366" s="396"/>
      <c r="R366" s="396"/>
      <c r="S366" s="396"/>
      <c r="T366" s="396"/>
      <c r="U366" s="396"/>
      <c r="V366" s="396"/>
      <c r="W366" s="396"/>
      <c r="X366" s="396"/>
      <c r="Y366" s="396"/>
      <c r="Z366" s="378"/>
      <c r="AA366" s="378"/>
    </row>
    <row r="367" spans="1:67" ht="27" customHeight="1" x14ac:dyDescent="0.25">
      <c r="A367" s="54" t="s">
        <v>531</v>
      </c>
      <c r="B367" s="54" t="s">
        <v>532</v>
      </c>
      <c r="C367" s="31">
        <v>4301031139</v>
      </c>
      <c r="D367" s="389">
        <v>4607091384802</v>
      </c>
      <c r="E367" s="390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533</v>
      </c>
      <c r="B368" s="54" t="s">
        <v>534</v>
      </c>
      <c r="C368" s="31">
        <v>4301031140</v>
      </c>
      <c r="D368" s="389">
        <v>4607091384826</v>
      </c>
      <c r="E368" s="390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7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5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413" t="s">
        <v>70</v>
      </c>
      <c r="P369" s="414"/>
      <c r="Q369" s="414"/>
      <c r="R369" s="414"/>
      <c r="S369" s="414"/>
      <c r="T369" s="414"/>
      <c r="U369" s="415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413" t="s">
        <v>70</v>
      </c>
      <c r="P370" s="414"/>
      <c r="Q370" s="414"/>
      <c r="R370" s="414"/>
      <c r="S370" s="414"/>
      <c r="T370" s="414"/>
      <c r="U370" s="415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customHeight="1" x14ac:dyDescent="0.25">
      <c r="A371" s="407" t="s">
        <v>72</v>
      </c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6"/>
      <c r="P371" s="396"/>
      <c r="Q371" s="396"/>
      <c r="R371" s="396"/>
      <c r="S371" s="396"/>
      <c r="T371" s="396"/>
      <c r="U371" s="396"/>
      <c r="V371" s="396"/>
      <c r="W371" s="396"/>
      <c r="X371" s="396"/>
      <c r="Y371" s="396"/>
      <c r="Z371" s="378"/>
      <c r="AA371" s="378"/>
    </row>
    <row r="372" spans="1:67" ht="27" customHeight="1" x14ac:dyDescent="0.25">
      <c r="A372" s="54" t="s">
        <v>535</v>
      </c>
      <c r="B372" s="54" t="s">
        <v>536</v>
      </c>
      <c r="C372" s="31">
        <v>4301051303</v>
      </c>
      <c r="D372" s="389">
        <v>4607091384246</v>
      </c>
      <c r="E372" s="390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53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2"/>
      <c r="Q372" s="392"/>
      <c r="R372" s="392"/>
      <c r="S372" s="390"/>
      <c r="T372" s="34"/>
      <c r="U372" s="34"/>
      <c r="V372" s="35" t="s">
        <v>66</v>
      </c>
      <c r="W372" s="385">
        <v>1251</v>
      </c>
      <c r="X372" s="386">
        <f>IFERROR(IF(W372="",0,CEILING((W372/$H372),1)*$H372),"")</f>
        <v>1255.8</v>
      </c>
      <c r="Y372" s="36">
        <f>IFERROR(IF(X372=0,"",ROUNDUP(X372/H372,0)*0.02175),"")</f>
        <v>3.5017499999999999</v>
      </c>
      <c r="Z372" s="56"/>
      <c r="AA372" s="57"/>
      <c r="AE372" s="64"/>
      <c r="BB372" s="278" t="s">
        <v>1</v>
      </c>
      <c r="BL372" s="64">
        <f>IFERROR(W372*I372/H372,"0")</f>
        <v>1341.4569230769232</v>
      </c>
      <c r="BM372" s="64">
        <f>IFERROR(X372*I372/H372,"0")</f>
        <v>1346.604</v>
      </c>
      <c r="BN372" s="64">
        <f>IFERROR(1/J372*(W372/H372),"0")</f>
        <v>2.8640109890109891</v>
      </c>
      <c r="BO372" s="64">
        <f>IFERROR(1/J372*(X372/H372),"0")</f>
        <v>2.875</v>
      </c>
    </row>
    <row r="373" spans="1:67" ht="27" customHeight="1" x14ac:dyDescent="0.25">
      <c r="A373" s="54" t="s">
        <v>537</v>
      </c>
      <c r="B373" s="54" t="s">
        <v>538</v>
      </c>
      <c r="C373" s="31">
        <v>4301051445</v>
      </c>
      <c r="D373" s="389">
        <v>4680115881976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4301051297</v>
      </c>
      <c r="D374" s="389">
        <v>4607091384253</v>
      </c>
      <c r="E374" s="390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4301051444</v>
      </c>
      <c r="D375" s="389">
        <v>4680115881969</v>
      </c>
      <c r="E375" s="390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2"/>
      <c r="Q375" s="392"/>
      <c r="R375" s="392"/>
      <c r="S375" s="390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5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413" t="s">
        <v>70</v>
      </c>
      <c r="P376" s="414"/>
      <c r="Q376" s="414"/>
      <c r="R376" s="414"/>
      <c r="S376" s="414"/>
      <c r="T376" s="414"/>
      <c r="U376" s="415"/>
      <c r="V376" s="37" t="s">
        <v>71</v>
      </c>
      <c r="W376" s="387">
        <f>IFERROR(W372/H372,"0")+IFERROR(W373/H373,"0")+IFERROR(W374/H374,"0")+IFERROR(W375/H375,"0")</f>
        <v>160.38461538461539</v>
      </c>
      <c r="X376" s="387">
        <f>IFERROR(X372/H372,"0")+IFERROR(X373/H373,"0")+IFERROR(X374/H374,"0")+IFERROR(X375/H375,"0")</f>
        <v>161</v>
      </c>
      <c r="Y376" s="387">
        <f>IFERROR(IF(Y372="",0,Y372),"0")+IFERROR(IF(Y373="",0,Y373),"0")+IFERROR(IF(Y374="",0,Y374),"0")+IFERROR(IF(Y375="",0,Y375),"0")</f>
        <v>3.5017499999999999</v>
      </c>
      <c r="Z376" s="388"/>
      <c r="AA376" s="388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413" t="s">
        <v>70</v>
      </c>
      <c r="P377" s="414"/>
      <c r="Q377" s="414"/>
      <c r="R377" s="414"/>
      <c r="S377" s="414"/>
      <c r="T377" s="414"/>
      <c r="U377" s="415"/>
      <c r="V377" s="37" t="s">
        <v>66</v>
      </c>
      <c r="W377" s="387">
        <f>IFERROR(SUM(W372:W375),"0")</f>
        <v>1251</v>
      </c>
      <c r="X377" s="387">
        <f>IFERROR(SUM(X372:X375),"0")</f>
        <v>1255.8</v>
      </c>
      <c r="Y377" s="37"/>
      <c r="Z377" s="388"/>
      <c r="AA377" s="388"/>
    </row>
    <row r="378" spans="1:67" ht="14.25" customHeight="1" x14ac:dyDescent="0.25">
      <c r="A378" s="407" t="s">
        <v>205</v>
      </c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6"/>
      <c r="P378" s="396"/>
      <c r="Q378" s="396"/>
      <c r="R378" s="396"/>
      <c r="S378" s="396"/>
      <c r="T378" s="396"/>
      <c r="U378" s="396"/>
      <c r="V378" s="396"/>
      <c r="W378" s="396"/>
      <c r="X378" s="396"/>
      <c r="Y378" s="396"/>
      <c r="Z378" s="378"/>
      <c r="AA378" s="378"/>
    </row>
    <row r="379" spans="1:67" ht="27" customHeight="1" x14ac:dyDescent="0.25">
      <c r="A379" s="54" t="s">
        <v>543</v>
      </c>
      <c r="B379" s="54" t="s">
        <v>544</v>
      </c>
      <c r="C379" s="31">
        <v>4301060322</v>
      </c>
      <c r="D379" s="389">
        <v>4607091389357</v>
      </c>
      <c r="E379" s="390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4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2"/>
      <c r="Q379" s="392"/>
      <c r="R379" s="392"/>
      <c r="S379" s="390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5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413" t="s">
        <v>70</v>
      </c>
      <c r="P380" s="414"/>
      <c r="Q380" s="414"/>
      <c r="R380" s="414"/>
      <c r="S380" s="414"/>
      <c r="T380" s="414"/>
      <c r="U380" s="415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413" t="s">
        <v>70</v>
      </c>
      <c r="P381" s="414"/>
      <c r="Q381" s="414"/>
      <c r="R381" s="414"/>
      <c r="S381" s="414"/>
      <c r="T381" s="414"/>
      <c r="U381" s="415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customHeight="1" x14ac:dyDescent="0.2">
      <c r="A382" s="455" t="s">
        <v>545</v>
      </c>
      <c r="B382" s="456"/>
      <c r="C382" s="456"/>
      <c r="D382" s="456"/>
      <c r="E382" s="456"/>
      <c r="F382" s="456"/>
      <c r="G382" s="456"/>
      <c r="H382" s="456"/>
      <c r="I382" s="456"/>
      <c r="J382" s="456"/>
      <c r="K382" s="456"/>
      <c r="L382" s="456"/>
      <c r="M382" s="456"/>
      <c r="N382" s="456"/>
      <c r="O382" s="456"/>
      <c r="P382" s="456"/>
      <c r="Q382" s="456"/>
      <c r="R382" s="456"/>
      <c r="S382" s="456"/>
      <c r="T382" s="456"/>
      <c r="U382" s="456"/>
      <c r="V382" s="456"/>
      <c r="W382" s="456"/>
      <c r="X382" s="456"/>
      <c r="Y382" s="456"/>
      <c r="Z382" s="48"/>
      <c r="AA382" s="48"/>
    </row>
    <row r="383" spans="1:67" ht="16.5" customHeight="1" x14ac:dyDescent="0.25">
      <c r="A383" s="398" t="s">
        <v>546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379"/>
      <c r="AA383" s="379"/>
    </row>
    <row r="384" spans="1:67" ht="14.25" customHeight="1" x14ac:dyDescent="0.25">
      <c r="A384" s="407" t="s">
        <v>105</v>
      </c>
      <c r="B384" s="396"/>
      <c r="C384" s="396"/>
      <c r="D384" s="396"/>
      <c r="E384" s="396"/>
      <c r="F384" s="396"/>
      <c r="G384" s="396"/>
      <c r="H384" s="396"/>
      <c r="I384" s="396"/>
      <c r="J384" s="396"/>
      <c r="K384" s="396"/>
      <c r="L384" s="396"/>
      <c r="M384" s="396"/>
      <c r="N384" s="396"/>
      <c r="O384" s="396"/>
      <c r="P384" s="396"/>
      <c r="Q384" s="396"/>
      <c r="R384" s="396"/>
      <c r="S384" s="396"/>
      <c r="T384" s="396"/>
      <c r="U384" s="396"/>
      <c r="V384" s="396"/>
      <c r="W384" s="396"/>
      <c r="X384" s="396"/>
      <c r="Y384" s="396"/>
      <c r="Z384" s="378"/>
      <c r="AA384" s="378"/>
    </row>
    <row r="385" spans="1:67" ht="27" customHeight="1" x14ac:dyDescent="0.25">
      <c r="A385" s="54" t="s">
        <v>547</v>
      </c>
      <c r="B385" s="54" t="s">
        <v>548</v>
      </c>
      <c r="C385" s="31">
        <v>4301011428</v>
      </c>
      <c r="D385" s="389">
        <v>4607091389708</v>
      </c>
      <c r="E385" s="390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4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549</v>
      </c>
      <c r="B386" s="54" t="s">
        <v>550</v>
      </c>
      <c r="C386" s="31">
        <v>4301011427</v>
      </c>
      <c r="D386" s="389">
        <v>4607091389692</v>
      </c>
      <c r="E386" s="390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5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413" t="s">
        <v>70</v>
      </c>
      <c r="P387" s="414"/>
      <c r="Q387" s="414"/>
      <c r="R387" s="414"/>
      <c r="S387" s="414"/>
      <c r="T387" s="414"/>
      <c r="U387" s="415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413" t="s">
        <v>70</v>
      </c>
      <c r="P388" s="414"/>
      <c r="Q388" s="414"/>
      <c r="R388" s="414"/>
      <c r="S388" s="414"/>
      <c r="T388" s="414"/>
      <c r="U388" s="415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customHeight="1" x14ac:dyDescent="0.25">
      <c r="A389" s="407" t="s">
        <v>61</v>
      </c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6"/>
      <c r="P389" s="396"/>
      <c r="Q389" s="396"/>
      <c r="R389" s="396"/>
      <c r="S389" s="396"/>
      <c r="T389" s="396"/>
      <c r="U389" s="396"/>
      <c r="V389" s="396"/>
      <c r="W389" s="396"/>
      <c r="X389" s="396"/>
      <c r="Y389" s="396"/>
      <c r="Z389" s="378"/>
      <c r="AA389" s="378"/>
    </row>
    <row r="390" spans="1:67" ht="27" customHeight="1" x14ac:dyDescent="0.25">
      <c r="A390" s="54" t="s">
        <v>551</v>
      </c>
      <c r="B390" s="54" t="s">
        <v>552</v>
      </c>
      <c r="C390" s="31">
        <v>4301031177</v>
      </c>
      <c r="D390" s="389">
        <v>4607091389753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56</v>
      </c>
      <c r="X390" s="386">
        <f t="shared" ref="X390:X402" si="75">IFERROR(IF(W390="",0,CEILING((W390/$H390),1)*$H390),"")</f>
        <v>58.800000000000004</v>
      </c>
      <c r="Y390" s="36">
        <f>IFERROR(IF(X390=0,"",ROUNDUP(X390/H390,0)*0.00753),"")</f>
        <v>0.10542</v>
      </c>
      <c r="Z390" s="56"/>
      <c r="AA390" s="57"/>
      <c r="AE390" s="64"/>
      <c r="BB390" s="285" t="s">
        <v>1</v>
      </c>
      <c r="BL390" s="64">
        <f t="shared" ref="BL390:BL402" si="76">IFERROR(W390*I390/H390,"0")</f>
        <v>59.066666666666663</v>
      </c>
      <c r="BM390" s="64">
        <f t="shared" ref="BM390:BM402" si="77">IFERROR(X390*I390/H390,"0")</f>
        <v>62.019999999999996</v>
      </c>
      <c r="BN390" s="64">
        <f t="shared" ref="BN390:BN402" si="78">IFERROR(1/J390*(W390/H390),"0")</f>
        <v>8.5470085470085458E-2</v>
      </c>
      <c r="BO390" s="64">
        <f t="shared" ref="BO390:BO402" si="79">IFERROR(1/J390*(X390/H390),"0")</f>
        <v>8.9743589743589744E-2</v>
      </c>
    </row>
    <row r="391" spans="1:67" ht="27" customHeight="1" x14ac:dyDescent="0.25">
      <c r="A391" s="54" t="s">
        <v>553</v>
      </c>
      <c r="B391" s="54" t="s">
        <v>554</v>
      </c>
      <c r="C391" s="31">
        <v>4301031174</v>
      </c>
      <c r="D391" s="389">
        <v>4607091389760</v>
      </c>
      <c r="E391" s="390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75"/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si="76"/>
        <v>0</v>
      </c>
      <c r="BM391" s="64">
        <f t="shared" si="77"/>
        <v>0</v>
      </c>
      <c r="BN391" s="64">
        <f t="shared" si="78"/>
        <v>0</v>
      </c>
      <c r="BO391" s="64">
        <f t="shared" si="79"/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4301031175</v>
      </c>
      <c r="D392" s="389">
        <v>4607091389746</v>
      </c>
      <c r="E392" s="390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19</v>
      </c>
      <c r="X392" s="386">
        <f t="shared" si="75"/>
        <v>21</v>
      </c>
      <c r="Y392" s="36">
        <f>IFERROR(IF(X392=0,"",ROUNDUP(X392/H392,0)*0.00753),"")</f>
        <v>3.7650000000000003E-2</v>
      </c>
      <c r="Z392" s="56"/>
      <c r="AA392" s="57"/>
      <c r="AE392" s="64"/>
      <c r="BB392" s="287" t="s">
        <v>1</v>
      </c>
      <c r="BL392" s="64">
        <f t="shared" si="76"/>
        <v>20.040476190476188</v>
      </c>
      <c r="BM392" s="64">
        <f t="shared" si="77"/>
        <v>22.15</v>
      </c>
      <c r="BN392" s="64">
        <f t="shared" si="78"/>
        <v>2.8998778998778996E-2</v>
      </c>
      <c r="BO392" s="64">
        <f t="shared" si="79"/>
        <v>3.2051282051282048E-2</v>
      </c>
    </row>
    <row r="393" spans="1:67" ht="37.5" customHeight="1" x14ac:dyDescent="0.25">
      <c r="A393" s="54" t="s">
        <v>557</v>
      </c>
      <c r="B393" s="54" t="s">
        <v>558</v>
      </c>
      <c r="C393" s="31">
        <v>4301031236</v>
      </c>
      <c r="D393" s="389">
        <v>4680115882928</v>
      </c>
      <c r="E393" s="390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customHeight="1" x14ac:dyDescent="0.25">
      <c r="A394" s="54" t="s">
        <v>559</v>
      </c>
      <c r="B394" s="54" t="s">
        <v>560</v>
      </c>
      <c r="C394" s="31">
        <v>4301031257</v>
      </c>
      <c r="D394" s="389">
        <v>4680115883147</v>
      </c>
      <c r="E394" s="390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customHeight="1" x14ac:dyDescent="0.25">
      <c r="A396" s="54" t="s">
        <v>563</v>
      </c>
      <c r="B396" s="54" t="s">
        <v>564</v>
      </c>
      <c r="C396" s="31">
        <v>4301031254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4301031171</v>
      </c>
      <c r="D397" s="389">
        <v>4607091389524</v>
      </c>
      <c r="E397" s="390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4</v>
      </c>
      <c r="X397" s="386">
        <f t="shared" si="75"/>
        <v>4.2</v>
      </c>
      <c r="Y397" s="36">
        <f t="shared" si="80"/>
        <v>1.004E-2</v>
      </c>
      <c r="Z397" s="56"/>
      <c r="AA397" s="57"/>
      <c r="AE397" s="64"/>
      <c r="BB397" s="292" t="s">
        <v>1</v>
      </c>
      <c r="BL397" s="64">
        <f t="shared" si="76"/>
        <v>4.2476190476190476</v>
      </c>
      <c r="BM397" s="64">
        <f t="shared" si="77"/>
        <v>4.46</v>
      </c>
      <c r="BN397" s="64">
        <f t="shared" si="78"/>
        <v>8.1400081400081412E-3</v>
      </c>
      <c r="BO397" s="64">
        <f t="shared" si="79"/>
        <v>8.5470085470085479E-3</v>
      </c>
    </row>
    <row r="398" spans="1:67" ht="27" customHeight="1" x14ac:dyDescent="0.25">
      <c r="A398" s="54" t="s">
        <v>567</v>
      </c>
      <c r="B398" s="54" t="s">
        <v>568</v>
      </c>
      <c r="C398" s="31">
        <v>4301031258</v>
      </c>
      <c r="D398" s="389">
        <v>4680115883161</v>
      </c>
      <c r="E398" s="390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4301031170</v>
      </c>
      <c r="D399" s="389">
        <v>4607091384345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4301031256</v>
      </c>
      <c r="D400" s="389">
        <v>4680115883178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4301031172</v>
      </c>
      <c r="D401" s="389">
        <v>4607091389531</v>
      </c>
      <c r="E401" s="390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14</v>
      </c>
      <c r="X401" s="386">
        <f t="shared" si="75"/>
        <v>14.700000000000001</v>
      </c>
      <c r="Y401" s="36">
        <f t="shared" si="80"/>
        <v>3.5140000000000005E-2</v>
      </c>
      <c r="Z401" s="56"/>
      <c r="AA401" s="57"/>
      <c r="AE401" s="64"/>
      <c r="BB401" s="296" t="s">
        <v>1</v>
      </c>
      <c r="BL401" s="64">
        <f t="shared" si="76"/>
        <v>14.866666666666665</v>
      </c>
      <c r="BM401" s="64">
        <f t="shared" si="77"/>
        <v>15.61</v>
      </c>
      <c r="BN401" s="64">
        <f t="shared" si="78"/>
        <v>2.8490028490028491E-2</v>
      </c>
      <c r="BO401" s="64">
        <f t="shared" si="79"/>
        <v>2.9914529914529919E-2</v>
      </c>
    </row>
    <row r="402" spans="1:67" ht="27" customHeight="1" x14ac:dyDescent="0.25">
      <c r="A402" s="54" t="s">
        <v>575</v>
      </c>
      <c r="B402" s="54" t="s">
        <v>576</v>
      </c>
      <c r="C402" s="31">
        <v>4301031255</v>
      </c>
      <c r="D402" s="389">
        <v>4680115883185</v>
      </c>
      <c r="E402" s="390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x14ac:dyDescent="0.2">
      <c r="A403" s="395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413" t="s">
        <v>70</v>
      </c>
      <c r="P403" s="414"/>
      <c r="Q403" s="414"/>
      <c r="R403" s="414"/>
      <c r="S403" s="414"/>
      <c r="T403" s="414"/>
      <c r="U403" s="415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26.428571428571423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28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0.18825</v>
      </c>
      <c r="Z403" s="388"/>
      <c r="AA403" s="388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413" t="s">
        <v>70</v>
      </c>
      <c r="P404" s="414"/>
      <c r="Q404" s="414"/>
      <c r="R404" s="414"/>
      <c r="S404" s="414"/>
      <c r="T404" s="414"/>
      <c r="U404" s="415"/>
      <c r="V404" s="37" t="s">
        <v>66</v>
      </c>
      <c r="W404" s="387">
        <f>IFERROR(SUM(W390:W402),"0")</f>
        <v>93</v>
      </c>
      <c r="X404" s="387">
        <f>IFERROR(SUM(X390:X402),"0")</f>
        <v>98.700000000000017</v>
      </c>
      <c r="Y404" s="37"/>
      <c r="Z404" s="388"/>
      <c r="AA404" s="388"/>
    </row>
    <row r="405" spans="1:67" ht="14.25" customHeight="1" x14ac:dyDescent="0.25">
      <c r="A405" s="407" t="s">
        <v>72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78"/>
      <c r="AA405" s="378"/>
    </row>
    <row r="406" spans="1:67" ht="27" customHeight="1" x14ac:dyDescent="0.25">
      <c r="A406" s="54" t="s">
        <v>577</v>
      </c>
      <c r="B406" s="54" t="s">
        <v>578</v>
      </c>
      <c r="C406" s="31">
        <v>4301051258</v>
      </c>
      <c r="D406" s="389">
        <v>4607091389685</v>
      </c>
      <c r="E406" s="390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5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8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579</v>
      </c>
      <c r="B407" s="54" t="s">
        <v>580</v>
      </c>
      <c r="C407" s="31">
        <v>4301051431</v>
      </c>
      <c r="D407" s="389">
        <v>4607091389654</v>
      </c>
      <c r="E407" s="390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7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4301051284</v>
      </c>
      <c r="D408" s="389">
        <v>4607091384352</v>
      </c>
      <c r="E408" s="390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5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2"/>
      <c r="Q408" s="392"/>
      <c r="R408" s="392"/>
      <c r="S408" s="390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5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413" t="s">
        <v>70</v>
      </c>
      <c r="P409" s="414"/>
      <c r="Q409" s="414"/>
      <c r="R409" s="414"/>
      <c r="S409" s="414"/>
      <c r="T409" s="414"/>
      <c r="U409" s="415"/>
      <c r="V409" s="37" t="s">
        <v>71</v>
      </c>
      <c r="W409" s="387">
        <f>IFERROR(W406/H406,"0")+IFERROR(W407/H407,"0")+IFERROR(W408/H408,"0")</f>
        <v>0</v>
      </c>
      <c r="X409" s="387">
        <f>IFERROR(X406/H406,"0")+IFERROR(X407/H407,"0")+IFERROR(X408/H408,"0")</f>
        <v>0</v>
      </c>
      <c r="Y409" s="387">
        <f>IFERROR(IF(Y406="",0,Y406),"0")+IFERROR(IF(Y407="",0,Y407),"0")+IFERROR(IF(Y408="",0,Y408),"0")</f>
        <v>0</v>
      </c>
      <c r="Z409" s="388"/>
      <c r="AA409" s="388"/>
    </row>
    <row r="410" spans="1:67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413" t="s">
        <v>70</v>
      </c>
      <c r="P410" s="414"/>
      <c r="Q410" s="414"/>
      <c r="R410" s="414"/>
      <c r="S410" s="414"/>
      <c r="T410" s="414"/>
      <c r="U410" s="415"/>
      <c r="V410" s="37" t="s">
        <v>66</v>
      </c>
      <c r="W410" s="387">
        <f>IFERROR(SUM(W406:W408),"0")</f>
        <v>0</v>
      </c>
      <c r="X410" s="387">
        <f>IFERROR(SUM(X406:X408),"0")</f>
        <v>0</v>
      </c>
      <c r="Y410" s="37"/>
      <c r="Z410" s="388"/>
      <c r="AA410" s="388"/>
    </row>
    <row r="411" spans="1:67" ht="14.25" customHeight="1" x14ac:dyDescent="0.25">
      <c r="A411" s="407" t="s">
        <v>205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78"/>
      <c r="AA411" s="378"/>
    </row>
    <row r="412" spans="1:67" ht="27" customHeight="1" x14ac:dyDescent="0.25">
      <c r="A412" s="54" t="s">
        <v>583</v>
      </c>
      <c r="B412" s="54" t="s">
        <v>584</v>
      </c>
      <c r="C412" s="31">
        <v>4301060352</v>
      </c>
      <c r="D412" s="389">
        <v>4680115881648</v>
      </c>
      <c r="E412" s="390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7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5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413" t="s">
        <v>70</v>
      </c>
      <c r="P413" s="414"/>
      <c r="Q413" s="414"/>
      <c r="R413" s="414"/>
      <c r="S413" s="414"/>
      <c r="T413" s="414"/>
      <c r="U413" s="415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413" t="s">
        <v>70</v>
      </c>
      <c r="P414" s="414"/>
      <c r="Q414" s="414"/>
      <c r="R414" s="414"/>
      <c r="S414" s="414"/>
      <c r="T414" s="414"/>
      <c r="U414" s="415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customHeight="1" x14ac:dyDescent="0.25">
      <c r="A415" s="407" t="s">
        <v>86</v>
      </c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6"/>
      <c r="Z415" s="378"/>
      <c r="AA415" s="378"/>
    </row>
    <row r="416" spans="1:67" ht="27" customHeight="1" x14ac:dyDescent="0.25">
      <c r="A416" s="54" t="s">
        <v>585</v>
      </c>
      <c r="B416" s="54" t="s">
        <v>586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5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7</v>
      </c>
      <c r="X416" s="386">
        <f>IFERROR(IF(W416="",0,CEILING((W416/$H416),1)*$H416),"")</f>
        <v>7.1999999999999993</v>
      </c>
      <c r="Y416" s="36">
        <f>IFERROR(IF(X416=0,"",ROUNDUP(X416/H416,0)*0.00627),"")</f>
        <v>3.7620000000000001E-2</v>
      </c>
      <c r="Z416" s="56"/>
      <c r="AA416" s="57"/>
      <c r="AE416" s="64"/>
      <c r="BB416" s="302" t="s">
        <v>1</v>
      </c>
      <c r="BL416" s="64">
        <f>IFERROR(W416*I416/H416,"0")</f>
        <v>10.5</v>
      </c>
      <c r="BM416" s="64">
        <f>IFERROR(X416*I416/H416,"0")</f>
        <v>10.799999999999999</v>
      </c>
      <c r="BN416" s="64">
        <f>IFERROR(1/J416*(W416/H416),"0")</f>
        <v>2.9166666666666671E-2</v>
      </c>
      <c r="BO416" s="64">
        <f>IFERROR(1/J416*(X416/H416),"0")</f>
        <v>0.03</v>
      </c>
    </row>
    <row r="417" spans="1:67" ht="27" customHeight="1" x14ac:dyDescent="0.25">
      <c r="A417" s="54" t="s">
        <v>589</v>
      </c>
      <c r="B417" s="54" t="s">
        <v>590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7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7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5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413" t="s">
        <v>70</v>
      </c>
      <c r="P419" s="414"/>
      <c r="Q419" s="414"/>
      <c r="R419" s="414"/>
      <c r="S419" s="414"/>
      <c r="T419" s="414"/>
      <c r="U419" s="415"/>
      <c r="V419" s="37" t="s">
        <v>71</v>
      </c>
      <c r="W419" s="387">
        <f>IFERROR(W416/H416,"0")+IFERROR(W417/H417,"0")+IFERROR(W418/H418,"0")</f>
        <v>5.8333333333333339</v>
      </c>
      <c r="X419" s="387">
        <f>IFERROR(X416/H416,"0")+IFERROR(X417/H417,"0")+IFERROR(X418/H418,"0")</f>
        <v>6</v>
      </c>
      <c r="Y419" s="387">
        <f>IFERROR(IF(Y416="",0,Y416),"0")+IFERROR(IF(Y417="",0,Y417),"0")+IFERROR(IF(Y418="",0,Y418),"0")</f>
        <v>3.7620000000000001E-2</v>
      </c>
      <c r="Z419" s="388"/>
      <c r="AA419" s="388"/>
    </row>
    <row r="420" spans="1:67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413" t="s">
        <v>70</v>
      </c>
      <c r="P420" s="414"/>
      <c r="Q420" s="414"/>
      <c r="R420" s="414"/>
      <c r="S420" s="414"/>
      <c r="T420" s="414"/>
      <c r="U420" s="415"/>
      <c r="V420" s="37" t="s">
        <v>66</v>
      </c>
      <c r="W420" s="387">
        <f>IFERROR(SUM(W416:W418),"0")</f>
        <v>7</v>
      </c>
      <c r="X420" s="387">
        <f>IFERROR(SUM(X416:X418),"0")</f>
        <v>7.1999999999999993</v>
      </c>
      <c r="Y420" s="37"/>
      <c r="Z420" s="388"/>
      <c r="AA420" s="388"/>
    </row>
    <row r="421" spans="1:67" ht="16.5" customHeight="1" x14ac:dyDescent="0.25">
      <c r="A421" s="398" t="s">
        <v>593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379"/>
      <c r="AA421" s="379"/>
    </row>
    <row r="422" spans="1:67" ht="14.25" customHeight="1" x14ac:dyDescent="0.25">
      <c r="A422" s="407" t="s">
        <v>97</v>
      </c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378"/>
      <c r="AA422" s="378"/>
    </row>
    <row r="423" spans="1:67" ht="27" customHeight="1" x14ac:dyDescent="0.25">
      <c r="A423" s="54" t="s">
        <v>594</v>
      </c>
      <c r="B423" s="54" t="s">
        <v>595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596</v>
      </c>
      <c r="B424" s="54" t="s">
        <v>597</v>
      </c>
      <c r="C424" s="31">
        <v>4301020185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5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413" t="s">
        <v>70</v>
      </c>
      <c r="P425" s="414"/>
      <c r="Q425" s="414"/>
      <c r="R425" s="414"/>
      <c r="S425" s="414"/>
      <c r="T425" s="414"/>
      <c r="U425" s="415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413" t="s">
        <v>70</v>
      </c>
      <c r="P426" s="414"/>
      <c r="Q426" s="414"/>
      <c r="R426" s="414"/>
      <c r="S426" s="414"/>
      <c r="T426" s="414"/>
      <c r="U426" s="415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407" t="s">
        <v>61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378"/>
      <c r="AA427" s="378"/>
    </row>
    <row r="428" spans="1:67" ht="27" customHeight="1" x14ac:dyDescent="0.25">
      <c r="A428" s="54" t="s">
        <v>598</v>
      </c>
      <c r="B428" s="54" t="s">
        <v>599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5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30</v>
      </c>
      <c r="X428" s="386">
        <f t="shared" ref="X428:X434" si="81">IFERROR(IF(W428="",0,CEILING((W428/$H428),1)*$H428),"")</f>
        <v>33.6</v>
      </c>
      <c r="Y428" s="36">
        <f>IFERROR(IF(X428=0,"",ROUNDUP(X428/H428,0)*0.00753),"")</f>
        <v>6.0240000000000002E-2</v>
      </c>
      <c r="Z428" s="56"/>
      <c r="AA428" s="57"/>
      <c r="AE428" s="64"/>
      <c r="BB428" s="307" t="s">
        <v>1</v>
      </c>
      <c r="BL428" s="64">
        <f t="shared" ref="BL428:BL434" si="82">IFERROR(W428*I428/H428,"0")</f>
        <v>31.642857142857135</v>
      </c>
      <c r="BM428" s="64">
        <f t="shared" ref="BM428:BM434" si="83">IFERROR(X428*I428/H428,"0")</f>
        <v>35.44</v>
      </c>
      <c r="BN428" s="64">
        <f t="shared" ref="BN428:BN434" si="84">IFERROR(1/J428*(W428/H428),"0")</f>
        <v>4.5787545787545784E-2</v>
      </c>
      <c r="BO428" s="64">
        <f t="shared" ref="BO428:BO434" si="85">IFERROR(1/J428*(X428/H428),"0")</f>
        <v>5.128205128205128E-2</v>
      </c>
    </row>
    <row r="429" spans="1:67" ht="27" customHeight="1" x14ac:dyDescent="0.25">
      <c r="A429" s="54" t="s">
        <v>600</v>
      </c>
      <c r="B429" s="54" t="s">
        <v>601</v>
      </c>
      <c r="C429" s="31">
        <v>4301031247</v>
      </c>
      <c r="D429" s="389">
        <v>4680115883048</v>
      </c>
      <c r="E429" s="390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customHeight="1" x14ac:dyDescent="0.25">
      <c r="A430" s="54" t="s">
        <v>602</v>
      </c>
      <c r="B430" s="54" t="s">
        <v>603</v>
      </c>
      <c r="C430" s="31">
        <v>4301031176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4301031173</v>
      </c>
      <c r="D433" s="389">
        <v>4607091389500</v>
      </c>
      <c r="E433" s="390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4301031103</v>
      </c>
      <c r="D434" s="389">
        <v>4680115881983</v>
      </c>
      <c r="E434" s="390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x14ac:dyDescent="0.2">
      <c r="A435" s="395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413" t="s">
        <v>70</v>
      </c>
      <c r="P435" s="414"/>
      <c r="Q435" s="414"/>
      <c r="R435" s="414"/>
      <c r="S435" s="414"/>
      <c r="T435" s="414"/>
      <c r="U435" s="415"/>
      <c r="V435" s="37" t="s">
        <v>71</v>
      </c>
      <c r="W435" s="387">
        <f>IFERROR(W428/H428,"0")+IFERROR(W429/H429,"0")+IFERROR(W430/H430,"0")+IFERROR(W431/H431,"0")+IFERROR(W432/H432,"0")+IFERROR(W433/H433,"0")+IFERROR(W434/H434,"0")</f>
        <v>7.1428571428571423</v>
      </c>
      <c r="X435" s="387">
        <f>IFERROR(X428/H428,"0")+IFERROR(X429/H429,"0")+IFERROR(X430/H430,"0")+IFERROR(X431/H431,"0")+IFERROR(X432/H432,"0")+IFERROR(X433/H433,"0")+IFERROR(X434/H434,"0")</f>
        <v>8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6.0240000000000002E-2</v>
      </c>
      <c r="Z435" s="388"/>
      <c r="AA435" s="388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413" t="s">
        <v>70</v>
      </c>
      <c r="P436" s="414"/>
      <c r="Q436" s="414"/>
      <c r="R436" s="414"/>
      <c r="S436" s="414"/>
      <c r="T436" s="414"/>
      <c r="U436" s="415"/>
      <c r="V436" s="37" t="s">
        <v>66</v>
      </c>
      <c r="W436" s="387">
        <f>IFERROR(SUM(W428:W434),"0")</f>
        <v>30</v>
      </c>
      <c r="X436" s="387">
        <f>IFERROR(SUM(X428:X434),"0")</f>
        <v>33.6</v>
      </c>
      <c r="Y436" s="37"/>
      <c r="Z436" s="388"/>
      <c r="AA436" s="388"/>
    </row>
    <row r="437" spans="1:67" ht="14.25" customHeight="1" x14ac:dyDescent="0.25">
      <c r="A437" s="407" t="s">
        <v>86</v>
      </c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378"/>
      <c r="AA437" s="378"/>
    </row>
    <row r="438" spans="1:67" ht="27" customHeight="1" x14ac:dyDescent="0.25">
      <c r="A438" s="54" t="s">
        <v>612</v>
      </c>
      <c r="B438" s="54" t="s">
        <v>613</v>
      </c>
      <c r="C438" s="31">
        <v>4301032046</v>
      </c>
      <c r="D438" s="389">
        <v>4680115884359</v>
      </c>
      <c r="E438" s="390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63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2"/>
      <c r="Q438" s="392"/>
      <c r="R438" s="392"/>
      <c r="S438" s="390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614</v>
      </c>
      <c r="B439" s="54" t="s">
        <v>615</v>
      </c>
      <c r="C439" s="31">
        <v>4301040358</v>
      </c>
      <c r="D439" s="389">
        <v>4680115884571</v>
      </c>
      <c r="E439" s="390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42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5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413" t="s">
        <v>70</v>
      </c>
      <c r="P440" s="414"/>
      <c r="Q440" s="414"/>
      <c r="R440" s="414"/>
      <c r="S440" s="414"/>
      <c r="T440" s="414"/>
      <c r="U440" s="415"/>
      <c r="V440" s="37" t="s">
        <v>71</v>
      </c>
      <c r="W440" s="387">
        <f>IFERROR(W438/H438,"0")+IFERROR(W439/H439,"0")</f>
        <v>0</v>
      </c>
      <c r="X440" s="387">
        <f>IFERROR(X438/H438,"0")+IFERROR(X439/H439,"0")</f>
        <v>0</v>
      </c>
      <c r="Y440" s="387">
        <f>IFERROR(IF(Y438="",0,Y438),"0")+IFERROR(IF(Y439="",0,Y439),"0")</f>
        <v>0</v>
      </c>
      <c r="Z440" s="388"/>
      <c r="AA440" s="388"/>
    </row>
    <row r="441" spans="1:67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413" t="s">
        <v>70</v>
      </c>
      <c r="P441" s="414"/>
      <c r="Q441" s="414"/>
      <c r="R441" s="414"/>
      <c r="S441" s="414"/>
      <c r="T441" s="414"/>
      <c r="U441" s="415"/>
      <c r="V441" s="37" t="s">
        <v>66</v>
      </c>
      <c r="W441" s="387">
        <f>IFERROR(SUM(W438:W439),"0")</f>
        <v>0</v>
      </c>
      <c r="X441" s="387">
        <f>IFERROR(SUM(X438:X439),"0")</f>
        <v>0</v>
      </c>
      <c r="Y441" s="37"/>
      <c r="Z441" s="388"/>
      <c r="AA441" s="388"/>
    </row>
    <row r="442" spans="1:67" ht="14.25" customHeight="1" x14ac:dyDescent="0.25">
      <c r="A442" s="407" t="s">
        <v>616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378"/>
      <c r="AA442" s="378"/>
    </row>
    <row r="443" spans="1:67" ht="27" customHeight="1" x14ac:dyDescent="0.25">
      <c r="A443" s="54" t="s">
        <v>617</v>
      </c>
      <c r="B443" s="54" t="s">
        <v>618</v>
      </c>
      <c r="C443" s="31">
        <v>4301170010</v>
      </c>
      <c r="D443" s="389">
        <v>4680115884090</v>
      </c>
      <c r="E443" s="390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62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2"/>
      <c r="Q443" s="392"/>
      <c r="R443" s="392"/>
      <c r="S443" s="390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5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413" t="s">
        <v>70</v>
      </c>
      <c r="P444" s="414"/>
      <c r="Q444" s="414"/>
      <c r="R444" s="414"/>
      <c r="S444" s="414"/>
      <c r="T444" s="414"/>
      <c r="U444" s="415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413" t="s">
        <v>70</v>
      </c>
      <c r="P445" s="414"/>
      <c r="Q445" s="414"/>
      <c r="R445" s="414"/>
      <c r="S445" s="414"/>
      <c r="T445" s="414"/>
      <c r="U445" s="415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customHeight="1" x14ac:dyDescent="0.25">
      <c r="A446" s="407" t="s">
        <v>619</v>
      </c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396"/>
      <c r="O446" s="396"/>
      <c r="P446" s="396"/>
      <c r="Q446" s="396"/>
      <c r="R446" s="396"/>
      <c r="S446" s="396"/>
      <c r="T446" s="396"/>
      <c r="U446" s="396"/>
      <c r="V446" s="396"/>
      <c r="W446" s="396"/>
      <c r="X446" s="396"/>
      <c r="Y446" s="396"/>
      <c r="Z446" s="378"/>
      <c r="AA446" s="378"/>
    </row>
    <row r="447" spans="1:67" ht="27" customHeight="1" x14ac:dyDescent="0.25">
      <c r="A447" s="54" t="s">
        <v>620</v>
      </c>
      <c r="B447" s="54" t="s">
        <v>621</v>
      </c>
      <c r="C447" s="31">
        <v>4301040357</v>
      </c>
      <c r="D447" s="389">
        <v>4680115884564</v>
      </c>
      <c r="E447" s="390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5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2"/>
      <c r="Q447" s="392"/>
      <c r="R447" s="392"/>
      <c r="S447" s="390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5"/>
      <c r="B448" s="396"/>
      <c r="C448" s="396"/>
      <c r="D448" s="396"/>
      <c r="E448" s="396"/>
      <c r="F448" s="396"/>
      <c r="G448" s="396"/>
      <c r="H448" s="396"/>
      <c r="I448" s="396"/>
      <c r="J448" s="396"/>
      <c r="K448" s="396"/>
      <c r="L448" s="396"/>
      <c r="M448" s="396"/>
      <c r="N448" s="397"/>
      <c r="O448" s="413" t="s">
        <v>70</v>
      </c>
      <c r="P448" s="414"/>
      <c r="Q448" s="414"/>
      <c r="R448" s="414"/>
      <c r="S448" s="414"/>
      <c r="T448" s="414"/>
      <c r="U448" s="415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7"/>
      <c r="O449" s="413" t="s">
        <v>70</v>
      </c>
      <c r="P449" s="414"/>
      <c r="Q449" s="414"/>
      <c r="R449" s="414"/>
      <c r="S449" s="414"/>
      <c r="T449" s="414"/>
      <c r="U449" s="415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customHeight="1" x14ac:dyDescent="0.25">
      <c r="A450" s="398" t="s">
        <v>622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379"/>
      <c r="AA450" s="379"/>
    </row>
    <row r="451" spans="1:67" ht="14.25" customHeight="1" x14ac:dyDescent="0.25">
      <c r="A451" s="407" t="s">
        <v>61</v>
      </c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6"/>
      <c r="O451" s="396"/>
      <c r="P451" s="396"/>
      <c r="Q451" s="396"/>
      <c r="R451" s="396"/>
      <c r="S451" s="396"/>
      <c r="T451" s="396"/>
      <c r="U451" s="396"/>
      <c r="V451" s="396"/>
      <c r="W451" s="396"/>
      <c r="X451" s="396"/>
      <c r="Y451" s="396"/>
      <c r="Z451" s="378"/>
      <c r="AA451" s="378"/>
    </row>
    <row r="452" spans="1:67" ht="27" customHeight="1" x14ac:dyDescent="0.25">
      <c r="A452" s="54" t="s">
        <v>623</v>
      </c>
      <c r="B452" s="54" t="s">
        <v>624</v>
      </c>
      <c r="C452" s="31">
        <v>4301031294</v>
      </c>
      <c r="D452" s="389">
        <v>4680115885189</v>
      </c>
      <c r="E452" s="390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2"/>
      <c r="Q452" s="392"/>
      <c r="R452" s="392"/>
      <c r="S452" s="390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625</v>
      </c>
      <c r="B453" s="54" t="s">
        <v>626</v>
      </c>
      <c r="C453" s="31">
        <v>4301031293</v>
      </c>
      <c r="D453" s="389">
        <v>4680115885172</v>
      </c>
      <c r="E453" s="390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4301031291</v>
      </c>
      <c r="D454" s="389">
        <v>4680115885110</v>
      </c>
      <c r="E454" s="390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5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7"/>
      <c r="O455" s="413" t="s">
        <v>70</v>
      </c>
      <c r="P455" s="414"/>
      <c r="Q455" s="414"/>
      <c r="R455" s="414"/>
      <c r="S455" s="414"/>
      <c r="T455" s="414"/>
      <c r="U455" s="415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413" t="s">
        <v>70</v>
      </c>
      <c r="P456" s="414"/>
      <c r="Q456" s="414"/>
      <c r="R456" s="414"/>
      <c r="S456" s="414"/>
      <c r="T456" s="414"/>
      <c r="U456" s="415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customHeight="1" x14ac:dyDescent="0.25">
      <c r="A457" s="398" t="s">
        <v>629</v>
      </c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6"/>
      <c r="P457" s="396"/>
      <c r="Q457" s="396"/>
      <c r="R457" s="396"/>
      <c r="S457" s="396"/>
      <c r="T457" s="396"/>
      <c r="U457" s="396"/>
      <c r="V457" s="396"/>
      <c r="W457" s="396"/>
      <c r="X457" s="396"/>
      <c r="Y457" s="396"/>
      <c r="Z457" s="379"/>
      <c r="AA457" s="379"/>
    </row>
    <row r="458" spans="1:67" ht="14.25" customHeight="1" x14ac:dyDescent="0.25">
      <c r="A458" s="407" t="s">
        <v>61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78"/>
      <c r="AA458" s="378"/>
    </row>
    <row r="459" spans="1:67" ht="27" customHeight="1" x14ac:dyDescent="0.25">
      <c r="A459" s="54" t="s">
        <v>630</v>
      </c>
      <c r="B459" s="54" t="s">
        <v>631</v>
      </c>
      <c r="C459" s="31">
        <v>4301031261</v>
      </c>
      <c r="D459" s="389">
        <v>4680115885103</v>
      </c>
      <c r="E459" s="390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392"/>
      <c r="Q459" s="392"/>
      <c r="R459" s="392"/>
      <c r="S459" s="390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395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7"/>
      <c r="O460" s="413" t="s">
        <v>70</v>
      </c>
      <c r="P460" s="414"/>
      <c r="Q460" s="414"/>
      <c r="R460" s="414"/>
      <c r="S460" s="414"/>
      <c r="T460" s="414"/>
      <c r="U460" s="415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7"/>
      <c r="O461" s="413" t="s">
        <v>70</v>
      </c>
      <c r="P461" s="414"/>
      <c r="Q461" s="414"/>
      <c r="R461" s="414"/>
      <c r="S461" s="414"/>
      <c r="T461" s="414"/>
      <c r="U461" s="415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customHeight="1" x14ac:dyDescent="0.25">
      <c r="A462" s="407" t="s">
        <v>205</v>
      </c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6"/>
      <c r="P462" s="396"/>
      <c r="Q462" s="396"/>
      <c r="R462" s="396"/>
      <c r="S462" s="396"/>
      <c r="T462" s="396"/>
      <c r="U462" s="396"/>
      <c r="V462" s="396"/>
      <c r="W462" s="396"/>
      <c r="X462" s="396"/>
      <c r="Y462" s="396"/>
      <c r="Z462" s="378"/>
      <c r="AA462" s="378"/>
    </row>
    <row r="463" spans="1:67" ht="27" customHeight="1" x14ac:dyDescent="0.25">
      <c r="A463" s="54" t="s">
        <v>632</v>
      </c>
      <c r="B463" s="54" t="s">
        <v>633</v>
      </c>
      <c r="C463" s="31">
        <v>4301060412</v>
      </c>
      <c r="D463" s="389">
        <v>4680115885509</v>
      </c>
      <c r="E463" s="390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497" t="s">
        <v>634</v>
      </c>
      <c r="P463" s="392"/>
      <c r="Q463" s="392"/>
      <c r="R463" s="392"/>
      <c r="S463" s="390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5"/>
      <c r="B464" s="396"/>
      <c r="C464" s="396"/>
      <c r="D464" s="396"/>
      <c r="E464" s="396"/>
      <c r="F464" s="396"/>
      <c r="G464" s="396"/>
      <c r="H464" s="396"/>
      <c r="I464" s="396"/>
      <c r="J464" s="396"/>
      <c r="K464" s="396"/>
      <c r="L464" s="396"/>
      <c r="M464" s="396"/>
      <c r="N464" s="397"/>
      <c r="O464" s="413" t="s">
        <v>70</v>
      </c>
      <c r="P464" s="414"/>
      <c r="Q464" s="414"/>
      <c r="R464" s="414"/>
      <c r="S464" s="414"/>
      <c r="T464" s="414"/>
      <c r="U464" s="415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7"/>
      <c r="O465" s="413" t="s">
        <v>70</v>
      </c>
      <c r="P465" s="414"/>
      <c r="Q465" s="414"/>
      <c r="R465" s="414"/>
      <c r="S465" s="414"/>
      <c r="T465" s="414"/>
      <c r="U465" s="415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customHeight="1" x14ac:dyDescent="0.2">
      <c r="A466" s="455" t="s">
        <v>635</v>
      </c>
      <c r="B466" s="456"/>
      <c r="C466" s="456"/>
      <c r="D466" s="456"/>
      <c r="E466" s="456"/>
      <c r="F466" s="456"/>
      <c r="G466" s="456"/>
      <c r="H466" s="456"/>
      <c r="I466" s="456"/>
      <c r="J466" s="456"/>
      <c r="K466" s="456"/>
      <c r="L466" s="456"/>
      <c r="M466" s="456"/>
      <c r="N466" s="456"/>
      <c r="O466" s="456"/>
      <c r="P466" s="456"/>
      <c r="Q466" s="456"/>
      <c r="R466" s="456"/>
      <c r="S466" s="456"/>
      <c r="T466" s="456"/>
      <c r="U466" s="456"/>
      <c r="V466" s="456"/>
      <c r="W466" s="456"/>
      <c r="X466" s="456"/>
      <c r="Y466" s="456"/>
      <c r="Z466" s="48"/>
      <c r="AA466" s="48"/>
    </row>
    <row r="467" spans="1:67" ht="16.5" customHeight="1" x14ac:dyDescent="0.25">
      <c r="A467" s="398" t="s">
        <v>635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79"/>
      <c r="AA467" s="379"/>
    </row>
    <row r="468" spans="1:67" ht="14.25" customHeight="1" x14ac:dyDescent="0.25">
      <c r="A468" s="407" t="s">
        <v>105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78"/>
      <c r="AA468" s="378"/>
    </row>
    <row r="469" spans="1:67" ht="27" customHeight="1" x14ac:dyDescent="0.25">
      <c r="A469" s="54" t="s">
        <v>636</v>
      </c>
      <c r="B469" s="54" t="s">
        <v>637</v>
      </c>
      <c r="C469" s="31">
        <v>4301011795</v>
      </c>
      <c r="D469" s="389">
        <v>4607091389067</v>
      </c>
      <c r="E469" s="390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392"/>
      <c r="Q469" s="392"/>
      <c r="R469" s="392"/>
      <c r="S469" s="390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customHeight="1" x14ac:dyDescent="0.25">
      <c r="A470" s="54" t="s">
        <v>638</v>
      </c>
      <c r="B470" s="54" t="s">
        <v>639</v>
      </c>
      <c r="C470" s="31">
        <v>4301011779</v>
      </c>
      <c r="D470" s="389">
        <v>4607091383522</v>
      </c>
      <c r="E470" s="390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392"/>
      <c r="Q470" s="392"/>
      <c r="R470" s="392"/>
      <c r="S470" s="390"/>
      <c r="T470" s="34"/>
      <c r="U470" s="34"/>
      <c r="V470" s="35" t="s">
        <v>66</v>
      </c>
      <c r="W470" s="385">
        <v>730</v>
      </c>
      <c r="X470" s="386">
        <f t="shared" si="86"/>
        <v>733.92000000000007</v>
      </c>
      <c r="Y470" s="36">
        <f t="shared" si="87"/>
        <v>1.6624399999999999</v>
      </c>
      <c r="Z470" s="56"/>
      <c r="AA470" s="57"/>
      <c r="AE470" s="64"/>
      <c r="BB470" s="324" t="s">
        <v>1</v>
      </c>
      <c r="BL470" s="64">
        <f t="shared" si="88"/>
        <v>779.77272727272725</v>
      </c>
      <c r="BM470" s="64">
        <f t="shared" si="89"/>
        <v>783.95999999999992</v>
      </c>
      <c r="BN470" s="64">
        <f t="shared" si="90"/>
        <v>1.3293997668997668</v>
      </c>
      <c r="BO470" s="64">
        <f t="shared" si="91"/>
        <v>1.3365384615384617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89">
        <v>4680115885226</v>
      </c>
      <c r="E471" s="390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4301011785</v>
      </c>
      <c r="D472" s="389">
        <v>4607091384437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8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36</v>
      </c>
      <c r="X472" s="386">
        <f t="shared" si="86"/>
        <v>36.96</v>
      </c>
      <c r="Y472" s="36">
        <f t="shared" si="87"/>
        <v>8.3720000000000003E-2</v>
      </c>
      <c r="Z472" s="56"/>
      <c r="AA472" s="57"/>
      <c r="AE472" s="64"/>
      <c r="BB472" s="326" t="s">
        <v>1</v>
      </c>
      <c r="BL472" s="64">
        <f t="shared" si="88"/>
        <v>38.454545454545453</v>
      </c>
      <c r="BM472" s="64">
        <f t="shared" si="89"/>
        <v>39.479999999999997</v>
      </c>
      <c r="BN472" s="64">
        <f t="shared" si="90"/>
        <v>6.555944055944056E-2</v>
      </c>
      <c r="BO472" s="64">
        <f t="shared" si="91"/>
        <v>6.7307692307692318E-2</v>
      </c>
    </row>
    <row r="473" spans="1:67" ht="16.5" customHeight="1" x14ac:dyDescent="0.25">
      <c r="A473" s="54" t="s">
        <v>644</v>
      </c>
      <c r="B473" s="54" t="s">
        <v>645</v>
      </c>
      <c r="C473" s="31">
        <v>4301011774</v>
      </c>
      <c r="D473" s="389">
        <v>4680115884502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customHeight="1" x14ac:dyDescent="0.25">
      <c r="A474" s="54" t="s">
        <v>646</v>
      </c>
      <c r="B474" s="54" t="s">
        <v>647</v>
      </c>
      <c r="C474" s="31">
        <v>4301011771</v>
      </c>
      <c r="D474" s="389">
        <v>4607091389104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909</v>
      </c>
      <c r="X474" s="386">
        <f t="shared" si="86"/>
        <v>913.44</v>
      </c>
      <c r="Y474" s="36">
        <f t="shared" si="87"/>
        <v>2.06908</v>
      </c>
      <c r="Z474" s="56"/>
      <c r="AA474" s="57"/>
      <c r="AE474" s="64"/>
      <c r="BB474" s="328" t="s">
        <v>1</v>
      </c>
      <c r="BL474" s="64">
        <f t="shared" si="88"/>
        <v>970.97727272727252</v>
      </c>
      <c r="BM474" s="64">
        <f t="shared" si="89"/>
        <v>975.71999999999991</v>
      </c>
      <c r="BN474" s="64">
        <f t="shared" si="90"/>
        <v>1.6553758741258742</v>
      </c>
      <c r="BO474" s="64">
        <f t="shared" si="91"/>
        <v>1.6634615384615385</v>
      </c>
    </row>
    <row r="475" spans="1:67" ht="16.5" customHeight="1" x14ac:dyDescent="0.25">
      <c r="A475" s="54" t="s">
        <v>648</v>
      </c>
      <c r="B475" s="54" t="s">
        <v>649</v>
      </c>
      <c r="C475" s="31">
        <v>4301011799</v>
      </c>
      <c r="D475" s="389">
        <v>4680115884519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7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customHeight="1" x14ac:dyDescent="0.25">
      <c r="A476" s="54" t="s">
        <v>650</v>
      </c>
      <c r="B476" s="54" t="s">
        <v>651</v>
      </c>
      <c r="C476" s="31">
        <v>4301011778</v>
      </c>
      <c r="D476" s="389">
        <v>4680115880603</v>
      </c>
      <c r="E476" s="390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5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4301011775</v>
      </c>
      <c r="D477" s="389">
        <v>4607091389999</v>
      </c>
      <c r="E477" s="390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1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4301011770</v>
      </c>
      <c r="D478" s="389">
        <v>4680115882782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4301011190</v>
      </c>
      <c r="D479" s="389">
        <v>4607091389098</v>
      </c>
      <c r="E479" s="390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5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12</v>
      </c>
      <c r="X479" s="386">
        <f t="shared" si="86"/>
        <v>12</v>
      </c>
      <c r="Y479" s="36">
        <f>IFERROR(IF(X479=0,"",ROUNDUP(X479/H479,0)*0.00753),"")</f>
        <v>3.7650000000000003E-2</v>
      </c>
      <c r="Z479" s="56"/>
      <c r="AA479" s="57"/>
      <c r="AE479" s="64"/>
      <c r="BB479" s="333" t="s">
        <v>1</v>
      </c>
      <c r="BL479" s="64">
        <f t="shared" si="88"/>
        <v>13.000000000000002</v>
      </c>
      <c r="BM479" s="64">
        <f t="shared" si="89"/>
        <v>13.000000000000002</v>
      </c>
      <c r="BN479" s="64">
        <f t="shared" si="90"/>
        <v>3.2051282051282048E-2</v>
      </c>
      <c r="BO479" s="64">
        <f t="shared" si="91"/>
        <v>3.2051282051282048E-2</v>
      </c>
    </row>
    <row r="480" spans="1:67" ht="27" customHeight="1" x14ac:dyDescent="0.25">
      <c r="A480" s="54" t="s">
        <v>658</v>
      </c>
      <c r="B480" s="54" t="s">
        <v>659</v>
      </c>
      <c r="C480" s="31">
        <v>4301011784</v>
      </c>
      <c r="D480" s="389">
        <v>4607091389982</v>
      </c>
      <c r="E480" s="390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x14ac:dyDescent="0.2">
      <c r="A481" s="395"/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7"/>
      <c r="O481" s="413" t="s">
        <v>70</v>
      </c>
      <c r="P481" s="414"/>
      <c r="Q481" s="414"/>
      <c r="R481" s="414"/>
      <c r="S481" s="414"/>
      <c r="T481" s="414"/>
      <c r="U481" s="415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322.2348484848485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324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3.8528900000000004</v>
      </c>
      <c r="Z481" s="388"/>
      <c r="AA481" s="388"/>
    </row>
    <row r="482" spans="1:67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7"/>
      <c r="O482" s="413" t="s">
        <v>70</v>
      </c>
      <c r="P482" s="414"/>
      <c r="Q482" s="414"/>
      <c r="R482" s="414"/>
      <c r="S482" s="414"/>
      <c r="T482" s="414"/>
      <c r="U482" s="415"/>
      <c r="V482" s="37" t="s">
        <v>66</v>
      </c>
      <c r="W482" s="387">
        <f>IFERROR(SUM(W469:W480),"0")</f>
        <v>1687</v>
      </c>
      <c r="X482" s="387">
        <f>IFERROR(SUM(X469:X480),"0")</f>
        <v>1696.3200000000002</v>
      </c>
      <c r="Y482" s="37"/>
      <c r="Z482" s="388"/>
      <c r="AA482" s="388"/>
    </row>
    <row r="483" spans="1:67" ht="14.25" customHeight="1" x14ac:dyDescent="0.25">
      <c r="A483" s="407" t="s">
        <v>97</v>
      </c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6"/>
      <c r="P483" s="396"/>
      <c r="Q483" s="396"/>
      <c r="R483" s="396"/>
      <c r="S483" s="396"/>
      <c r="T483" s="396"/>
      <c r="U483" s="396"/>
      <c r="V483" s="396"/>
      <c r="W483" s="396"/>
      <c r="X483" s="396"/>
      <c r="Y483" s="396"/>
      <c r="Z483" s="378"/>
      <c r="AA483" s="378"/>
    </row>
    <row r="484" spans="1:67" ht="16.5" customHeight="1" x14ac:dyDescent="0.25">
      <c r="A484" s="54" t="s">
        <v>660</v>
      </c>
      <c r="B484" s="54" t="s">
        <v>661</v>
      </c>
      <c r="C484" s="31">
        <v>4301020222</v>
      </c>
      <c r="D484" s="389">
        <v>4607091388930</v>
      </c>
      <c r="E484" s="390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2"/>
      <c r="Q484" s="392"/>
      <c r="R484" s="392"/>
      <c r="S484" s="390"/>
      <c r="T484" s="34"/>
      <c r="U484" s="34"/>
      <c r="V484" s="35" t="s">
        <v>66</v>
      </c>
      <c r="W484" s="385">
        <v>561</v>
      </c>
      <c r="X484" s="386">
        <f>IFERROR(IF(W484="",0,CEILING((W484/$H484),1)*$H484),"")</f>
        <v>564.96</v>
      </c>
      <c r="Y484" s="36">
        <f>IFERROR(IF(X484=0,"",ROUNDUP(X484/H484,0)*0.01196),"")</f>
        <v>1.27972</v>
      </c>
      <c r="Z484" s="56"/>
      <c r="AA484" s="57"/>
      <c r="AE484" s="64"/>
      <c r="BB484" s="335" t="s">
        <v>1</v>
      </c>
      <c r="BL484" s="64">
        <f>IFERROR(W484*I484/H484,"0")</f>
        <v>599.25</v>
      </c>
      <c r="BM484" s="64">
        <f>IFERROR(X484*I484/H484,"0")</f>
        <v>603.48</v>
      </c>
      <c r="BN484" s="64">
        <f>IFERROR(1/J484*(W484/H484),"0")</f>
        <v>1.0216346153846154</v>
      </c>
      <c r="BO484" s="64">
        <f>IFERROR(1/J484*(X484/H484),"0")</f>
        <v>1.028846153846154</v>
      </c>
    </row>
    <row r="485" spans="1:67" ht="16.5" customHeight="1" x14ac:dyDescent="0.25">
      <c r="A485" s="54" t="s">
        <v>662</v>
      </c>
      <c r="B485" s="54" t="s">
        <v>663</v>
      </c>
      <c r="C485" s="31">
        <v>4301020206</v>
      </c>
      <c r="D485" s="389">
        <v>4680115880054</v>
      </c>
      <c r="E485" s="390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5"/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7"/>
      <c r="O486" s="413" t="s">
        <v>70</v>
      </c>
      <c r="P486" s="414"/>
      <c r="Q486" s="414"/>
      <c r="R486" s="414"/>
      <c r="S486" s="414"/>
      <c r="T486" s="414"/>
      <c r="U486" s="415"/>
      <c r="V486" s="37" t="s">
        <v>71</v>
      </c>
      <c r="W486" s="387">
        <f>IFERROR(W484/H484,"0")+IFERROR(W485/H485,"0")</f>
        <v>106.25</v>
      </c>
      <c r="X486" s="387">
        <f>IFERROR(X484/H484,"0")+IFERROR(X485/H485,"0")</f>
        <v>107</v>
      </c>
      <c r="Y486" s="387">
        <f>IFERROR(IF(Y484="",0,Y484),"0")+IFERROR(IF(Y485="",0,Y485),"0")</f>
        <v>1.27972</v>
      </c>
      <c r="Z486" s="388"/>
      <c r="AA486" s="388"/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413" t="s">
        <v>70</v>
      </c>
      <c r="P487" s="414"/>
      <c r="Q487" s="414"/>
      <c r="R487" s="414"/>
      <c r="S487" s="414"/>
      <c r="T487" s="414"/>
      <c r="U487" s="415"/>
      <c r="V487" s="37" t="s">
        <v>66</v>
      </c>
      <c r="W487" s="387">
        <f>IFERROR(SUM(W484:W485),"0")</f>
        <v>561</v>
      </c>
      <c r="X487" s="387">
        <f>IFERROR(SUM(X484:X485),"0")</f>
        <v>564.96</v>
      </c>
      <c r="Y487" s="37"/>
      <c r="Z487" s="388"/>
      <c r="AA487" s="388"/>
    </row>
    <row r="488" spans="1:67" ht="14.25" customHeight="1" x14ac:dyDescent="0.25">
      <c r="A488" s="407" t="s">
        <v>61</v>
      </c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6"/>
      <c r="P488" s="396"/>
      <c r="Q488" s="396"/>
      <c r="R488" s="396"/>
      <c r="S488" s="396"/>
      <c r="T488" s="396"/>
      <c r="U488" s="396"/>
      <c r="V488" s="396"/>
      <c r="W488" s="396"/>
      <c r="X488" s="396"/>
      <c r="Y488" s="396"/>
      <c r="Z488" s="378"/>
      <c r="AA488" s="378"/>
    </row>
    <row r="489" spans="1:67" ht="27" customHeight="1" x14ac:dyDescent="0.25">
      <c r="A489" s="54" t="s">
        <v>664</v>
      </c>
      <c r="B489" s="54" t="s">
        <v>665</v>
      </c>
      <c r="C489" s="31">
        <v>4301031252</v>
      </c>
      <c r="D489" s="389">
        <v>4680115883116</v>
      </c>
      <c r="E489" s="390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7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2"/>
      <c r="Q489" s="392"/>
      <c r="R489" s="392"/>
      <c r="S489" s="390"/>
      <c r="T489" s="34"/>
      <c r="U489" s="34"/>
      <c r="V489" s="35" t="s">
        <v>66</v>
      </c>
      <c r="W489" s="385">
        <v>200</v>
      </c>
      <c r="X489" s="386">
        <f t="shared" ref="X489:X494" si="92">IFERROR(IF(W489="",0,CEILING((W489/$H489),1)*$H489),"")</f>
        <v>200.64000000000001</v>
      </c>
      <c r="Y489" s="36">
        <f>IFERROR(IF(X489=0,"",ROUNDUP(X489/H489,0)*0.01196),"")</f>
        <v>0.45448</v>
      </c>
      <c r="Z489" s="56"/>
      <c r="AA489" s="57"/>
      <c r="AE489" s="64"/>
      <c r="BB489" s="337" t="s">
        <v>1</v>
      </c>
      <c r="BL489" s="64">
        <f t="shared" ref="BL489:BL494" si="93">IFERROR(W489*I489/H489,"0")</f>
        <v>213.63636363636363</v>
      </c>
      <c r="BM489" s="64">
        <f t="shared" ref="BM489:BM494" si="94">IFERROR(X489*I489/H489,"0")</f>
        <v>214.32</v>
      </c>
      <c r="BN489" s="64">
        <f t="shared" ref="BN489:BN494" si="95">IFERROR(1/J489*(W489/H489),"0")</f>
        <v>0.36421911421911418</v>
      </c>
      <c r="BO489" s="64">
        <f t="shared" ref="BO489:BO494" si="96">IFERROR(1/J489*(X489/H489),"0")</f>
        <v>0.36538461538461542</v>
      </c>
    </row>
    <row r="490" spans="1:67" ht="27" customHeight="1" x14ac:dyDescent="0.25">
      <c r="A490" s="54" t="s">
        <v>666</v>
      </c>
      <c r="B490" s="54" t="s">
        <v>667</v>
      </c>
      <c r="C490" s="31">
        <v>4301031248</v>
      </c>
      <c r="D490" s="389">
        <v>4680115883093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7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203</v>
      </c>
      <c r="X490" s="386">
        <f t="shared" si="92"/>
        <v>205.92000000000002</v>
      </c>
      <c r="Y490" s="36">
        <f>IFERROR(IF(X490=0,"",ROUNDUP(X490/H490,0)*0.01196),"")</f>
        <v>0.46644000000000002</v>
      </c>
      <c r="Z490" s="56"/>
      <c r="AA490" s="57"/>
      <c r="AE490" s="64"/>
      <c r="BB490" s="338" t="s">
        <v>1</v>
      </c>
      <c r="BL490" s="64">
        <f t="shared" si="93"/>
        <v>216.84090909090907</v>
      </c>
      <c r="BM490" s="64">
        <f t="shared" si="94"/>
        <v>219.95999999999998</v>
      </c>
      <c r="BN490" s="64">
        <f t="shared" si="95"/>
        <v>0.36968240093240096</v>
      </c>
      <c r="BO490" s="64">
        <f t="shared" si="96"/>
        <v>0.375</v>
      </c>
    </row>
    <row r="491" spans="1:67" ht="27" customHeight="1" x14ac:dyDescent="0.25">
      <c r="A491" s="54" t="s">
        <v>668</v>
      </c>
      <c r="B491" s="54" t="s">
        <v>669</v>
      </c>
      <c r="C491" s="31">
        <v>4301031250</v>
      </c>
      <c r="D491" s="389">
        <v>4680115883109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401</v>
      </c>
      <c r="X491" s="386">
        <f t="shared" si="92"/>
        <v>401.28000000000003</v>
      </c>
      <c r="Y491" s="36">
        <f>IFERROR(IF(X491=0,"",ROUNDUP(X491/H491,0)*0.01196),"")</f>
        <v>0.90895999999999999</v>
      </c>
      <c r="Z491" s="56"/>
      <c r="AA491" s="57"/>
      <c r="AE491" s="64"/>
      <c r="BB491" s="339" t="s">
        <v>1</v>
      </c>
      <c r="BL491" s="64">
        <f t="shared" si="93"/>
        <v>428.34090909090907</v>
      </c>
      <c r="BM491" s="64">
        <f t="shared" si="94"/>
        <v>428.64</v>
      </c>
      <c r="BN491" s="64">
        <f t="shared" si="95"/>
        <v>0.73025932400932392</v>
      </c>
      <c r="BO491" s="64">
        <f t="shared" si="96"/>
        <v>0.73076923076923084</v>
      </c>
    </row>
    <row r="492" spans="1:67" ht="27" customHeight="1" x14ac:dyDescent="0.25">
      <c r="A492" s="54" t="s">
        <v>670</v>
      </c>
      <c r="B492" s="54" t="s">
        <v>671</v>
      </c>
      <c r="C492" s="31">
        <v>4301031249</v>
      </c>
      <c r="D492" s="389">
        <v>4680115882072</v>
      </c>
      <c r="E492" s="390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5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4301031251</v>
      </c>
      <c r="D493" s="389">
        <v>4680115882102</v>
      </c>
      <c r="E493" s="390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4301031253</v>
      </c>
      <c r="D494" s="389">
        <v>4680115882096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x14ac:dyDescent="0.2">
      <c r="A495" s="395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7"/>
      <c r="O495" s="413" t="s">
        <v>70</v>
      </c>
      <c r="P495" s="414"/>
      <c r="Q495" s="414"/>
      <c r="R495" s="414"/>
      <c r="S495" s="414"/>
      <c r="T495" s="414"/>
      <c r="U495" s="415"/>
      <c r="V495" s="37" t="s">
        <v>71</v>
      </c>
      <c r="W495" s="387">
        <f>IFERROR(W489/H489,"0")+IFERROR(W490/H490,"0")+IFERROR(W491/H491,"0")+IFERROR(W492/H492,"0")+IFERROR(W493/H493,"0")+IFERROR(W494/H494,"0")</f>
        <v>152.27272727272725</v>
      </c>
      <c r="X495" s="387">
        <f>IFERROR(X489/H489,"0")+IFERROR(X490/H490,"0")+IFERROR(X491/H491,"0")+IFERROR(X492/H492,"0")+IFERROR(X493/H493,"0")+IFERROR(X494/H494,"0")</f>
        <v>153</v>
      </c>
      <c r="Y495" s="387">
        <f>IFERROR(IF(Y489="",0,Y489),"0")+IFERROR(IF(Y490="",0,Y490),"0")+IFERROR(IF(Y491="",0,Y491),"0")+IFERROR(IF(Y492="",0,Y492),"0")+IFERROR(IF(Y493="",0,Y493),"0")+IFERROR(IF(Y494="",0,Y494),"0")</f>
        <v>1.82988</v>
      </c>
      <c r="Z495" s="388"/>
      <c r="AA495" s="388"/>
    </row>
    <row r="496" spans="1:67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7"/>
      <c r="O496" s="413" t="s">
        <v>70</v>
      </c>
      <c r="P496" s="414"/>
      <c r="Q496" s="414"/>
      <c r="R496" s="414"/>
      <c r="S496" s="414"/>
      <c r="T496" s="414"/>
      <c r="U496" s="415"/>
      <c r="V496" s="37" t="s">
        <v>66</v>
      </c>
      <c r="W496" s="387">
        <f>IFERROR(SUM(W489:W494),"0")</f>
        <v>804</v>
      </c>
      <c r="X496" s="387">
        <f>IFERROR(SUM(X489:X494),"0")</f>
        <v>807.84000000000015</v>
      </c>
      <c r="Y496" s="37"/>
      <c r="Z496" s="388"/>
      <c r="AA496" s="388"/>
    </row>
    <row r="497" spans="1:67" ht="14.25" customHeight="1" x14ac:dyDescent="0.25">
      <c r="A497" s="407" t="s">
        <v>72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78"/>
      <c r="AA497" s="378"/>
    </row>
    <row r="498" spans="1:67" ht="16.5" customHeight="1" x14ac:dyDescent="0.25">
      <c r="A498" s="54" t="s">
        <v>676</v>
      </c>
      <c r="B498" s="54" t="s">
        <v>677</v>
      </c>
      <c r="C498" s="31">
        <v>4301051230</v>
      </c>
      <c r="D498" s="389">
        <v>4607091383409</v>
      </c>
      <c r="E498" s="390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7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2"/>
      <c r="Q498" s="392"/>
      <c r="R498" s="392"/>
      <c r="S498" s="390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678</v>
      </c>
      <c r="B499" s="54" t="s">
        <v>679</v>
      </c>
      <c r="C499" s="31">
        <v>4301051231</v>
      </c>
      <c r="D499" s="389">
        <v>4607091383416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680</v>
      </c>
      <c r="B500" s="54" t="s">
        <v>681</v>
      </c>
      <c r="C500" s="31">
        <v>4301051058</v>
      </c>
      <c r="D500" s="389">
        <v>4680115883536</v>
      </c>
      <c r="E500" s="390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5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7"/>
      <c r="O501" s="413" t="s">
        <v>70</v>
      </c>
      <c r="P501" s="414"/>
      <c r="Q501" s="414"/>
      <c r="R501" s="414"/>
      <c r="S501" s="414"/>
      <c r="T501" s="414"/>
      <c r="U501" s="415"/>
      <c r="V501" s="37" t="s">
        <v>71</v>
      </c>
      <c r="W501" s="387">
        <f>IFERROR(W498/H498,"0")+IFERROR(W499/H499,"0")+IFERROR(W500/H500,"0")</f>
        <v>0</v>
      </c>
      <c r="X501" s="387">
        <f>IFERROR(X498/H498,"0")+IFERROR(X499/H499,"0")+IFERROR(X500/H500,"0")</f>
        <v>0</v>
      </c>
      <c r="Y501" s="387">
        <f>IFERROR(IF(Y498="",0,Y498),"0")+IFERROR(IF(Y499="",0,Y499),"0")+IFERROR(IF(Y500="",0,Y500),"0")</f>
        <v>0</v>
      </c>
      <c r="Z501" s="388"/>
      <c r="AA501" s="388"/>
    </row>
    <row r="502" spans="1:67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397"/>
      <c r="O502" s="413" t="s">
        <v>70</v>
      </c>
      <c r="P502" s="414"/>
      <c r="Q502" s="414"/>
      <c r="R502" s="414"/>
      <c r="S502" s="414"/>
      <c r="T502" s="414"/>
      <c r="U502" s="415"/>
      <c r="V502" s="37" t="s">
        <v>66</v>
      </c>
      <c r="W502" s="387">
        <f>IFERROR(SUM(W498:W500),"0")</f>
        <v>0</v>
      </c>
      <c r="X502" s="387">
        <f>IFERROR(SUM(X498:X500),"0")</f>
        <v>0</v>
      </c>
      <c r="Y502" s="37"/>
      <c r="Z502" s="388"/>
      <c r="AA502" s="388"/>
    </row>
    <row r="503" spans="1:67" ht="14.25" customHeight="1" x14ac:dyDescent="0.25">
      <c r="A503" s="407" t="s">
        <v>205</v>
      </c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396"/>
      <c r="O503" s="396"/>
      <c r="P503" s="396"/>
      <c r="Q503" s="396"/>
      <c r="R503" s="396"/>
      <c r="S503" s="396"/>
      <c r="T503" s="396"/>
      <c r="U503" s="396"/>
      <c r="V503" s="396"/>
      <c r="W503" s="396"/>
      <c r="X503" s="396"/>
      <c r="Y503" s="396"/>
      <c r="Z503" s="378"/>
      <c r="AA503" s="378"/>
    </row>
    <row r="504" spans="1:67" ht="16.5" customHeight="1" x14ac:dyDescent="0.25">
      <c r="A504" s="54" t="s">
        <v>682</v>
      </c>
      <c r="B504" s="54" t="s">
        <v>683</v>
      </c>
      <c r="C504" s="31">
        <v>4301060363</v>
      </c>
      <c r="D504" s="389">
        <v>4680115885035</v>
      </c>
      <c r="E504" s="390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2"/>
      <c r="Q504" s="392"/>
      <c r="R504" s="392"/>
      <c r="S504" s="390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5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7"/>
      <c r="O505" s="413" t="s">
        <v>70</v>
      </c>
      <c r="P505" s="414"/>
      <c r="Q505" s="414"/>
      <c r="R505" s="414"/>
      <c r="S505" s="414"/>
      <c r="T505" s="414"/>
      <c r="U505" s="415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7"/>
      <c r="O506" s="413" t="s">
        <v>70</v>
      </c>
      <c r="P506" s="414"/>
      <c r="Q506" s="414"/>
      <c r="R506" s="414"/>
      <c r="S506" s="414"/>
      <c r="T506" s="414"/>
      <c r="U506" s="415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customHeight="1" x14ac:dyDescent="0.2">
      <c r="A507" s="455" t="s">
        <v>684</v>
      </c>
      <c r="B507" s="456"/>
      <c r="C507" s="456"/>
      <c r="D507" s="456"/>
      <c r="E507" s="456"/>
      <c r="F507" s="456"/>
      <c r="G507" s="456"/>
      <c r="H507" s="456"/>
      <c r="I507" s="456"/>
      <c r="J507" s="456"/>
      <c r="K507" s="456"/>
      <c r="L507" s="456"/>
      <c r="M507" s="456"/>
      <c r="N507" s="456"/>
      <c r="O507" s="456"/>
      <c r="P507" s="456"/>
      <c r="Q507" s="456"/>
      <c r="R507" s="456"/>
      <c r="S507" s="456"/>
      <c r="T507" s="456"/>
      <c r="U507" s="456"/>
      <c r="V507" s="456"/>
      <c r="W507" s="456"/>
      <c r="X507" s="456"/>
      <c r="Y507" s="456"/>
      <c r="Z507" s="48"/>
      <c r="AA507" s="48"/>
    </row>
    <row r="508" spans="1:67" ht="16.5" customHeight="1" x14ac:dyDescent="0.25">
      <c r="A508" s="398" t="s">
        <v>685</v>
      </c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6"/>
      <c r="P508" s="396"/>
      <c r="Q508" s="396"/>
      <c r="R508" s="396"/>
      <c r="S508" s="396"/>
      <c r="T508" s="396"/>
      <c r="U508" s="396"/>
      <c r="V508" s="396"/>
      <c r="W508" s="396"/>
      <c r="X508" s="396"/>
      <c r="Y508" s="396"/>
      <c r="Z508" s="379"/>
      <c r="AA508" s="379"/>
    </row>
    <row r="509" spans="1:67" ht="14.25" customHeight="1" x14ac:dyDescent="0.25">
      <c r="A509" s="407" t="s">
        <v>105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78"/>
      <c r="AA509" s="378"/>
    </row>
    <row r="510" spans="1:67" ht="27" customHeight="1" x14ac:dyDescent="0.25">
      <c r="A510" s="54" t="s">
        <v>686</v>
      </c>
      <c r="B510" s="54" t="s">
        <v>687</v>
      </c>
      <c r="C510" s="31">
        <v>4301011763</v>
      </c>
      <c r="D510" s="389">
        <v>4640242181011</v>
      </c>
      <c r="E510" s="390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663" t="s">
        <v>688</v>
      </c>
      <c r="P510" s="392"/>
      <c r="Q510" s="392"/>
      <c r="R510" s="392"/>
      <c r="S510" s="390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customHeight="1" x14ac:dyDescent="0.25">
      <c r="A511" s="54" t="s">
        <v>689</v>
      </c>
      <c r="B511" s="54" t="s">
        <v>690</v>
      </c>
      <c r="C511" s="31">
        <v>4301011951</v>
      </c>
      <c r="D511" s="389">
        <v>4640242180045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778" t="s">
        <v>691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customHeight="1" x14ac:dyDescent="0.25">
      <c r="A512" s="54" t="s">
        <v>692</v>
      </c>
      <c r="B512" s="54" t="s">
        <v>693</v>
      </c>
      <c r="C512" s="31">
        <v>4301011585</v>
      </c>
      <c r="D512" s="389">
        <v>4640242180441</v>
      </c>
      <c r="E512" s="390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667" t="s">
        <v>694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695</v>
      </c>
      <c r="B513" s="54" t="s">
        <v>696</v>
      </c>
      <c r="C513" s="31">
        <v>4301011950</v>
      </c>
      <c r="D513" s="389">
        <v>4640242180601</v>
      </c>
      <c r="E513" s="390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0" t="s">
        <v>697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698</v>
      </c>
      <c r="B514" s="54" t="s">
        <v>699</v>
      </c>
      <c r="C514" s="31">
        <v>4301011584</v>
      </c>
      <c r="D514" s="389">
        <v>4640242180564</v>
      </c>
      <c r="E514" s="390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8" t="s">
        <v>700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701</v>
      </c>
      <c r="B515" s="54" t="s">
        <v>702</v>
      </c>
      <c r="C515" s="31">
        <v>4301011762</v>
      </c>
      <c r="D515" s="389">
        <v>4640242180922</v>
      </c>
      <c r="E515" s="390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3" t="s">
        <v>703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704</v>
      </c>
      <c r="B516" s="54" t="s">
        <v>705</v>
      </c>
      <c r="C516" s="31">
        <v>4301011764</v>
      </c>
      <c r="D516" s="389">
        <v>4640242181189</v>
      </c>
      <c r="E516" s="390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46" t="s">
        <v>706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707</v>
      </c>
      <c r="B517" s="54" t="s">
        <v>708</v>
      </c>
      <c r="C517" s="31">
        <v>4301011551</v>
      </c>
      <c r="D517" s="389">
        <v>4640242180038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531" t="s">
        <v>709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710</v>
      </c>
      <c r="B518" s="54" t="s">
        <v>711</v>
      </c>
      <c r="C518" s="31">
        <v>4301011765</v>
      </c>
      <c r="D518" s="389">
        <v>4640242181172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435" t="s">
        <v>712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x14ac:dyDescent="0.2">
      <c r="A519" s="395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413" t="s">
        <v>70</v>
      </c>
      <c r="P519" s="414"/>
      <c r="Q519" s="414"/>
      <c r="R519" s="414"/>
      <c r="S519" s="414"/>
      <c r="T519" s="414"/>
      <c r="U519" s="415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413" t="s">
        <v>70</v>
      </c>
      <c r="P520" s="414"/>
      <c r="Q520" s="414"/>
      <c r="R520" s="414"/>
      <c r="S520" s="414"/>
      <c r="T520" s="414"/>
      <c r="U520" s="415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customHeight="1" x14ac:dyDescent="0.25">
      <c r="A521" s="407" t="s">
        <v>97</v>
      </c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6"/>
      <c r="P521" s="396"/>
      <c r="Q521" s="396"/>
      <c r="R521" s="396"/>
      <c r="S521" s="396"/>
      <c r="T521" s="396"/>
      <c r="U521" s="396"/>
      <c r="V521" s="396"/>
      <c r="W521" s="396"/>
      <c r="X521" s="396"/>
      <c r="Y521" s="396"/>
      <c r="Z521" s="378"/>
      <c r="AA521" s="378"/>
    </row>
    <row r="522" spans="1:67" ht="27" customHeight="1" x14ac:dyDescent="0.25">
      <c r="A522" s="54" t="s">
        <v>713</v>
      </c>
      <c r="B522" s="54" t="s">
        <v>714</v>
      </c>
      <c r="C522" s="31">
        <v>4301020260</v>
      </c>
      <c r="D522" s="389">
        <v>4640242180526</v>
      </c>
      <c r="E522" s="390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45" t="s">
        <v>715</v>
      </c>
      <c r="P522" s="392"/>
      <c r="Q522" s="392"/>
      <c r="R522" s="392"/>
      <c r="S522" s="390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716</v>
      </c>
      <c r="B523" s="54" t="s">
        <v>717</v>
      </c>
      <c r="C523" s="31">
        <v>4301020269</v>
      </c>
      <c r="D523" s="389">
        <v>4640242180519</v>
      </c>
      <c r="E523" s="390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504" t="s">
        <v>718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719</v>
      </c>
      <c r="B524" s="54" t="s">
        <v>720</v>
      </c>
      <c r="C524" s="31">
        <v>4301020309</v>
      </c>
      <c r="D524" s="389">
        <v>4640242180090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0" t="s">
        <v>721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722</v>
      </c>
      <c r="B525" s="54" t="s">
        <v>723</v>
      </c>
      <c r="C525" s="31">
        <v>4301020314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09" t="s">
        <v>724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725</v>
      </c>
      <c r="B526" s="54" t="s">
        <v>726</v>
      </c>
      <c r="C526" s="31">
        <v>4301020295</v>
      </c>
      <c r="D526" s="389">
        <v>4640242181363</v>
      </c>
      <c r="E526" s="390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471" t="s">
        <v>727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7"/>
      <c r="O527" s="413" t="s">
        <v>70</v>
      </c>
      <c r="P527" s="414"/>
      <c r="Q527" s="414"/>
      <c r="R527" s="414"/>
      <c r="S527" s="414"/>
      <c r="T527" s="414"/>
      <c r="U527" s="415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413" t="s">
        <v>70</v>
      </c>
      <c r="P528" s="414"/>
      <c r="Q528" s="414"/>
      <c r="R528" s="414"/>
      <c r="S528" s="414"/>
      <c r="T528" s="414"/>
      <c r="U528" s="415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customHeight="1" x14ac:dyDescent="0.25">
      <c r="A529" s="407" t="s">
        <v>61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78"/>
      <c r="AA529" s="378"/>
    </row>
    <row r="530" spans="1:67" ht="27" customHeight="1" x14ac:dyDescent="0.25">
      <c r="A530" s="54" t="s">
        <v>728</v>
      </c>
      <c r="B530" s="54" t="s">
        <v>729</v>
      </c>
      <c r="C530" s="31">
        <v>4301031280</v>
      </c>
      <c r="D530" s="389">
        <v>4640242180816</v>
      </c>
      <c r="E530" s="390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730</v>
      </c>
      <c r="P530" s="392"/>
      <c r="Q530" s="392"/>
      <c r="R530" s="392"/>
      <c r="S530" s="390"/>
      <c r="T530" s="34"/>
      <c r="U530" s="34"/>
      <c r="V530" s="35" t="s">
        <v>66</v>
      </c>
      <c r="W530" s="385">
        <v>50</v>
      </c>
      <c r="X530" s="386">
        <f t="shared" ref="X530:X535" si="103">IFERROR(IF(W530="",0,CEILING((W530/$H530),1)*$H530),"")</f>
        <v>50.400000000000006</v>
      </c>
      <c r="Y530" s="36">
        <f>IFERROR(IF(X530=0,"",ROUNDUP(X530/H530,0)*0.00753),"")</f>
        <v>9.0359999999999996E-2</v>
      </c>
      <c r="Z530" s="56"/>
      <c r="AA530" s="57"/>
      <c r="AE530" s="64"/>
      <c r="BB530" s="361" t="s">
        <v>1</v>
      </c>
      <c r="BL530" s="64">
        <f t="shared" ref="BL530:BL535" si="104">IFERROR(W530*I530/H530,"0")</f>
        <v>53.095238095238095</v>
      </c>
      <c r="BM530" s="64">
        <f t="shared" ref="BM530:BM535" si="105">IFERROR(X530*I530/H530,"0")</f>
        <v>53.52</v>
      </c>
      <c r="BN530" s="64">
        <f t="shared" ref="BN530:BN535" si="106">IFERROR(1/J530*(W530/H530),"0")</f>
        <v>7.6312576312576319E-2</v>
      </c>
      <c r="BO530" s="64">
        <f t="shared" ref="BO530:BO535" si="107">IFERROR(1/J530*(X530/H530),"0")</f>
        <v>7.6923076923076927E-2</v>
      </c>
    </row>
    <row r="531" spans="1:67" ht="27" customHeight="1" x14ac:dyDescent="0.25">
      <c r="A531" s="54" t="s">
        <v>731</v>
      </c>
      <c r="B531" s="54" t="s">
        <v>732</v>
      </c>
      <c r="C531" s="31">
        <v>4301031194</v>
      </c>
      <c r="D531" s="389">
        <v>4680115880856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735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53</v>
      </c>
      <c r="X532" s="386">
        <f t="shared" si="103"/>
        <v>54.6</v>
      </c>
      <c r="Y532" s="36">
        <f>IFERROR(IF(X532=0,"",ROUNDUP(X532/H532,0)*0.00753),"")</f>
        <v>9.7890000000000005E-2</v>
      </c>
      <c r="Z532" s="56"/>
      <c r="AA532" s="57"/>
      <c r="AE532" s="64"/>
      <c r="BB532" s="363" t="s">
        <v>1</v>
      </c>
      <c r="BL532" s="64">
        <f t="shared" si="104"/>
        <v>56.280952380952378</v>
      </c>
      <c r="BM532" s="64">
        <f t="shared" si="105"/>
        <v>57.98</v>
      </c>
      <c r="BN532" s="64">
        <f t="shared" si="106"/>
        <v>8.0891330891330882E-2</v>
      </c>
      <c r="BO532" s="64">
        <f t="shared" si="107"/>
        <v>8.3333333333333329E-2</v>
      </c>
    </row>
    <row r="533" spans="1:67" ht="27" customHeight="1" x14ac:dyDescent="0.25">
      <c r="A533" s="54" t="s">
        <v>736</v>
      </c>
      <c r="B533" s="54" t="s">
        <v>737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4" t="s">
        <v>738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739</v>
      </c>
      <c r="B534" s="54" t="s">
        <v>740</v>
      </c>
      <c r="C534" s="31">
        <v>4301031203</v>
      </c>
      <c r="D534" s="389">
        <v>4640242180908</v>
      </c>
      <c r="E534" s="390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0" t="s">
        <v>741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742</v>
      </c>
      <c r="B535" s="54" t="s">
        <v>743</v>
      </c>
      <c r="C535" s="31">
        <v>4301031200</v>
      </c>
      <c r="D535" s="389">
        <v>4640242180489</v>
      </c>
      <c r="E535" s="390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0" t="s">
        <v>744</v>
      </c>
      <c r="P535" s="392"/>
      <c r="Q535" s="392"/>
      <c r="R535" s="392"/>
      <c r="S535" s="390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x14ac:dyDescent="0.2">
      <c r="A536" s="395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413" t="s">
        <v>70</v>
      </c>
      <c r="P536" s="414"/>
      <c r="Q536" s="414"/>
      <c r="R536" s="414"/>
      <c r="S536" s="414"/>
      <c r="T536" s="414"/>
      <c r="U536" s="415"/>
      <c r="V536" s="37" t="s">
        <v>71</v>
      </c>
      <c r="W536" s="387">
        <f>IFERROR(W530/H530,"0")+IFERROR(W531/H531,"0")+IFERROR(W532/H532,"0")+IFERROR(W533/H533,"0")+IFERROR(W534/H534,"0")+IFERROR(W535/H535,"0")</f>
        <v>24.523809523809526</v>
      </c>
      <c r="X536" s="387">
        <f>IFERROR(X530/H530,"0")+IFERROR(X531/H531,"0")+IFERROR(X532/H532,"0")+IFERROR(X533/H533,"0")+IFERROR(X534/H534,"0")+IFERROR(X535/H535,"0")</f>
        <v>25</v>
      </c>
      <c r="Y536" s="387">
        <f>IFERROR(IF(Y530="",0,Y530),"0")+IFERROR(IF(Y531="",0,Y531),"0")+IFERROR(IF(Y532="",0,Y532),"0")+IFERROR(IF(Y533="",0,Y533),"0")+IFERROR(IF(Y534="",0,Y534),"0")+IFERROR(IF(Y535="",0,Y535),"0")</f>
        <v>0.18825</v>
      </c>
      <c r="Z536" s="388"/>
      <c r="AA536" s="388"/>
    </row>
    <row r="537" spans="1:67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413" t="s">
        <v>70</v>
      </c>
      <c r="P537" s="414"/>
      <c r="Q537" s="414"/>
      <c r="R537" s="414"/>
      <c r="S537" s="414"/>
      <c r="T537" s="414"/>
      <c r="U537" s="415"/>
      <c r="V537" s="37" t="s">
        <v>66</v>
      </c>
      <c r="W537" s="387">
        <f>IFERROR(SUM(W530:W535),"0")</f>
        <v>103</v>
      </c>
      <c r="X537" s="387">
        <f>IFERROR(SUM(X530:X535),"0")</f>
        <v>105</v>
      </c>
      <c r="Y537" s="37"/>
      <c r="Z537" s="388"/>
      <c r="AA537" s="388"/>
    </row>
    <row r="538" spans="1:67" ht="14.25" customHeight="1" x14ac:dyDescent="0.25">
      <c r="A538" s="407" t="s">
        <v>72</v>
      </c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6"/>
      <c r="P538" s="396"/>
      <c r="Q538" s="396"/>
      <c r="R538" s="396"/>
      <c r="S538" s="396"/>
      <c r="T538" s="396"/>
      <c r="U538" s="396"/>
      <c r="V538" s="396"/>
      <c r="W538" s="396"/>
      <c r="X538" s="396"/>
      <c r="Y538" s="396"/>
      <c r="Z538" s="378"/>
      <c r="AA538" s="378"/>
    </row>
    <row r="539" spans="1:67" ht="27" customHeight="1" x14ac:dyDescent="0.25">
      <c r="A539" s="54" t="s">
        <v>745</v>
      </c>
      <c r="B539" s="54" t="s">
        <v>746</v>
      </c>
      <c r="C539" s="31">
        <v>4301051746</v>
      </c>
      <c r="D539" s="389">
        <v>4640242180533</v>
      </c>
      <c r="E539" s="390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488" t="s">
        <v>747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4301051780</v>
      </c>
      <c r="D540" s="389">
        <v>4640242180106</v>
      </c>
      <c r="E540" s="390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586" t="s">
        <v>750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4301051510</v>
      </c>
      <c r="D541" s="389">
        <v>4640242180540</v>
      </c>
      <c r="E541" s="390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619" t="s">
        <v>753</v>
      </c>
      <c r="P541" s="392"/>
      <c r="Q541" s="392"/>
      <c r="R541" s="392"/>
      <c r="S541" s="390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4301051390</v>
      </c>
      <c r="D542" s="389">
        <v>4640242181233</v>
      </c>
      <c r="E542" s="390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529" t="s">
        <v>756</v>
      </c>
      <c r="P542" s="392"/>
      <c r="Q542" s="392"/>
      <c r="R542" s="392"/>
      <c r="S542" s="390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757</v>
      </c>
      <c r="B543" s="54" t="s">
        <v>758</v>
      </c>
      <c r="C543" s="31">
        <v>4301051448</v>
      </c>
      <c r="D543" s="389">
        <v>4640242181226</v>
      </c>
      <c r="E543" s="390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568" t="s">
        <v>759</v>
      </c>
      <c r="P543" s="392"/>
      <c r="Q543" s="392"/>
      <c r="R543" s="392"/>
      <c r="S543" s="390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413" t="s">
        <v>70</v>
      </c>
      <c r="P544" s="414"/>
      <c r="Q544" s="414"/>
      <c r="R544" s="414"/>
      <c r="S544" s="414"/>
      <c r="T544" s="414"/>
      <c r="U544" s="415"/>
      <c r="V544" s="37" t="s">
        <v>71</v>
      </c>
      <c r="W544" s="387">
        <f>IFERROR(W539/H539,"0")+IFERROR(W540/H540,"0")+IFERROR(W541/H541,"0")+IFERROR(W542/H542,"0")+IFERROR(W543/H543,"0")</f>
        <v>0</v>
      </c>
      <c r="X544" s="387">
        <f>IFERROR(X539/H539,"0")+IFERROR(X540/H540,"0")+IFERROR(X541/H541,"0")+IFERROR(X542/H542,"0")+IFERROR(X543/H543,"0")</f>
        <v>0</v>
      </c>
      <c r="Y544" s="387">
        <f>IFERROR(IF(Y539="",0,Y539),"0")+IFERROR(IF(Y540="",0,Y540),"0")+IFERROR(IF(Y541="",0,Y541),"0")+IFERROR(IF(Y542="",0,Y542),"0")+IFERROR(IF(Y543="",0,Y543),"0")</f>
        <v>0</v>
      </c>
      <c r="Z544" s="388"/>
      <c r="AA544" s="388"/>
    </row>
    <row r="545" spans="1:67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7"/>
      <c r="O545" s="413" t="s">
        <v>70</v>
      </c>
      <c r="P545" s="414"/>
      <c r="Q545" s="414"/>
      <c r="R545" s="414"/>
      <c r="S545" s="414"/>
      <c r="T545" s="414"/>
      <c r="U545" s="415"/>
      <c r="V545" s="37" t="s">
        <v>66</v>
      </c>
      <c r="W545" s="387">
        <f>IFERROR(SUM(W539:W543),"0")</f>
        <v>0</v>
      </c>
      <c r="X545" s="387">
        <f>IFERROR(SUM(X539:X543),"0")</f>
        <v>0</v>
      </c>
      <c r="Y545" s="37"/>
      <c r="Z545" s="388"/>
      <c r="AA545" s="388"/>
    </row>
    <row r="546" spans="1:67" ht="14.25" customHeight="1" x14ac:dyDescent="0.25">
      <c r="A546" s="407" t="s">
        <v>205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78"/>
      <c r="AA546" s="378"/>
    </row>
    <row r="547" spans="1:67" ht="27" customHeight="1" x14ac:dyDescent="0.25">
      <c r="A547" s="54" t="s">
        <v>760</v>
      </c>
      <c r="B547" s="54" t="s">
        <v>761</v>
      </c>
      <c r="C547" s="31">
        <v>4301060354</v>
      </c>
      <c r="D547" s="389">
        <v>4640242180120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749" t="s">
        <v>762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760</v>
      </c>
      <c r="B548" s="54" t="s">
        <v>763</v>
      </c>
      <c r="C548" s="31">
        <v>4301060408</v>
      </c>
      <c r="D548" s="389">
        <v>4640242180120</v>
      </c>
      <c r="E548" s="390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83" t="s">
        <v>764</v>
      </c>
      <c r="P548" s="392"/>
      <c r="Q548" s="392"/>
      <c r="R548" s="392"/>
      <c r="S548" s="390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765</v>
      </c>
      <c r="B549" s="54" t="s">
        <v>766</v>
      </c>
      <c r="C549" s="31">
        <v>4301060355</v>
      </c>
      <c r="D549" s="389">
        <v>4640242180137</v>
      </c>
      <c r="E549" s="390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3" t="s">
        <v>767</v>
      </c>
      <c r="P549" s="392"/>
      <c r="Q549" s="392"/>
      <c r="R549" s="392"/>
      <c r="S549" s="390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765</v>
      </c>
      <c r="B550" s="54" t="s">
        <v>768</v>
      </c>
      <c r="C550" s="31">
        <v>4301060407</v>
      </c>
      <c r="D550" s="389">
        <v>4640242180137</v>
      </c>
      <c r="E550" s="390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769</v>
      </c>
      <c r="P550" s="392"/>
      <c r="Q550" s="392"/>
      <c r="R550" s="392"/>
      <c r="S550" s="390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413" t="s">
        <v>70</v>
      </c>
      <c r="P551" s="414"/>
      <c r="Q551" s="414"/>
      <c r="R551" s="414"/>
      <c r="S551" s="414"/>
      <c r="T551" s="414"/>
      <c r="U551" s="415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413" t="s">
        <v>70</v>
      </c>
      <c r="P552" s="414"/>
      <c r="Q552" s="414"/>
      <c r="R552" s="414"/>
      <c r="S552" s="414"/>
      <c r="T552" s="414"/>
      <c r="U552" s="415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592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443"/>
      <c r="O553" s="557" t="s">
        <v>770</v>
      </c>
      <c r="P553" s="533"/>
      <c r="Q553" s="533"/>
      <c r="R553" s="533"/>
      <c r="S553" s="533"/>
      <c r="T553" s="533"/>
      <c r="U553" s="534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17627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17804.97</v>
      </c>
      <c r="Y553" s="37"/>
      <c r="Z553" s="388"/>
      <c r="AA553" s="38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443"/>
      <c r="O554" s="557" t="s">
        <v>771</v>
      </c>
      <c r="P554" s="533"/>
      <c r="Q554" s="533"/>
      <c r="R554" s="533"/>
      <c r="S554" s="533"/>
      <c r="T554" s="533"/>
      <c r="U554" s="534"/>
      <c r="V554" s="37" t="s">
        <v>66</v>
      </c>
      <c r="W554" s="387">
        <f>IFERROR(SUM(BL22:BL550),"0")</f>
        <v>18625.428028223832</v>
      </c>
      <c r="X554" s="387">
        <f>IFERROR(SUM(BM22:BM550),"0")</f>
        <v>18814.292999999994</v>
      </c>
      <c r="Y554" s="37"/>
      <c r="Z554" s="388"/>
      <c r="AA554" s="388"/>
    </row>
    <row r="555" spans="1:67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443"/>
      <c r="O555" s="557" t="s">
        <v>772</v>
      </c>
      <c r="P555" s="533"/>
      <c r="Q555" s="533"/>
      <c r="R555" s="533"/>
      <c r="S555" s="533"/>
      <c r="T555" s="533"/>
      <c r="U555" s="534"/>
      <c r="V555" s="37" t="s">
        <v>773</v>
      </c>
      <c r="W555" s="38">
        <f>ROUNDUP(SUM(BN22:BN550),0)</f>
        <v>32</v>
      </c>
      <c r="X555" s="38">
        <f>ROUNDUP(SUM(BO22:BO550),0)</f>
        <v>33</v>
      </c>
      <c r="Y555" s="37"/>
      <c r="Z555" s="388"/>
      <c r="AA555" s="388"/>
    </row>
    <row r="556" spans="1:67" x14ac:dyDescent="0.2">
      <c r="A556" s="396"/>
      <c r="B556" s="396"/>
      <c r="C556" s="396"/>
      <c r="D556" s="396"/>
      <c r="E556" s="396"/>
      <c r="F556" s="396"/>
      <c r="G556" s="396"/>
      <c r="H556" s="396"/>
      <c r="I556" s="396"/>
      <c r="J556" s="396"/>
      <c r="K556" s="396"/>
      <c r="L556" s="396"/>
      <c r="M556" s="396"/>
      <c r="N556" s="443"/>
      <c r="O556" s="557" t="s">
        <v>774</v>
      </c>
      <c r="P556" s="533"/>
      <c r="Q556" s="533"/>
      <c r="R556" s="533"/>
      <c r="S556" s="533"/>
      <c r="T556" s="533"/>
      <c r="U556" s="534"/>
      <c r="V556" s="37" t="s">
        <v>66</v>
      </c>
      <c r="W556" s="387">
        <f>GrossWeightTotal+PalletQtyTotal*25</f>
        <v>19425.428028223832</v>
      </c>
      <c r="X556" s="387">
        <f>GrossWeightTotalR+PalletQtyTotalR*25</f>
        <v>19639.292999999994</v>
      </c>
      <c r="Y556" s="37"/>
      <c r="Z556" s="388"/>
      <c r="AA556" s="388"/>
    </row>
    <row r="557" spans="1:67" x14ac:dyDescent="0.2">
      <c r="A557" s="396"/>
      <c r="B557" s="396"/>
      <c r="C557" s="396"/>
      <c r="D557" s="396"/>
      <c r="E557" s="396"/>
      <c r="F557" s="396"/>
      <c r="G557" s="396"/>
      <c r="H557" s="396"/>
      <c r="I557" s="396"/>
      <c r="J557" s="396"/>
      <c r="K557" s="396"/>
      <c r="L557" s="396"/>
      <c r="M557" s="396"/>
      <c r="N557" s="443"/>
      <c r="O557" s="557" t="s">
        <v>775</v>
      </c>
      <c r="P557" s="533"/>
      <c r="Q557" s="533"/>
      <c r="R557" s="533"/>
      <c r="S557" s="533"/>
      <c r="T557" s="533"/>
      <c r="U557" s="534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2773.6312508038231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2803</v>
      </c>
      <c r="Y557" s="37"/>
      <c r="Z557" s="388"/>
      <c r="AA557" s="388"/>
    </row>
    <row r="558" spans="1:67" ht="14.25" customHeight="1" x14ac:dyDescent="0.2">
      <c r="A558" s="396"/>
      <c r="B558" s="396"/>
      <c r="C558" s="396"/>
      <c r="D558" s="396"/>
      <c r="E558" s="396"/>
      <c r="F558" s="396"/>
      <c r="G558" s="396"/>
      <c r="H558" s="396"/>
      <c r="I558" s="396"/>
      <c r="J558" s="396"/>
      <c r="K558" s="396"/>
      <c r="L558" s="396"/>
      <c r="M558" s="396"/>
      <c r="N558" s="443"/>
      <c r="O558" s="557" t="s">
        <v>776</v>
      </c>
      <c r="P558" s="533"/>
      <c r="Q558" s="533"/>
      <c r="R558" s="533"/>
      <c r="S558" s="533"/>
      <c r="T558" s="533"/>
      <c r="U558" s="534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37.671209999999995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445" t="s">
        <v>95</v>
      </c>
      <c r="D560" s="476"/>
      <c r="E560" s="476"/>
      <c r="F560" s="477"/>
      <c r="G560" s="445" t="s">
        <v>228</v>
      </c>
      <c r="H560" s="476"/>
      <c r="I560" s="476"/>
      <c r="J560" s="476"/>
      <c r="K560" s="476"/>
      <c r="L560" s="476"/>
      <c r="M560" s="476"/>
      <c r="N560" s="476"/>
      <c r="O560" s="476"/>
      <c r="P560" s="477"/>
      <c r="Q560" s="445" t="s">
        <v>470</v>
      </c>
      <c r="R560" s="477"/>
      <c r="S560" s="445" t="s">
        <v>545</v>
      </c>
      <c r="T560" s="476"/>
      <c r="U560" s="476"/>
      <c r="V560" s="477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587" t="s">
        <v>779</v>
      </c>
      <c r="B561" s="445" t="s">
        <v>60</v>
      </c>
      <c r="C561" s="445" t="s">
        <v>96</v>
      </c>
      <c r="D561" s="445" t="s">
        <v>104</v>
      </c>
      <c r="E561" s="445" t="s">
        <v>95</v>
      </c>
      <c r="F561" s="445" t="s">
        <v>218</v>
      </c>
      <c r="G561" s="445" t="s">
        <v>229</v>
      </c>
      <c r="H561" s="445" t="s">
        <v>239</v>
      </c>
      <c r="I561" s="445" t="s">
        <v>258</v>
      </c>
      <c r="J561" s="445" t="s">
        <v>331</v>
      </c>
      <c r="K561" s="377"/>
      <c r="L561" s="445" t="s">
        <v>365</v>
      </c>
      <c r="M561" s="377"/>
      <c r="N561" s="445" t="s">
        <v>365</v>
      </c>
      <c r="O561" s="445" t="s">
        <v>440</v>
      </c>
      <c r="P561" s="445" t="s">
        <v>457</v>
      </c>
      <c r="Q561" s="445" t="s">
        <v>471</v>
      </c>
      <c r="R561" s="445" t="s">
        <v>518</v>
      </c>
      <c r="S561" s="445" t="s">
        <v>546</v>
      </c>
      <c r="T561" s="445" t="s">
        <v>593</v>
      </c>
      <c r="U561" s="445" t="s">
        <v>622</v>
      </c>
      <c r="V561" s="445" t="s">
        <v>629</v>
      </c>
      <c r="W561" s="445" t="s">
        <v>635</v>
      </c>
      <c r="X561" s="445" t="s">
        <v>685</v>
      </c>
      <c r="AA561" s="52"/>
      <c r="AD561" s="377"/>
    </row>
    <row r="562" spans="1:30" ht="13.5" customHeight="1" thickBot="1" x14ac:dyDescent="0.25">
      <c r="A562" s="588"/>
      <c r="B562" s="446"/>
      <c r="C562" s="446"/>
      <c r="D562" s="446"/>
      <c r="E562" s="446"/>
      <c r="F562" s="446"/>
      <c r="G562" s="446"/>
      <c r="H562" s="446"/>
      <c r="I562" s="446"/>
      <c r="J562" s="446"/>
      <c r="K562" s="377"/>
      <c r="L562" s="446"/>
      <c r="M562" s="377"/>
      <c r="N562" s="446"/>
      <c r="O562" s="446"/>
      <c r="P562" s="446"/>
      <c r="Q562" s="446"/>
      <c r="R562" s="446"/>
      <c r="S562" s="446"/>
      <c r="T562" s="446"/>
      <c r="U562" s="446"/>
      <c r="V562" s="446"/>
      <c r="W562" s="446"/>
      <c r="X562" s="446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302.40000000000003</v>
      </c>
      <c r="D563" s="46">
        <f>IFERROR(X53*1,"0")+IFERROR(X54*1,"0")+IFERROR(X55*1,"0")+IFERROR(X56*1,"0")</f>
        <v>0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2851.4999999999995</v>
      </c>
      <c r="F563" s="46">
        <f>IFERROR(X130*1,"0")+IFERROR(X131*1,"0")+IFERROR(X132*1,"0")+IFERROR(X133*1,"0")+IFERROR(X134*1,"0")</f>
        <v>585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390.6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2749.2000000000003</v>
      </c>
      <c r="J563" s="46">
        <f>IFERROR(X208*1,"0")+IFERROR(X209*1,"0")+IFERROR(X210*1,"0")+IFERROR(X211*1,"0")+IFERROR(X212*1,"0")+IFERROR(X213*1,"0")+IFERROR(X214*1,"0")+IFERROR(X218*1,"0")+IFERROR(X219*1,"0")+IFERROR(X220*1,"0")</f>
        <v>66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952.2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952.2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144.44999999999999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4737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1399.8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105.90000000000002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33.6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3069.1200000000003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105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9"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A546:Y546"/>
    <mergeCell ref="A13:L13"/>
    <mergeCell ref="O133:S133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561:O562"/>
    <mergeCell ref="O186:S186"/>
    <mergeCell ref="A483:Y483"/>
    <mergeCell ref="O107:S107"/>
    <mergeCell ref="A204:N205"/>
    <mergeCell ref="O549:S549"/>
    <mergeCell ref="A440:N441"/>
    <mergeCell ref="D105:E105"/>
    <mergeCell ref="D276:E276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A466:Y466"/>
    <mergeCell ref="O175:S175"/>
    <mergeCell ref="D150:E150"/>
    <mergeCell ref="O246:S246"/>
    <mergeCell ref="O368:S368"/>
    <mergeCell ref="O162:S162"/>
    <mergeCell ref="D386:E386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A451:Y451"/>
    <mergeCell ref="O148:S148"/>
    <mergeCell ref="D428:E428"/>
    <mergeCell ref="O250:S250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A427:Y427"/>
    <mergeCell ref="O257:S257"/>
    <mergeCell ref="O61:S61"/>
    <mergeCell ref="A88:N89"/>
    <mergeCell ref="O296:U296"/>
    <mergeCell ref="O359:S359"/>
    <mergeCell ref="O48:S48"/>
    <mergeCell ref="O153:S153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O513:S513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D201:E201"/>
    <mergeCell ref="O35:U35"/>
    <mergeCell ref="D335:E335"/>
    <mergeCell ref="D372:E372"/>
    <mergeCell ref="D188:E188"/>
    <mergeCell ref="D424:E424"/>
    <mergeCell ref="D132:E132"/>
    <mergeCell ref="O150:S150"/>
    <mergeCell ref="O43:U43"/>
    <mergeCell ref="D399:E399"/>
    <mergeCell ref="O386:S386"/>
    <mergeCell ref="D295:E295"/>
    <mergeCell ref="D178:E178"/>
    <mergeCell ref="A369:N370"/>
    <mergeCell ref="O316:U316"/>
    <mergeCell ref="D172:E172"/>
    <mergeCell ref="A45:Y45"/>
    <mergeCell ref="A287:Y287"/>
    <mergeCell ref="O95:S95"/>
    <mergeCell ref="O215:U215"/>
    <mergeCell ref="A281:Y281"/>
    <mergeCell ref="O295:S295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329:S329"/>
    <mergeCell ref="O420:U420"/>
    <mergeCell ref="O500:S500"/>
    <mergeCell ref="D469:E469"/>
    <mergeCell ref="A553:N558"/>
    <mergeCell ref="O108:S108"/>
    <mergeCell ref="D183:E183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O38:U38"/>
    <mergeCell ref="O235:S235"/>
    <mergeCell ref="O274:U274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A38:N39"/>
    <mergeCell ref="O360:S360"/>
    <mergeCell ref="O74:S74"/>
    <mergeCell ref="O338:U338"/>
    <mergeCell ref="A60:Y60"/>
    <mergeCell ref="O201:S201"/>
    <mergeCell ref="D37:E37"/>
    <mergeCell ref="D230:E230"/>
    <mergeCell ref="D401:E401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9:Q9"/>
    <mergeCell ref="O310:S310"/>
    <mergeCell ref="O166:S166"/>
    <mergeCell ref="D390:E390"/>
    <mergeCell ref="O408:S408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O173:S173"/>
    <mergeCell ref="O542:S542"/>
    <mergeCell ref="O219:S21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O519:U519"/>
    <mergeCell ref="O17:S18"/>
    <mergeCell ref="O526:S526"/>
    <mergeCell ref="O63:S63"/>
    <mergeCell ref="O172:S172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A316:N317"/>
    <mergeCell ref="O380:U380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2024-06-20T08:44:16Z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