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23597FB7-911E-435B-8A88-3EA0ED9876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2" l="1"/>
  <c r="W551" i="2"/>
  <c r="BN550" i="2"/>
  <c r="BL550" i="2"/>
  <c r="X550" i="2"/>
  <c r="BN549" i="2"/>
  <c r="BM549" i="2"/>
  <c r="BL549" i="2"/>
  <c r="Y549" i="2"/>
  <c r="X549" i="2"/>
  <c r="BO549" i="2" s="1"/>
  <c r="BO548" i="2"/>
  <c r="BN548" i="2"/>
  <c r="BL548" i="2"/>
  <c r="X548" i="2"/>
  <c r="BM548" i="2" s="1"/>
  <c r="BN547" i="2"/>
  <c r="BL547" i="2"/>
  <c r="X547" i="2"/>
  <c r="W545" i="2"/>
  <c r="W544" i="2"/>
  <c r="BN543" i="2"/>
  <c r="BL543" i="2"/>
  <c r="X543" i="2"/>
  <c r="Y543" i="2" s="1"/>
  <c r="BN542" i="2"/>
  <c r="BL542" i="2"/>
  <c r="X542" i="2"/>
  <c r="BN541" i="2"/>
  <c r="BL541" i="2"/>
  <c r="X541" i="2"/>
  <c r="Y541" i="2" s="1"/>
  <c r="BN540" i="2"/>
  <c r="BL540" i="2"/>
  <c r="Y540" i="2"/>
  <c r="X540" i="2"/>
  <c r="BO540" i="2" s="1"/>
  <c r="BN539" i="2"/>
  <c r="BL539" i="2"/>
  <c r="X539" i="2"/>
  <c r="W537" i="2"/>
  <c r="W536" i="2"/>
  <c r="BN535" i="2"/>
  <c r="BL535" i="2"/>
  <c r="X535" i="2"/>
  <c r="BN534" i="2"/>
  <c r="BL534" i="2"/>
  <c r="X534" i="2"/>
  <c r="Y534" i="2" s="1"/>
  <c r="BN533" i="2"/>
  <c r="BL533" i="2"/>
  <c r="X533" i="2"/>
  <c r="BO533" i="2" s="1"/>
  <c r="BN532" i="2"/>
  <c r="BL532" i="2"/>
  <c r="X532" i="2"/>
  <c r="Y532" i="2" s="1"/>
  <c r="BN531" i="2"/>
  <c r="BL531" i="2"/>
  <c r="X531" i="2"/>
  <c r="O531" i="2"/>
  <c r="BN530" i="2"/>
  <c r="BL530" i="2"/>
  <c r="X530" i="2"/>
  <c r="Y530" i="2" s="1"/>
  <c r="W528" i="2"/>
  <c r="W527" i="2"/>
  <c r="BN526" i="2"/>
  <c r="BL526" i="2"/>
  <c r="X526" i="2"/>
  <c r="Y526" i="2" s="1"/>
  <c r="BN525" i="2"/>
  <c r="BL525" i="2"/>
  <c r="X525" i="2"/>
  <c r="BN524" i="2"/>
  <c r="BL524" i="2"/>
  <c r="X524" i="2"/>
  <c r="Y524" i="2" s="1"/>
  <c r="BN523" i="2"/>
  <c r="BL523" i="2"/>
  <c r="Y523" i="2"/>
  <c r="X523" i="2"/>
  <c r="BO523" i="2" s="1"/>
  <c r="BN522" i="2"/>
  <c r="BL522" i="2"/>
  <c r="X522" i="2"/>
  <c r="Y522" i="2" s="1"/>
  <c r="W520" i="2"/>
  <c r="W519" i="2"/>
  <c r="BN518" i="2"/>
  <c r="BL518" i="2"/>
  <c r="X518" i="2"/>
  <c r="BN517" i="2"/>
  <c r="BL517" i="2"/>
  <c r="X517" i="2"/>
  <c r="BO517" i="2" s="1"/>
  <c r="BN516" i="2"/>
  <c r="BL516" i="2"/>
  <c r="X516" i="2"/>
  <c r="BM516" i="2" s="1"/>
  <c r="BN515" i="2"/>
  <c r="BL515" i="2"/>
  <c r="X515" i="2"/>
  <c r="BN514" i="2"/>
  <c r="BL514" i="2"/>
  <c r="X514" i="2"/>
  <c r="BN513" i="2"/>
  <c r="BM513" i="2"/>
  <c r="BL513" i="2"/>
  <c r="Y513" i="2"/>
  <c r="X513" i="2"/>
  <c r="BO513" i="2" s="1"/>
  <c r="BO512" i="2"/>
  <c r="BN512" i="2"/>
  <c r="BL512" i="2"/>
  <c r="X512" i="2"/>
  <c r="BM512" i="2" s="1"/>
  <c r="BN511" i="2"/>
  <c r="BL511" i="2"/>
  <c r="X511" i="2"/>
  <c r="BN510" i="2"/>
  <c r="BL510" i="2"/>
  <c r="X510" i="2"/>
  <c r="W506" i="2"/>
  <c r="W505" i="2"/>
  <c r="BN504" i="2"/>
  <c r="BL504" i="2"/>
  <c r="X504" i="2"/>
  <c r="O504" i="2"/>
  <c r="W502" i="2"/>
  <c r="W501" i="2"/>
  <c r="BN500" i="2"/>
  <c r="BL500" i="2"/>
  <c r="X500" i="2"/>
  <c r="BO500" i="2" s="1"/>
  <c r="O500" i="2"/>
  <c r="BN499" i="2"/>
  <c r="BL499" i="2"/>
  <c r="X499" i="2"/>
  <c r="BO499" i="2" s="1"/>
  <c r="O499" i="2"/>
  <c r="BN498" i="2"/>
  <c r="BL498" i="2"/>
  <c r="X498" i="2"/>
  <c r="Y498" i="2" s="1"/>
  <c r="O498" i="2"/>
  <c r="W496" i="2"/>
  <c r="W495" i="2"/>
  <c r="BN494" i="2"/>
  <c r="BL494" i="2"/>
  <c r="X494" i="2"/>
  <c r="Y494" i="2" s="1"/>
  <c r="O494" i="2"/>
  <c r="BN493" i="2"/>
  <c r="BL493" i="2"/>
  <c r="X493" i="2"/>
  <c r="Y493" i="2" s="1"/>
  <c r="O493" i="2"/>
  <c r="BN492" i="2"/>
  <c r="BL492" i="2"/>
  <c r="X492" i="2"/>
  <c r="O492" i="2"/>
  <c r="BN491" i="2"/>
  <c r="BL491" i="2"/>
  <c r="X491" i="2"/>
  <c r="O491" i="2"/>
  <c r="BN490" i="2"/>
  <c r="BL490" i="2"/>
  <c r="X490" i="2"/>
  <c r="BO490" i="2" s="1"/>
  <c r="O490" i="2"/>
  <c r="BN489" i="2"/>
  <c r="BL489" i="2"/>
  <c r="X489" i="2"/>
  <c r="O489" i="2"/>
  <c r="W487" i="2"/>
  <c r="W486" i="2"/>
  <c r="BN485" i="2"/>
  <c r="BL485" i="2"/>
  <c r="Y485" i="2"/>
  <c r="X485" i="2"/>
  <c r="BM485" i="2" s="1"/>
  <c r="O485" i="2"/>
  <c r="BN484" i="2"/>
  <c r="BL484" i="2"/>
  <c r="X484" i="2"/>
  <c r="O484" i="2"/>
  <c r="W482" i="2"/>
  <c r="W481" i="2"/>
  <c r="BN480" i="2"/>
  <c r="BL480" i="2"/>
  <c r="X480" i="2"/>
  <c r="BO480" i="2" s="1"/>
  <c r="O480" i="2"/>
  <c r="BN479" i="2"/>
  <c r="BL479" i="2"/>
  <c r="X479" i="2"/>
  <c r="BO479" i="2" s="1"/>
  <c r="O479" i="2"/>
  <c r="BN478" i="2"/>
  <c r="BL478" i="2"/>
  <c r="X478" i="2"/>
  <c r="BO478" i="2" s="1"/>
  <c r="O478" i="2"/>
  <c r="BN477" i="2"/>
  <c r="BL477" i="2"/>
  <c r="X477" i="2"/>
  <c r="O477" i="2"/>
  <c r="BO476" i="2"/>
  <c r="BN476" i="2"/>
  <c r="BM476" i="2"/>
  <c r="BL476" i="2"/>
  <c r="Y476" i="2"/>
  <c r="X476" i="2"/>
  <c r="O476" i="2"/>
  <c r="BN475" i="2"/>
  <c r="BM475" i="2"/>
  <c r="BL475" i="2"/>
  <c r="Y475" i="2"/>
  <c r="X475" i="2"/>
  <c r="BO475" i="2" s="1"/>
  <c r="O475" i="2"/>
  <c r="BN474" i="2"/>
  <c r="BL474" i="2"/>
  <c r="X474" i="2"/>
  <c r="Y474" i="2" s="1"/>
  <c r="O474" i="2"/>
  <c r="BN473" i="2"/>
  <c r="BL473" i="2"/>
  <c r="X473" i="2"/>
  <c r="Y473" i="2" s="1"/>
  <c r="O473" i="2"/>
  <c r="BN472" i="2"/>
  <c r="BL472" i="2"/>
  <c r="X472" i="2"/>
  <c r="BM472" i="2" s="1"/>
  <c r="O472" i="2"/>
  <c r="BN471" i="2"/>
  <c r="BL471" i="2"/>
  <c r="X471" i="2"/>
  <c r="O471" i="2"/>
  <c r="BN470" i="2"/>
  <c r="BL470" i="2"/>
  <c r="X470" i="2"/>
  <c r="BO470" i="2" s="1"/>
  <c r="O470" i="2"/>
  <c r="BN469" i="2"/>
  <c r="BL469" i="2"/>
  <c r="Y469" i="2"/>
  <c r="X469" i="2"/>
  <c r="BO469" i="2" s="1"/>
  <c r="O469" i="2"/>
  <c r="W465" i="2"/>
  <c r="W464" i="2"/>
  <c r="BN463" i="2"/>
  <c r="BL463" i="2"/>
  <c r="X463" i="2"/>
  <c r="W461" i="2"/>
  <c r="W460" i="2"/>
  <c r="BN459" i="2"/>
  <c r="BL459" i="2"/>
  <c r="Y459" i="2"/>
  <c r="Y460" i="2" s="1"/>
  <c r="X459" i="2"/>
  <c r="O459" i="2"/>
  <c r="W456" i="2"/>
  <c r="W455" i="2"/>
  <c r="BN454" i="2"/>
  <c r="BL454" i="2"/>
  <c r="X454" i="2"/>
  <c r="BM454" i="2" s="1"/>
  <c r="O454" i="2"/>
  <c r="BN453" i="2"/>
  <c r="BL453" i="2"/>
  <c r="X453" i="2"/>
  <c r="BO453" i="2" s="1"/>
  <c r="O453" i="2"/>
  <c r="BN452" i="2"/>
  <c r="BL452" i="2"/>
  <c r="X452" i="2"/>
  <c r="U563" i="2" s="1"/>
  <c r="O452" i="2"/>
  <c r="W449" i="2"/>
  <c r="W448" i="2"/>
  <c r="BN447" i="2"/>
  <c r="BL447" i="2"/>
  <c r="X447" i="2"/>
  <c r="Y447" i="2" s="1"/>
  <c r="Y448" i="2" s="1"/>
  <c r="O447" i="2"/>
  <c r="W445" i="2"/>
  <c r="W444" i="2"/>
  <c r="BN443" i="2"/>
  <c r="BL443" i="2"/>
  <c r="X443" i="2"/>
  <c r="O443" i="2"/>
  <c r="W441" i="2"/>
  <c r="W440" i="2"/>
  <c r="BN439" i="2"/>
  <c r="BL439" i="2"/>
  <c r="X439" i="2"/>
  <c r="Y439" i="2" s="1"/>
  <c r="O439" i="2"/>
  <c r="BN438" i="2"/>
  <c r="BL438" i="2"/>
  <c r="X438" i="2"/>
  <c r="Y438" i="2" s="1"/>
  <c r="Y440" i="2" s="1"/>
  <c r="O438" i="2"/>
  <c r="W436" i="2"/>
  <c r="W435" i="2"/>
  <c r="BN434" i="2"/>
  <c r="BL434" i="2"/>
  <c r="X434" i="2"/>
  <c r="Y434" i="2" s="1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BO431" i="2" s="1"/>
  <c r="O431" i="2"/>
  <c r="BN430" i="2"/>
  <c r="BL430" i="2"/>
  <c r="X430" i="2"/>
  <c r="O430" i="2"/>
  <c r="BN429" i="2"/>
  <c r="BL429" i="2"/>
  <c r="Y429" i="2"/>
  <c r="X429" i="2"/>
  <c r="BO429" i="2" s="1"/>
  <c r="O429" i="2"/>
  <c r="BN428" i="2"/>
  <c r="BM428" i="2"/>
  <c r="BL428" i="2"/>
  <c r="Y428" i="2"/>
  <c r="X428" i="2"/>
  <c r="BO428" i="2" s="1"/>
  <c r="O428" i="2"/>
  <c r="W426" i="2"/>
  <c r="W425" i="2"/>
  <c r="BN424" i="2"/>
  <c r="BL424" i="2"/>
  <c r="X424" i="2"/>
  <c r="BO424" i="2" s="1"/>
  <c r="O424" i="2"/>
  <c r="BN423" i="2"/>
  <c r="BL423" i="2"/>
  <c r="X423" i="2"/>
  <c r="BM423" i="2" s="1"/>
  <c r="O423" i="2"/>
  <c r="W420" i="2"/>
  <c r="W419" i="2"/>
  <c r="BN418" i="2"/>
  <c r="BL418" i="2"/>
  <c r="X418" i="2"/>
  <c r="BO418" i="2" s="1"/>
  <c r="O418" i="2"/>
  <c r="BN417" i="2"/>
  <c r="BL417" i="2"/>
  <c r="X417" i="2"/>
  <c r="O417" i="2"/>
  <c r="BO416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BO408" i="2" s="1"/>
  <c r="O408" i="2"/>
  <c r="BN407" i="2"/>
  <c r="BL407" i="2"/>
  <c r="X407" i="2"/>
  <c r="O407" i="2"/>
  <c r="BN406" i="2"/>
  <c r="BL406" i="2"/>
  <c r="X406" i="2"/>
  <c r="Y406" i="2" s="1"/>
  <c r="O406" i="2"/>
  <c r="W404" i="2"/>
  <c r="W403" i="2"/>
  <c r="BN402" i="2"/>
  <c r="BL402" i="2"/>
  <c r="X402" i="2"/>
  <c r="Y402" i="2" s="1"/>
  <c r="O402" i="2"/>
  <c r="BN401" i="2"/>
  <c r="BL401" i="2"/>
  <c r="X401" i="2"/>
  <c r="Y401" i="2" s="1"/>
  <c r="O401" i="2"/>
  <c r="BN400" i="2"/>
  <c r="BL400" i="2"/>
  <c r="X400" i="2"/>
  <c r="O400" i="2"/>
  <c r="BN399" i="2"/>
  <c r="BL399" i="2"/>
  <c r="X399" i="2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BO396" i="2" s="1"/>
  <c r="O396" i="2"/>
  <c r="BN395" i="2"/>
  <c r="BL395" i="2"/>
  <c r="X395" i="2"/>
  <c r="BO395" i="2" s="1"/>
  <c r="O395" i="2"/>
  <c r="BN394" i="2"/>
  <c r="BM394" i="2"/>
  <c r="BL394" i="2"/>
  <c r="Y394" i="2"/>
  <c r="X394" i="2"/>
  <c r="BO394" i="2" s="1"/>
  <c r="O394" i="2"/>
  <c r="BN393" i="2"/>
  <c r="BL393" i="2"/>
  <c r="X393" i="2"/>
  <c r="O393" i="2"/>
  <c r="BN392" i="2"/>
  <c r="BL392" i="2"/>
  <c r="X392" i="2"/>
  <c r="BO392" i="2" s="1"/>
  <c r="O392" i="2"/>
  <c r="BN391" i="2"/>
  <c r="BL391" i="2"/>
  <c r="Y391" i="2"/>
  <c r="X391" i="2"/>
  <c r="O391" i="2"/>
  <c r="BN390" i="2"/>
  <c r="BL390" i="2"/>
  <c r="X390" i="2"/>
  <c r="Y390" i="2" s="1"/>
  <c r="O390" i="2"/>
  <c r="W388" i="2"/>
  <c r="W387" i="2"/>
  <c r="BN386" i="2"/>
  <c r="BL386" i="2"/>
  <c r="X386" i="2"/>
  <c r="Y386" i="2" s="1"/>
  <c r="O386" i="2"/>
  <c r="BN385" i="2"/>
  <c r="BL385" i="2"/>
  <c r="X385" i="2"/>
  <c r="O385" i="2"/>
  <c r="W381" i="2"/>
  <c r="W380" i="2"/>
  <c r="BN379" i="2"/>
  <c r="BL379" i="2"/>
  <c r="X379" i="2"/>
  <c r="O379" i="2"/>
  <c r="W377" i="2"/>
  <c r="W376" i="2"/>
  <c r="BN375" i="2"/>
  <c r="BL375" i="2"/>
  <c r="X375" i="2"/>
  <c r="Y375" i="2" s="1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O372" i="2"/>
  <c r="W370" i="2"/>
  <c r="W369" i="2"/>
  <c r="BN368" i="2"/>
  <c r="BL368" i="2"/>
  <c r="X368" i="2"/>
  <c r="O368" i="2"/>
  <c r="BN367" i="2"/>
  <c r="BL367" i="2"/>
  <c r="X367" i="2"/>
  <c r="BM367" i="2" s="1"/>
  <c r="O367" i="2"/>
  <c r="W365" i="2"/>
  <c r="W364" i="2"/>
  <c r="BN363" i="2"/>
  <c r="BL363" i="2"/>
  <c r="X363" i="2"/>
  <c r="O363" i="2"/>
  <c r="BN362" i="2"/>
  <c r="BL362" i="2"/>
  <c r="Y362" i="2"/>
  <c r="X362" i="2"/>
  <c r="BO362" i="2" s="1"/>
  <c r="O362" i="2"/>
  <c r="BN361" i="2"/>
  <c r="BM361" i="2"/>
  <c r="BL361" i="2"/>
  <c r="Y361" i="2"/>
  <c r="X361" i="2"/>
  <c r="BO361" i="2" s="1"/>
  <c r="O361" i="2"/>
  <c r="BN360" i="2"/>
  <c r="BM360" i="2"/>
  <c r="BL360" i="2"/>
  <c r="Y360" i="2"/>
  <c r="X360" i="2"/>
  <c r="O360" i="2"/>
  <c r="BN359" i="2"/>
  <c r="BL359" i="2"/>
  <c r="X359" i="2"/>
  <c r="O359" i="2"/>
  <c r="W356" i="2"/>
  <c r="W355" i="2"/>
  <c r="BN354" i="2"/>
  <c r="BL354" i="2"/>
  <c r="X354" i="2"/>
  <c r="BM354" i="2" s="1"/>
  <c r="O354" i="2"/>
  <c r="W352" i="2"/>
  <c r="W351" i="2"/>
  <c r="BN350" i="2"/>
  <c r="BL350" i="2"/>
  <c r="X350" i="2"/>
  <c r="BO350" i="2" s="1"/>
  <c r="O350" i="2"/>
  <c r="BN349" i="2"/>
  <c r="BL349" i="2"/>
  <c r="X349" i="2"/>
  <c r="BM349" i="2" s="1"/>
  <c r="O349" i="2"/>
  <c r="BN348" i="2"/>
  <c r="BL348" i="2"/>
  <c r="X348" i="2"/>
  <c r="BM348" i="2" s="1"/>
  <c r="W346" i="2"/>
  <c r="W345" i="2"/>
  <c r="BN344" i="2"/>
  <c r="BL344" i="2"/>
  <c r="X344" i="2"/>
  <c r="O344" i="2"/>
  <c r="BN343" i="2"/>
  <c r="BL343" i="2"/>
  <c r="X343" i="2"/>
  <c r="BM343" i="2" s="1"/>
  <c r="O343" i="2"/>
  <c r="BN342" i="2"/>
  <c r="BL342" i="2"/>
  <c r="X342" i="2"/>
  <c r="BO342" i="2" s="1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BO336" i="2" s="1"/>
  <c r="BN335" i="2"/>
  <c r="BL335" i="2"/>
  <c r="X335" i="2"/>
  <c r="BO335" i="2" s="1"/>
  <c r="O335" i="2"/>
  <c r="BO334" i="2"/>
  <c r="BN334" i="2"/>
  <c r="BL334" i="2"/>
  <c r="X334" i="2"/>
  <c r="BO333" i="2"/>
  <c r="BN333" i="2"/>
  <c r="BM333" i="2"/>
  <c r="BL333" i="2"/>
  <c r="Y333" i="2"/>
  <c r="X333" i="2"/>
  <c r="O333" i="2"/>
  <c r="BN332" i="2"/>
  <c r="BL332" i="2"/>
  <c r="X332" i="2"/>
  <c r="BM332" i="2" s="1"/>
  <c r="BN331" i="2"/>
  <c r="BL331" i="2"/>
  <c r="X331" i="2"/>
  <c r="BN330" i="2"/>
  <c r="BL330" i="2"/>
  <c r="Y330" i="2"/>
  <c r="X330" i="2"/>
  <c r="BM330" i="2" s="1"/>
  <c r="BN329" i="2"/>
  <c r="BL329" i="2"/>
  <c r="X329" i="2"/>
  <c r="BN328" i="2"/>
  <c r="BL328" i="2"/>
  <c r="X328" i="2"/>
  <c r="BM328" i="2" s="1"/>
  <c r="BN327" i="2"/>
  <c r="BL327" i="2"/>
  <c r="X327" i="2"/>
  <c r="BN326" i="2"/>
  <c r="BL326" i="2"/>
  <c r="X326" i="2"/>
  <c r="BM326" i="2" s="1"/>
  <c r="O326" i="2"/>
  <c r="BN325" i="2"/>
  <c r="BL325" i="2"/>
  <c r="X325" i="2"/>
  <c r="BM325" i="2" s="1"/>
  <c r="W321" i="2"/>
  <c r="W320" i="2"/>
  <c r="BN319" i="2"/>
  <c r="BL319" i="2"/>
  <c r="X319" i="2"/>
  <c r="O319" i="2"/>
  <c r="W317" i="2"/>
  <c r="W316" i="2"/>
  <c r="BN315" i="2"/>
  <c r="BL315" i="2"/>
  <c r="X315" i="2"/>
  <c r="X316" i="2" s="1"/>
  <c r="O315" i="2"/>
  <c r="W313" i="2"/>
  <c r="W312" i="2"/>
  <c r="BN311" i="2"/>
  <c r="BL311" i="2"/>
  <c r="X311" i="2"/>
  <c r="O311" i="2"/>
  <c r="BN310" i="2"/>
  <c r="BL310" i="2"/>
  <c r="X310" i="2"/>
  <c r="BM310" i="2" s="1"/>
  <c r="O310" i="2"/>
  <c r="BN309" i="2"/>
  <c r="BL309" i="2"/>
  <c r="X309" i="2"/>
  <c r="BO309" i="2" s="1"/>
  <c r="O309" i="2"/>
  <c r="W307" i="2"/>
  <c r="W306" i="2"/>
  <c r="BN305" i="2"/>
  <c r="BL305" i="2"/>
  <c r="X305" i="2"/>
  <c r="X307" i="2" s="1"/>
  <c r="O305" i="2"/>
  <c r="W302" i="2"/>
  <c r="W301" i="2"/>
  <c r="BN300" i="2"/>
  <c r="BL300" i="2"/>
  <c r="X300" i="2"/>
  <c r="BO300" i="2" s="1"/>
  <c r="O300" i="2"/>
  <c r="BN299" i="2"/>
  <c r="BL299" i="2"/>
  <c r="X299" i="2"/>
  <c r="X302" i="2" s="1"/>
  <c r="O299" i="2"/>
  <c r="W297" i="2"/>
  <c r="W296" i="2"/>
  <c r="BN295" i="2"/>
  <c r="BL295" i="2"/>
  <c r="X295" i="2"/>
  <c r="BO295" i="2" s="1"/>
  <c r="O295" i="2"/>
  <c r="BN294" i="2"/>
  <c r="BL294" i="2"/>
  <c r="X294" i="2"/>
  <c r="BO294" i="2" s="1"/>
  <c r="O294" i="2"/>
  <c r="BO293" i="2"/>
  <c r="BN293" i="2"/>
  <c r="BM293" i="2"/>
  <c r="BL293" i="2"/>
  <c r="Y293" i="2"/>
  <c r="X293" i="2"/>
  <c r="O293" i="2"/>
  <c r="BN292" i="2"/>
  <c r="BL292" i="2"/>
  <c r="X292" i="2"/>
  <c r="BO292" i="2" s="1"/>
  <c r="O292" i="2"/>
  <c r="BN291" i="2"/>
  <c r="BL291" i="2"/>
  <c r="X291" i="2"/>
  <c r="BO291" i="2" s="1"/>
  <c r="O291" i="2"/>
  <c r="BN290" i="2"/>
  <c r="BL290" i="2"/>
  <c r="X290" i="2"/>
  <c r="Y290" i="2" s="1"/>
  <c r="O290" i="2"/>
  <c r="BN289" i="2"/>
  <c r="BL289" i="2"/>
  <c r="X289" i="2"/>
  <c r="O289" i="2"/>
  <c r="W286" i="2"/>
  <c r="W285" i="2"/>
  <c r="BN284" i="2"/>
  <c r="BL284" i="2"/>
  <c r="X284" i="2"/>
  <c r="Y284" i="2" s="1"/>
  <c r="O284" i="2"/>
  <c r="BN283" i="2"/>
  <c r="BL283" i="2"/>
  <c r="X283" i="2"/>
  <c r="O283" i="2"/>
  <c r="BN282" i="2"/>
  <c r="BL282" i="2"/>
  <c r="X282" i="2"/>
  <c r="BO282" i="2" s="1"/>
  <c r="O282" i="2"/>
  <c r="W280" i="2"/>
  <c r="W279" i="2"/>
  <c r="BN278" i="2"/>
  <c r="BL278" i="2"/>
  <c r="X278" i="2"/>
  <c r="O278" i="2"/>
  <c r="BN277" i="2"/>
  <c r="BL277" i="2"/>
  <c r="X277" i="2"/>
  <c r="X279" i="2" s="1"/>
  <c r="BN276" i="2"/>
  <c r="BM276" i="2"/>
  <c r="BL276" i="2"/>
  <c r="Y276" i="2"/>
  <c r="X276" i="2"/>
  <c r="W274" i="2"/>
  <c r="W273" i="2"/>
  <c r="BN272" i="2"/>
  <c r="BL272" i="2"/>
  <c r="X272" i="2"/>
  <c r="O272" i="2"/>
  <c r="BN271" i="2"/>
  <c r="BL271" i="2"/>
  <c r="X271" i="2"/>
  <c r="O271" i="2"/>
  <c r="BN270" i="2"/>
  <c r="BL270" i="2"/>
  <c r="Y270" i="2"/>
  <c r="X270" i="2"/>
  <c r="BM270" i="2" s="1"/>
  <c r="O270" i="2"/>
  <c r="BN269" i="2"/>
  <c r="BL269" i="2"/>
  <c r="X269" i="2"/>
  <c r="BO269" i="2" s="1"/>
  <c r="W267" i="2"/>
  <c r="W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Y263" i="2" s="1"/>
  <c r="O263" i="2"/>
  <c r="BN262" i="2"/>
  <c r="BL262" i="2"/>
  <c r="X262" i="2"/>
  <c r="O262" i="2"/>
  <c r="BO261" i="2"/>
  <c r="BN261" i="2"/>
  <c r="BL261" i="2"/>
  <c r="X261" i="2"/>
  <c r="O261" i="2"/>
  <c r="BN260" i="2"/>
  <c r="BL260" i="2"/>
  <c r="X260" i="2"/>
  <c r="O260" i="2"/>
  <c r="BN259" i="2"/>
  <c r="BL259" i="2"/>
  <c r="X259" i="2"/>
  <c r="BM259" i="2" s="1"/>
  <c r="O259" i="2"/>
  <c r="BN258" i="2"/>
  <c r="BL258" i="2"/>
  <c r="X258" i="2"/>
  <c r="BO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O253" i="2" s="1"/>
  <c r="O253" i="2"/>
  <c r="BN252" i="2"/>
  <c r="BL252" i="2"/>
  <c r="X252" i="2"/>
  <c r="BO252" i="2" s="1"/>
  <c r="O252" i="2"/>
  <c r="BO251" i="2"/>
  <c r="BN251" i="2"/>
  <c r="BM251" i="2"/>
  <c r="BL251" i="2"/>
  <c r="Y251" i="2"/>
  <c r="X251" i="2"/>
  <c r="O251" i="2"/>
  <c r="BN250" i="2"/>
  <c r="BL250" i="2"/>
  <c r="X250" i="2"/>
  <c r="BO250" i="2" s="1"/>
  <c r="O250" i="2"/>
  <c r="W248" i="2"/>
  <c r="W247" i="2"/>
  <c r="BN246" i="2"/>
  <c r="BL246" i="2"/>
  <c r="X246" i="2"/>
  <c r="BM246" i="2" s="1"/>
  <c r="O246" i="2"/>
  <c r="BN245" i="2"/>
  <c r="BL245" i="2"/>
  <c r="Y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O240" i="2"/>
  <c r="BN239" i="2"/>
  <c r="BL239" i="2"/>
  <c r="X239" i="2"/>
  <c r="BM239" i="2" s="1"/>
  <c r="O239" i="2"/>
  <c r="BN238" i="2"/>
  <c r="BL238" i="2"/>
  <c r="X238" i="2"/>
  <c r="BO238" i="2" s="1"/>
  <c r="O238" i="2"/>
  <c r="BN237" i="2"/>
  <c r="BL237" i="2"/>
  <c r="X237" i="2"/>
  <c r="BO237" i="2" s="1"/>
  <c r="O237" i="2"/>
  <c r="BO236" i="2"/>
  <c r="BN236" i="2"/>
  <c r="BM236" i="2"/>
  <c r="BL236" i="2"/>
  <c r="Y236" i="2"/>
  <c r="X236" i="2"/>
  <c r="O236" i="2"/>
  <c r="BN235" i="2"/>
  <c r="BL235" i="2"/>
  <c r="X235" i="2"/>
  <c r="BO235" i="2" s="1"/>
  <c r="O235" i="2"/>
  <c r="W232" i="2"/>
  <c r="W231" i="2"/>
  <c r="BN230" i="2"/>
  <c r="BL230" i="2"/>
  <c r="X230" i="2"/>
  <c r="BO230" i="2" s="1"/>
  <c r="O230" i="2"/>
  <c r="BN229" i="2"/>
  <c r="BL229" i="2"/>
  <c r="X229" i="2"/>
  <c r="BO229" i="2" s="1"/>
  <c r="O229" i="2"/>
  <c r="BN228" i="2"/>
  <c r="BL228" i="2"/>
  <c r="X228" i="2"/>
  <c r="BO228" i="2" s="1"/>
  <c r="O228" i="2"/>
  <c r="BN227" i="2"/>
  <c r="BL227" i="2"/>
  <c r="X227" i="2"/>
  <c r="Y227" i="2" s="1"/>
  <c r="O227" i="2"/>
  <c r="BN226" i="2"/>
  <c r="BL226" i="2"/>
  <c r="X226" i="2"/>
  <c r="Y226" i="2" s="1"/>
  <c r="O226" i="2"/>
  <c r="BN225" i="2"/>
  <c r="BL225" i="2"/>
  <c r="X225" i="2"/>
  <c r="BO225" i="2" s="1"/>
  <c r="O225" i="2"/>
  <c r="W222" i="2"/>
  <c r="W221" i="2"/>
  <c r="BN220" i="2"/>
  <c r="BL220" i="2"/>
  <c r="X220" i="2"/>
  <c r="O220" i="2"/>
  <c r="BO219" i="2"/>
  <c r="BN219" i="2"/>
  <c r="BL219" i="2"/>
  <c r="X219" i="2"/>
  <c r="O219" i="2"/>
  <c r="BN218" i="2"/>
  <c r="BL218" i="2"/>
  <c r="X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Y210" i="2" s="1"/>
  <c r="O210" i="2"/>
  <c r="BN209" i="2"/>
  <c r="BL209" i="2"/>
  <c r="X209" i="2"/>
  <c r="O209" i="2"/>
  <c r="BN208" i="2"/>
  <c r="BL208" i="2"/>
  <c r="X208" i="2"/>
  <c r="BO208" i="2" s="1"/>
  <c r="O208" i="2"/>
  <c r="W205" i="2"/>
  <c r="W204" i="2"/>
  <c r="BN203" i="2"/>
  <c r="BL203" i="2"/>
  <c r="X203" i="2"/>
  <c r="BO203" i="2" s="1"/>
  <c r="BN202" i="2"/>
  <c r="BL202" i="2"/>
  <c r="X202" i="2"/>
  <c r="BO202" i="2" s="1"/>
  <c r="BN201" i="2"/>
  <c r="BL201" i="2"/>
  <c r="X201" i="2"/>
  <c r="O201" i="2"/>
  <c r="BN200" i="2"/>
  <c r="BL200" i="2"/>
  <c r="X200" i="2"/>
  <c r="O200" i="2"/>
  <c r="W198" i="2"/>
  <c r="W197" i="2"/>
  <c r="BN196" i="2"/>
  <c r="BL196" i="2"/>
  <c r="X196" i="2"/>
  <c r="O196" i="2"/>
  <c r="BN195" i="2"/>
  <c r="BL195" i="2"/>
  <c r="X195" i="2"/>
  <c r="BM195" i="2" s="1"/>
  <c r="BN194" i="2"/>
  <c r="BL194" i="2"/>
  <c r="X194" i="2"/>
  <c r="BO194" i="2" s="1"/>
  <c r="BN193" i="2"/>
  <c r="BL193" i="2"/>
  <c r="X193" i="2"/>
  <c r="BM193" i="2" s="1"/>
  <c r="BN192" i="2"/>
  <c r="BL192" i="2"/>
  <c r="X192" i="2"/>
  <c r="BO192" i="2" s="1"/>
  <c r="O192" i="2"/>
  <c r="BN191" i="2"/>
  <c r="BL191" i="2"/>
  <c r="X191" i="2"/>
  <c r="Y191" i="2" s="1"/>
  <c r="O191" i="2"/>
  <c r="BN190" i="2"/>
  <c r="BL190" i="2"/>
  <c r="X190" i="2"/>
  <c r="Y190" i="2" s="1"/>
  <c r="O190" i="2"/>
  <c r="BN189" i="2"/>
  <c r="BL189" i="2"/>
  <c r="X189" i="2"/>
  <c r="BO189" i="2" s="1"/>
  <c r="O189" i="2"/>
  <c r="BN188" i="2"/>
  <c r="BL188" i="2"/>
  <c r="X188" i="2"/>
  <c r="BO188" i="2" s="1"/>
  <c r="O188" i="2"/>
  <c r="BN187" i="2"/>
  <c r="BL187" i="2"/>
  <c r="X187" i="2"/>
  <c r="BO186" i="2"/>
  <c r="BN186" i="2"/>
  <c r="BM186" i="2"/>
  <c r="BL186" i="2"/>
  <c r="Y186" i="2"/>
  <c r="X186" i="2"/>
  <c r="O186" i="2"/>
  <c r="BN185" i="2"/>
  <c r="BL185" i="2"/>
  <c r="X185" i="2"/>
  <c r="BO185" i="2" s="1"/>
  <c r="BN184" i="2"/>
  <c r="BL184" i="2"/>
  <c r="X184" i="2"/>
  <c r="O184" i="2"/>
  <c r="BN183" i="2"/>
  <c r="BL183" i="2"/>
  <c r="Y183" i="2"/>
  <c r="X183" i="2"/>
  <c r="BO183" i="2" s="1"/>
  <c r="O183" i="2"/>
  <c r="BN182" i="2"/>
  <c r="BM182" i="2"/>
  <c r="BL182" i="2"/>
  <c r="Y182" i="2"/>
  <c r="X182" i="2"/>
  <c r="BO182" i="2" s="1"/>
  <c r="O182" i="2"/>
  <c r="W180" i="2"/>
  <c r="W179" i="2"/>
  <c r="BN178" i="2"/>
  <c r="BM178" i="2"/>
  <c r="BL178" i="2"/>
  <c r="Y178" i="2"/>
  <c r="X178" i="2"/>
  <c r="BO178" i="2" s="1"/>
  <c r="O178" i="2"/>
  <c r="BN177" i="2"/>
  <c r="BL177" i="2"/>
  <c r="X177" i="2"/>
  <c r="BO177" i="2" s="1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Y173" i="2"/>
  <c r="X173" i="2"/>
  <c r="O173" i="2"/>
  <c r="BN172" i="2"/>
  <c r="BL172" i="2"/>
  <c r="X172" i="2"/>
  <c r="BO172" i="2" s="1"/>
  <c r="BN171" i="2"/>
  <c r="BL171" i="2"/>
  <c r="X171" i="2"/>
  <c r="BM171" i="2" s="1"/>
  <c r="W169" i="2"/>
  <c r="W168" i="2"/>
  <c r="BN167" i="2"/>
  <c r="BL167" i="2"/>
  <c r="X167" i="2"/>
  <c r="Y167" i="2" s="1"/>
  <c r="O167" i="2"/>
  <c r="BN166" i="2"/>
  <c r="BL166" i="2"/>
  <c r="X166" i="2"/>
  <c r="Y166" i="2" s="1"/>
  <c r="O166" i="2"/>
  <c r="W164" i="2"/>
  <c r="W163" i="2"/>
  <c r="BN162" i="2"/>
  <c r="BL162" i="2"/>
  <c r="X162" i="2"/>
  <c r="Y162" i="2" s="1"/>
  <c r="O162" i="2"/>
  <c r="BN161" i="2"/>
  <c r="BL161" i="2"/>
  <c r="X161" i="2"/>
  <c r="BM161" i="2" s="1"/>
  <c r="O161" i="2"/>
  <c r="W158" i="2"/>
  <c r="W157" i="2"/>
  <c r="BN156" i="2"/>
  <c r="BL156" i="2"/>
  <c r="X156" i="2"/>
  <c r="BO156" i="2" s="1"/>
  <c r="O156" i="2"/>
  <c r="BO155" i="2"/>
  <c r="BN155" i="2"/>
  <c r="BM155" i="2"/>
  <c r="BL155" i="2"/>
  <c r="Y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BN149" i="2"/>
  <c r="BL149" i="2"/>
  <c r="X149" i="2"/>
  <c r="Y149" i="2" s="1"/>
  <c r="O149" i="2"/>
  <c r="BN148" i="2"/>
  <c r="BL148" i="2"/>
  <c r="X148" i="2"/>
  <c r="O148" i="2"/>
  <c r="W145" i="2"/>
  <c r="W144" i="2"/>
  <c r="BN143" i="2"/>
  <c r="BL143" i="2"/>
  <c r="X143" i="2"/>
  <c r="Y143" i="2" s="1"/>
  <c r="O143" i="2"/>
  <c r="BN142" i="2"/>
  <c r="BL142" i="2"/>
  <c r="Y142" i="2"/>
  <c r="X142" i="2"/>
  <c r="BM142" i="2" s="1"/>
  <c r="O142" i="2"/>
  <c r="BN141" i="2"/>
  <c r="BL141" i="2"/>
  <c r="X141" i="2"/>
  <c r="BM141" i="2" s="1"/>
  <c r="BN140" i="2"/>
  <c r="BL140" i="2"/>
  <c r="X140" i="2"/>
  <c r="G563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Y131" i="2" s="1"/>
  <c r="O131" i="2"/>
  <c r="BN130" i="2"/>
  <c r="BL130" i="2"/>
  <c r="X130" i="2"/>
  <c r="BO130" i="2" s="1"/>
  <c r="O130" i="2"/>
  <c r="W127" i="2"/>
  <c r="W126" i="2"/>
  <c r="BN125" i="2"/>
  <c r="BL125" i="2"/>
  <c r="X125" i="2"/>
  <c r="Y125" i="2" s="1"/>
  <c r="O125" i="2"/>
  <c r="BN124" i="2"/>
  <c r="BL124" i="2"/>
  <c r="X124" i="2"/>
  <c r="BM124" i="2" s="1"/>
  <c r="O124" i="2"/>
  <c r="BN123" i="2"/>
  <c r="BL123" i="2"/>
  <c r="Y123" i="2"/>
  <c r="X123" i="2"/>
  <c r="BM123" i="2" s="1"/>
  <c r="O123" i="2"/>
  <c r="BN122" i="2"/>
  <c r="BM122" i="2"/>
  <c r="BL122" i="2"/>
  <c r="Y122" i="2"/>
  <c r="X122" i="2"/>
  <c r="BO122" i="2" s="1"/>
  <c r="O122" i="2"/>
  <c r="BN121" i="2"/>
  <c r="BM121" i="2"/>
  <c r="BL121" i="2"/>
  <c r="Y121" i="2"/>
  <c r="X121" i="2"/>
  <c r="BO121" i="2" s="1"/>
  <c r="O121" i="2"/>
  <c r="BN120" i="2"/>
  <c r="BL120" i="2"/>
  <c r="X120" i="2"/>
  <c r="BO120" i="2" s="1"/>
  <c r="O120" i="2"/>
  <c r="BN119" i="2"/>
  <c r="BL119" i="2"/>
  <c r="X119" i="2"/>
  <c r="BO119" i="2" s="1"/>
  <c r="O119" i="2"/>
  <c r="W117" i="2"/>
  <c r="W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Y113" i="2" s="1"/>
  <c r="O113" i="2"/>
  <c r="BN112" i="2"/>
  <c r="BL112" i="2"/>
  <c r="X112" i="2"/>
  <c r="BO112" i="2" s="1"/>
  <c r="O112" i="2"/>
  <c r="BO111" i="2"/>
  <c r="BN111" i="2"/>
  <c r="BL111" i="2"/>
  <c r="X111" i="2"/>
  <c r="BM111" i="2" s="1"/>
  <c r="O111" i="2"/>
  <c r="BN110" i="2"/>
  <c r="BL110" i="2"/>
  <c r="X110" i="2"/>
  <c r="Y110" i="2" s="1"/>
  <c r="O110" i="2"/>
  <c r="BN109" i="2"/>
  <c r="BL109" i="2"/>
  <c r="X109" i="2"/>
  <c r="Y109" i="2" s="1"/>
  <c r="O109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BM105" i="2" s="1"/>
  <c r="O105" i="2"/>
  <c r="BN104" i="2"/>
  <c r="BL104" i="2"/>
  <c r="X104" i="2"/>
  <c r="Y104" i="2" s="1"/>
  <c r="O104" i="2"/>
  <c r="BN103" i="2"/>
  <c r="BL103" i="2"/>
  <c r="X103" i="2"/>
  <c r="BO103" i="2" s="1"/>
  <c r="O103" i="2"/>
  <c r="BN102" i="2"/>
  <c r="BL102" i="2"/>
  <c r="X102" i="2"/>
  <c r="BM102" i="2" s="1"/>
  <c r="O102" i="2"/>
  <c r="BN101" i="2"/>
  <c r="BL101" i="2"/>
  <c r="X101" i="2"/>
  <c r="BO101" i="2" s="1"/>
  <c r="W99" i="2"/>
  <c r="W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BO95" i="2" s="1"/>
  <c r="O95" i="2"/>
  <c r="BN94" i="2"/>
  <c r="BL94" i="2"/>
  <c r="X94" i="2"/>
  <c r="BO94" i="2" s="1"/>
  <c r="O94" i="2"/>
  <c r="BN93" i="2"/>
  <c r="BL93" i="2"/>
  <c r="X93" i="2"/>
  <c r="Y93" i="2" s="1"/>
  <c r="O93" i="2"/>
  <c r="BO92" i="2"/>
  <c r="BN92" i="2"/>
  <c r="BM92" i="2"/>
  <c r="BL92" i="2"/>
  <c r="Y92" i="2"/>
  <c r="X92" i="2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BO84" i="2" s="1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O78" i="2"/>
  <c r="BN78" i="2"/>
  <c r="BM78" i="2"/>
  <c r="BL78" i="2"/>
  <c r="Y78" i="2"/>
  <c r="X78" i="2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M71" i="2" s="1"/>
  <c r="O71" i="2"/>
  <c r="BO70" i="2"/>
  <c r="BN70" i="2"/>
  <c r="BM70" i="2"/>
  <c r="BL70" i="2"/>
  <c r="Y70" i="2"/>
  <c r="X70" i="2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O63" i="2"/>
  <c r="BO62" i="2"/>
  <c r="BN62" i="2"/>
  <c r="BM62" i="2"/>
  <c r="BL62" i="2"/>
  <c r="Y62" i="2"/>
  <c r="X62" i="2"/>
  <c r="O62" i="2"/>
  <c r="BN61" i="2"/>
  <c r="BL61" i="2"/>
  <c r="X61" i="2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D563" i="2" s="1"/>
  <c r="O53" i="2"/>
  <c r="W50" i="2"/>
  <c r="W49" i="2"/>
  <c r="BN48" i="2"/>
  <c r="BL48" i="2"/>
  <c r="X48" i="2"/>
  <c r="O48" i="2"/>
  <c r="BN47" i="2"/>
  <c r="BL47" i="2"/>
  <c r="X47" i="2"/>
  <c r="O47" i="2"/>
  <c r="W43" i="2"/>
  <c r="W42" i="2"/>
  <c r="BN41" i="2"/>
  <c r="BL41" i="2"/>
  <c r="X41" i="2"/>
  <c r="BM41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O27" i="2"/>
  <c r="W25" i="2"/>
  <c r="W24" i="2"/>
  <c r="BN23" i="2"/>
  <c r="BL23" i="2"/>
  <c r="X23" i="2"/>
  <c r="BM23" i="2" s="1"/>
  <c r="O23" i="2"/>
  <c r="BN22" i="2"/>
  <c r="BL22" i="2"/>
  <c r="X22" i="2"/>
  <c r="BM22" i="2" s="1"/>
  <c r="O22" i="2"/>
  <c r="H10" i="2"/>
  <c r="A9" i="2"/>
  <c r="F9" i="2" s="1"/>
  <c r="D7" i="2"/>
  <c r="P6" i="2"/>
  <c r="O2" i="2"/>
  <c r="X440" i="2" l="1"/>
  <c r="X441" i="2"/>
  <c r="X448" i="2"/>
  <c r="X449" i="2"/>
  <c r="X82" i="2"/>
  <c r="Y66" i="2"/>
  <c r="BM66" i="2"/>
  <c r="Y74" i="2"/>
  <c r="BM74" i="2"/>
  <c r="Y84" i="2"/>
  <c r="BM84" i="2"/>
  <c r="Y96" i="2"/>
  <c r="BM96" i="2"/>
  <c r="BO102" i="2"/>
  <c r="Y119" i="2"/>
  <c r="BM119" i="2"/>
  <c r="Y134" i="2"/>
  <c r="BM134" i="2"/>
  <c r="Y152" i="2"/>
  <c r="BM152" i="2"/>
  <c r="Y230" i="2"/>
  <c r="BM230" i="2"/>
  <c r="Y239" i="2"/>
  <c r="BO246" i="2"/>
  <c r="Y253" i="2"/>
  <c r="BM253" i="2"/>
  <c r="Y257" i="2"/>
  <c r="BM257" i="2"/>
  <c r="Y258" i="2"/>
  <c r="Y309" i="2"/>
  <c r="Y325" i="2"/>
  <c r="Y326" i="2"/>
  <c r="Y332" i="2"/>
  <c r="BO354" i="2"/>
  <c r="Y367" i="2"/>
  <c r="Y418" i="2"/>
  <c r="BM418" i="2"/>
  <c r="Y423" i="2"/>
  <c r="Y425" i="2" s="1"/>
  <c r="Y424" i="2"/>
  <c r="BM424" i="2"/>
  <c r="Y453" i="2"/>
  <c r="BM453" i="2"/>
  <c r="Y454" i="2"/>
  <c r="BO472" i="2"/>
  <c r="Y478" i="2"/>
  <c r="BM478" i="2"/>
  <c r="Y480" i="2"/>
  <c r="Y499" i="2"/>
  <c r="BM499" i="2"/>
  <c r="Y500" i="2"/>
  <c r="BM500" i="2"/>
  <c r="Y533" i="2"/>
  <c r="BO516" i="2"/>
  <c r="Y517" i="2"/>
  <c r="BM517" i="2"/>
  <c r="Y396" i="2"/>
  <c r="X355" i="2"/>
  <c r="X356" i="2"/>
  <c r="Y343" i="2"/>
  <c r="BO108" i="2"/>
  <c r="Y479" i="2"/>
  <c r="BM479" i="2"/>
  <c r="Y395" i="2"/>
  <c r="BM395" i="2"/>
  <c r="R563" i="2"/>
  <c r="Y354" i="2"/>
  <c r="Y355" i="2" s="1"/>
  <c r="X285" i="2"/>
  <c r="BO105" i="2"/>
  <c r="Y105" i="2"/>
  <c r="BM33" i="2"/>
  <c r="X35" i="2"/>
  <c r="BO33" i="2"/>
  <c r="W553" i="2"/>
  <c r="Y23" i="2"/>
  <c r="Y27" i="2"/>
  <c r="Y29" i="2"/>
  <c r="BM29" i="2"/>
  <c r="BM30" i="2"/>
  <c r="Y31" i="2"/>
  <c r="BM31" i="2"/>
  <c r="Y37" i="2"/>
  <c r="Y38" i="2" s="1"/>
  <c r="BM37" i="2"/>
  <c r="BO37" i="2"/>
  <c r="X38" i="2"/>
  <c r="Y41" i="2"/>
  <c r="Y42" i="2" s="1"/>
  <c r="BO23" i="2"/>
  <c r="BO27" i="2"/>
  <c r="X43" i="2"/>
  <c r="X42" i="2"/>
  <c r="BO41" i="2"/>
  <c r="BO47" i="2"/>
  <c r="BM47" i="2"/>
  <c r="Y47" i="2"/>
  <c r="X50" i="2"/>
  <c r="BM56" i="2"/>
  <c r="X58" i="2"/>
  <c r="BM61" i="2"/>
  <c r="X81" i="2"/>
  <c r="BM109" i="2"/>
  <c r="BO109" i="2"/>
  <c r="BM149" i="2"/>
  <c r="BO149" i="2"/>
  <c r="BM191" i="2"/>
  <c r="BO191" i="2"/>
  <c r="BM194" i="2"/>
  <c r="X216" i="2"/>
  <c r="BM211" i="2"/>
  <c r="BO211" i="2"/>
  <c r="Y214" i="2"/>
  <c r="BM214" i="2"/>
  <c r="BM227" i="2"/>
  <c r="BO227" i="2"/>
  <c r="X273" i="2"/>
  <c r="BM290" i="2"/>
  <c r="BO290" i="2"/>
  <c r="X345" i="2"/>
  <c r="BO349" i="2"/>
  <c r="BM363" i="2"/>
  <c r="Y363" i="2"/>
  <c r="BM375" i="2"/>
  <c r="BO375" i="2"/>
  <c r="X380" i="2"/>
  <c r="X381" i="2"/>
  <c r="BM379" i="2"/>
  <c r="BO379" i="2"/>
  <c r="BO393" i="2"/>
  <c r="BM393" i="2"/>
  <c r="Y393" i="2"/>
  <c r="X404" i="2"/>
  <c r="BM401" i="2"/>
  <c r="BO401" i="2"/>
  <c r="BM402" i="2"/>
  <c r="X414" i="2"/>
  <c r="Y412" i="2"/>
  <c r="Y413" i="2" s="1"/>
  <c r="BO417" i="2"/>
  <c r="BM417" i="2"/>
  <c r="Y417" i="2"/>
  <c r="BM430" i="2"/>
  <c r="Y430" i="2"/>
  <c r="BM452" i="2"/>
  <c r="BM463" i="2"/>
  <c r="Y463" i="2"/>
  <c r="Y464" i="2" s="1"/>
  <c r="BM473" i="2"/>
  <c r="BO473" i="2"/>
  <c r="BM474" i="2"/>
  <c r="BO477" i="2"/>
  <c r="BM477" i="2"/>
  <c r="Y477" i="2"/>
  <c r="BM489" i="2"/>
  <c r="Y489" i="2"/>
  <c r="X506" i="2"/>
  <c r="BO504" i="2"/>
  <c r="BM504" i="2"/>
  <c r="Y504" i="2"/>
  <c r="Y505" i="2" s="1"/>
  <c r="BO511" i="2"/>
  <c r="BM511" i="2"/>
  <c r="Y511" i="2"/>
  <c r="BM514" i="2"/>
  <c r="BO514" i="2"/>
  <c r="BM522" i="2"/>
  <c r="BO522" i="2"/>
  <c r="BO525" i="2"/>
  <c r="Y525" i="2"/>
  <c r="BM532" i="2"/>
  <c r="BO532" i="2"/>
  <c r="BO535" i="2"/>
  <c r="Y535" i="2"/>
  <c r="BM543" i="2"/>
  <c r="BO543" i="2"/>
  <c r="X49" i="2"/>
  <c r="Y54" i="2"/>
  <c r="BM54" i="2"/>
  <c r="Y64" i="2"/>
  <c r="BM64" i="2"/>
  <c r="Y68" i="2"/>
  <c r="BM68" i="2"/>
  <c r="Y72" i="2"/>
  <c r="BM72" i="2"/>
  <c r="Y76" i="2"/>
  <c r="BM76" i="2"/>
  <c r="Y80" i="2"/>
  <c r="BM80" i="2"/>
  <c r="Y86" i="2"/>
  <c r="BM86" i="2"/>
  <c r="Y94" i="2"/>
  <c r="BM94" i="2"/>
  <c r="X99" i="2"/>
  <c r="Y101" i="2"/>
  <c r="BM101" i="2"/>
  <c r="Y103" i="2"/>
  <c r="BM103" i="2"/>
  <c r="Y107" i="2"/>
  <c r="BM107" i="2"/>
  <c r="BO110" i="2"/>
  <c r="Y112" i="2"/>
  <c r="BM112" i="2"/>
  <c r="Y114" i="2"/>
  <c r="BM114" i="2"/>
  <c r="X127" i="2"/>
  <c r="Y120" i="2"/>
  <c r="BM120" i="2"/>
  <c r="Y124" i="2"/>
  <c r="BM130" i="2"/>
  <c r="BM131" i="2"/>
  <c r="Y132" i="2"/>
  <c r="BM132" i="2"/>
  <c r="Y140" i="2"/>
  <c r="Y144" i="2" s="1"/>
  <c r="BM140" i="2"/>
  <c r="BO140" i="2"/>
  <c r="Y141" i="2"/>
  <c r="Y150" i="2"/>
  <c r="BM150" i="2"/>
  <c r="Y154" i="2"/>
  <c r="BM154" i="2"/>
  <c r="Y156" i="2"/>
  <c r="BM156" i="2"/>
  <c r="Y161" i="2"/>
  <c r="Y163" i="2" s="1"/>
  <c r="Y168" i="2"/>
  <c r="Y172" i="2"/>
  <c r="BM176" i="2"/>
  <c r="BO176" i="2"/>
  <c r="Y177" i="2"/>
  <c r="BM177" i="2"/>
  <c r="Y192" i="2"/>
  <c r="BM192" i="2"/>
  <c r="Y193" i="2"/>
  <c r="Y195" i="2"/>
  <c r="Y202" i="2"/>
  <c r="BM202" i="2"/>
  <c r="Y212" i="2"/>
  <c r="BM212" i="2"/>
  <c r="BM226" i="2"/>
  <c r="Y229" i="2"/>
  <c r="BM229" i="2"/>
  <c r="Y235" i="2"/>
  <c r="BM235" i="2"/>
  <c r="Y237" i="2"/>
  <c r="BM237" i="2"/>
  <c r="Y238" i="2"/>
  <c r="BO245" i="2"/>
  <c r="Y250" i="2"/>
  <c r="BM250" i="2"/>
  <c r="Y252" i="2"/>
  <c r="BM252" i="2"/>
  <c r="Y259" i="2"/>
  <c r="Y265" i="2"/>
  <c r="BM265" i="2"/>
  <c r="Y269" i="2"/>
  <c r="Y291" i="2"/>
  <c r="BM291" i="2"/>
  <c r="Y294" i="2"/>
  <c r="BM294" i="2"/>
  <c r="Y295" i="2"/>
  <c r="BM295" i="2"/>
  <c r="Y299" i="2"/>
  <c r="BM299" i="2"/>
  <c r="Y300" i="2"/>
  <c r="Y301" i="2" s="1"/>
  <c r="X301" i="2"/>
  <c r="Y305" i="2"/>
  <c r="Y306" i="2" s="1"/>
  <c r="X306" i="2"/>
  <c r="Y310" i="2"/>
  <c r="Y328" i="2"/>
  <c r="BO330" i="2"/>
  <c r="BO332" i="2"/>
  <c r="Y336" i="2"/>
  <c r="BM336" i="2"/>
  <c r="Y337" i="2"/>
  <c r="BM337" i="2"/>
  <c r="Y341" i="2"/>
  <c r="BM341" i="2"/>
  <c r="Y342" i="2"/>
  <c r="Y348" i="2"/>
  <c r="Y349" i="2"/>
  <c r="Y350" i="2"/>
  <c r="BM350" i="2"/>
  <c r="Y359" i="2"/>
  <c r="Y364" i="2" s="1"/>
  <c r="BM359" i="2"/>
  <c r="BO359" i="2"/>
  <c r="BO363" i="2"/>
  <c r="X364" i="2"/>
  <c r="BM392" i="2"/>
  <c r="Y392" i="2"/>
  <c r="BM397" i="2"/>
  <c r="Y397" i="2"/>
  <c r="BO407" i="2"/>
  <c r="BM407" i="2"/>
  <c r="Y407" i="2"/>
  <c r="BM408" i="2"/>
  <c r="Y408" i="2"/>
  <c r="Y409" i="2" s="1"/>
  <c r="BO412" i="2"/>
  <c r="X420" i="2"/>
  <c r="Y416" i="2"/>
  <c r="BO430" i="2"/>
  <c r="BM433" i="2"/>
  <c r="BO433" i="2"/>
  <c r="Y443" i="2"/>
  <c r="Y444" i="2" s="1"/>
  <c r="X445" i="2"/>
  <c r="X444" i="2"/>
  <c r="BM443" i="2"/>
  <c r="BO463" i="2"/>
  <c r="X464" i="2"/>
  <c r="X487" i="2"/>
  <c r="X486" i="2"/>
  <c r="Y484" i="2"/>
  <c r="Y486" i="2" s="1"/>
  <c r="BO489" i="2"/>
  <c r="BM492" i="2"/>
  <c r="BO492" i="2"/>
  <c r="X563" i="2"/>
  <c r="BO510" i="2"/>
  <c r="BO515" i="2"/>
  <c r="BM515" i="2"/>
  <c r="Y515" i="2"/>
  <c r="BM518" i="2"/>
  <c r="BO518" i="2"/>
  <c r="BM526" i="2"/>
  <c r="BO526" i="2"/>
  <c r="X527" i="2"/>
  <c r="X528" i="2"/>
  <c r="X536" i="2"/>
  <c r="Y531" i="2"/>
  <c r="X544" i="2"/>
  <c r="X545" i="2"/>
  <c r="BM539" i="2"/>
  <c r="BO539" i="2"/>
  <c r="BO542" i="2"/>
  <c r="Y542" i="2"/>
  <c r="BO547" i="2"/>
  <c r="BM547" i="2"/>
  <c r="Y547" i="2"/>
  <c r="BM550" i="2"/>
  <c r="BO550" i="2"/>
  <c r="X365" i="2"/>
  <c r="BO367" i="2"/>
  <c r="X377" i="2"/>
  <c r="S563" i="2"/>
  <c r="BM385" i="2"/>
  <c r="BO385" i="2"/>
  <c r="BM386" i="2"/>
  <c r="BO386" i="2"/>
  <c r="X387" i="2"/>
  <c r="X388" i="2"/>
  <c r="BM390" i="2"/>
  <c r="BO390" i="2"/>
  <c r="BM406" i="2"/>
  <c r="T563" i="2"/>
  <c r="X425" i="2"/>
  <c r="BM434" i="2"/>
  <c r="BO434" i="2"/>
  <c r="BM438" i="2"/>
  <c r="BO438" i="2"/>
  <c r="BM439" i="2"/>
  <c r="BM447" i="2"/>
  <c r="BO454" i="2"/>
  <c r="V563" i="2"/>
  <c r="BO459" i="2"/>
  <c r="BO485" i="2"/>
  <c r="BM493" i="2"/>
  <c r="BO493" i="2"/>
  <c r="BM494" i="2"/>
  <c r="BO494" i="2"/>
  <c r="BM498" i="2"/>
  <c r="BO498" i="2"/>
  <c r="BM524" i="2"/>
  <c r="BO524" i="2"/>
  <c r="X537" i="2"/>
  <c r="BM534" i="2"/>
  <c r="BO534" i="2"/>
  <c r="BM541" i="2"/>
  <c r="BO541" i="2"/>
  <c r="H9" i="2"/>
  <c r="J9" i="2"/>
  <c r="BO28" i="2"/>
  <c r="Y32" i="2"/>
  <c r="Y63" i="2"/>
  <c r="BO71" i="2"/>
  <c r="BM73" i="2"/>
  <c r="Y75" i="2"/>
  <c r="BO87" i="2"/>
  <c r="BO91" i="2"/>
  <c r="BM93" i="2"/>
  <c r="Y95" i="2"/>
  <c r="X116" i="2"/>
  <c r="BM104" i="2"/>
  <c r="Y106" i="2"/>
  <c r="BM113" i="2"/>
  <c r="Y115" i="2"/>
  <c r="X144" i="2"/>
  <c r="Y151" i="2"/>
  <c r="Y171" i="2"/>
  <c r="Y201" i="2"/>
  <c r="BM201" i="2"/>
  <c r="Y213" i="2"/>
  <c r="Y278" i="2"/>
  <c r="BM278" i="2"/>
  <c r="Y292" i="2"/>
  <c r="BO196" i="2"/>
  <c r="BM196" i="2"/>
  <c r="Y196" i="2"/>
  <c r="BM220" i="2"/>
  <c r="Y220" i="2"/>
  <c r="BM262" i="2"/>
  <c r="Y262" i="2"/>
  <c r="X266" i="2"/>
  <c r="BM283" i="2"/>
  <c r="Y283" i="2"/>
  <c r="BO331" i="2"/>
  <c r="BM331" i="2"/>
  <c r="Y331" i="2"/>
  <c r="Y373" i="2"/>
  <c r="BM373" i="2"/>
  <c r="A10" i="2"/>
  <c r="X34" i="2"/>
  <c r="F10" i="2"/>
  <c r="BO30" i="2"/>
  <c r="BM32" i="2"/>
  <c r="Y48" i="2"/>
  <c r="Y49" i="2" s="1"/>
  <c r="Y53" i="2"/>
  <c r="BO56" i="2"/>
  <c r="BO61" i="2"/>
  <c r="BM63" i="2"/>
  <c r="Y65" i="2"/>
  <c r="BO73" i="2"/>
  <c r="BM75" i="2"/>
  <c r="Y77" i="2"/>
  <c r="X88" i="2"/>
  <c r="BO93" i="2"/>
  <c r="BM95" i="2"/>
  <c r="Y97" i="2"/>
  <c r="BO104" i="2"/>
  <c r="BM106" i="2"/>
  <c r="Y108" i="2"/>
  <c r="BO113" i="2"/>
  <c r="BM115" i="2"/>
  <c r="BM125" i="2"/>
  <c r="X145" i="2"/>
  <c r="BM151" i="2"/>
  <c r="Y153" i="2"/>
  <c r="BO162" i="2"/>
  <c r="BM162" i="2"/>
  <c r="Y185" i="2"/>
  <c r="BO187" i="2"/>
  <c r="BM187" i="2"/>
  <c r="Y187" i="2"/>
  <c r="BO209" i="2"/>
  <c r="BM213" i="2"/>
  <c r="X232" i="2"/>
  <c r="Y241" i="2"/>
  <c r="BM241" i="2"/>
  <c r="BM243" i="2"/>
  <c r="BM264" i="2"/>
  <c r="X280" i="2"/>
  <c r="X286" i="2"/>
  <c r="BM292" i="2"/>
  <c r="BO311" i="2"/>
  <c r="BM311" i="2"/>
  <c r="Y311" i="2"/>
  <c r="X351" i="2"/>
  <c r="BO348" i="2"/>
  <c r="BO368" i="2"/>
  <c r="BM368" i="2"/>
  <c r="Y368" i="2"/>
  <c r="Y369" i="2" s="1"/>
  <c r="X370" i="2"/>
  <c r="Y399" i="2"/>
  <c r="BM399" i="2"/>
  <c r="X180" i="2"/>
  <c r="X179" i="2"/>
  <c r="BM174" i="2"/>
  <c r="Y174" i="2"/>
  <c r="Y194" i="2"/>
  <c r="BO201" i="2"/>
  <c r="X204" i="2"/>
  <c r="BO271" i="2"/>
  <c r="BM271" i="2"/>
  <c r="Y271" i="2"/>
  <c r="BO278" i="2"/>
  <c r="Y527" i="2"/>
  <c r="BM189" i="2"/>
  <c r="Y189" i="2"/>
  <c r="BM27" i="2"/>
  <c r="BM110" i="2"/>
  <c r="BM48" i="2"/>
  <c r="BM53" i="2"/>
  <c r="Y55" i="2"/>
  <c r="X57" i="2"/>
  <c r="BO63" i="2"/>
  <c r="BM65" i="2"/>
  <c r="Y67" i="2"/>
  <c r="BM77" i="2"/>
  <c r="Y79" i="2"/>
  <c r="BM97" i="2"/>
  <c r="BO123" i="2"/>
  <c r="BO125" i="2"/>
  <c r="BO142" i="2"/>
  <c r="Y148" i="2"/>
  <c r="Y157" i="2" s="1"/>
  <c r="H563" i="2"/>
  <c r="X158" i="2"/>
  <c r="BM153" i="2"/>
  <c r="X157" i="2"/>
  <c r="BM167" i="2"/>
  <c r="BO167" i="2"/>
  <c r="BO171" i="2"/>
  <c r="BM185" i="2"/>
  <c r="BO218" i="2"/>
  <c r="BM218" i="2"/>
  <c r="Y218" i="2"/>
  <c r="BO220" i="2"/>
  <c r="Y228" i="2"/>
  <c r="X247" i="2"/>
  <c r="BO243" i="2"/>
  <c r="X248" i="2"/>
  <c r="BO260" i="2"/>
  <c r="BM260" i="2"/>
  <c r="Y260" i="2"/>
  <c r="BO262" i="2"/>
  <c r="BO264" i="2"/>
  <c r="X267" i="2"/>
  <c r="BO283" i="2"/>
  <c r="X297" i="2"/>
  <c r="O563" i="2"/>
  <c r="X296" i="2"/>
  <c r="Y289" i="2"/>
  <c r="BO319" i="2"/>
  <c r="BM319" i="2"/>
  <c r="Y319" i="2"/>
  <c r="Y320" i="2" s="1"/>
  <c r="X321" i="2"/>
  <c r="BO328" i="2"/>
  <c r="Y334" i="2"/>
  <c r="BM334" i="2"/>
  <c r="BO373" i="2"/>
  <c r="BO391" i="2"/>
  <c r="X403" i="2"/>
  <c r="Y501" i="2"/>
  <c r="X197" i="2"/>
  <c r="BO329" i="2"/>
  <c r="BM329" i="2"/>
  <c r="Y329" i="2"/>
  <c r="BO399" i="2"/>
  <c r="Y491" i="2"/>
  <c r="X496" i="2"/>
  <c r="BO491" i="2"/>
  <c r="BM491" i="2"/>
  <c r="X169" i="2"/>
  <c r="BO166" i="2"/>
  <c r="BM166" i="2"/>
  <c r="X89" i="2"/>
  <c r="Y22" i="2"/>
  <c r="Y24" i="2" s="1"/>
  <c r="W557" i="2"/>
  <c r="C563" i="2"/>
  <c r="BO48" i="2"/>
  <c r="BO53" i="2"/>
  <c r="BM55" i="2"/>
  <c r="BM67" i="2"/>
  <c r="Y69" i="2"/>
  <c r="BM79" i="2"/>
  <c r="Y85" i="2"/>
  <c r="X126" i="2"/>
  <c r="Y133" i="2"/>
  <c r="BM148" i="2"/>
  <c r="BO174" i="2"/>
  <c r="Y188" i="2"/>
  <c r="BM188" i="2"/>
  <c r="BM190" i="2"/>
  <c r="J563" i="2"/>
  <c r="X215" i="2"/>
  <c r="Y208" i="2"/>
  <c r="BM208" i="2"/>
  <c r="BM210" i="2"/>
  <c r="X221" i="2"/>
  <c r="BM228" i="2"/>
  <c r="X255" i="2"/>
  <c r="X254" i="2"/>
  <c r="BM289" i="2"/>
  <c r="X312" i="2"/>
  <c r="X369" i="2"/>
  <c r="BM374" i="2"/>
  <c r="Y374" i="2"/>
  <c r="Y432" i="2"/>
  <c r="BO432" i="2"/>
  <c r="BM432" i="2"/>
  <c r="Y471" i="2"/>
  <c r="W563" i="2"/>
  <c r="BO471" i="2"/>
  <c r="BM471" i="2"/>
  <c r="BM209" i="2"/>
  <c r="Y209" i="2"/>
  <c r="X135" i="2"/>
  <c r="X163" i="2"/>
  <c r="BO226" i="2"/>
  <c r="BM242" i="2"/>
  <c r="Y242" i="2"/>
  <c r="Y272" i="2"/>
  <c r="Y273" i="2" s="1"/>
  <c r="BM272" i="2"/>
  <c r="BO276" i="2"/>
  <c r="BM391" i="2"/>
  <c r="BM400" i="2"/>
  <c r="Y400" i="2"/>
  <c r="Y536" i="2"/>
  <c r="Y28" i="2"/>
  <c r="Y34" i="2" s="1"/>
  <c r="BM69" i="2"/>
  <c r="Y71" i="2"/>
  <c r="BM85" i="2"/>
  <c r="Y87" i="2"/>
  <c r="Y91" i="2"/>
  <c r="X98" i="2"/>
  <c r="Y102" i="2"/>
  <c r="Y111" i="2"/>
  <c r="X117" i="2"/>
  <c r="BO131" i="2"/>
  <c r="BM133" i="2"/>
  <c r="BM143" i="2"/>
  <c r="BO148" i="2"/>
  <c r="X164" i="2"/>
  <c r="Y175" i="2"/>
  <c r="BM175" i="2"/>
  <c r="BO190" i="2"/>
  <c r="X205" i="2"/>
  <c r="BO200" i="2"/>
  <c r="BM200" i="2"/>
  <c r="Y200" i="2"/>
  <c r="BO210" i="2"/>
  <c r="Y219" i="2"/>
  <c r="BM219" i="2"/>
  <c r="X222" i="2"/>
  <c r="BM244" i="2"/>
  <c r="Y246" i="2"/>
  <c r="Y261" i="2"/>
  <c r="BM261" i="2"/>
  <c r="BM263" i="2"/>
  <c r="BO277" i="2"/>
  <c r="BM277" i="2"/>
  <c r="Y277" i="2"/>
  <c r="Y279" i="2" s="1"/>
  <c r="Y282" i="2"/>
  <c r="BM282" i="2"/>
  <c r="BM284" i="2"/>
  <c r="BO289" i="2"/>
  <c r="X320" i="2"/>
  <c r="BO326" i="2"/>
  <c r="BO344" i="2"/>
  <c r="BM344" i="2"/>
  <c r="Y344" i="2"/>
  <c r="Y345" i="2" s="1"/>
  <c r="X482" i="2"/>
  <c r="B563" i="2"/>
  <c r="W555" i="2"/>
  <c r="X168" i="2"/>
  <c r="BM184" i="2"/>
  <c r="BO184" i="2"/>
  <c r="BO315" i="2"/>
  <c r="BM315" i="2"/>
  <c r="Y315" i="2"/>
  <c r="Y316" i="2" s="1"/>
  <c r="X317" i="2"/>
  <c r="BO327" i="2"/>
  <c r="BM327" i="2"/>
  <c r="Y327" i="2"/>
  <c r="BM335" i="2"/>
  <c r="Y335" i="2"/>
  <c r="BO372" i="2"/>
  <c r="X376" i="2"/>
  <c r="BM372" i="2"/>
  <c r="Y372" i="2"/>
  <c r="Y419" i="2"/>
  <c r="W554" i="2"/>
  <c r="X24" i="2"/>
  <c r="E563" i="2"/>
  <c r="BO22" i="2"/>
  <c r="X25" i="2"/>
  <c r="Y61" i="2"/>
  <c r="BO124" i="2"/>
  <c r="Y130" i="2"/>
  <c r="F563" i="2"/>
  <c r="X136" i="2"/>
  <c r="BO141" i="2"/>
  <c r="BO143" i="2"/>
  <c r="BM173" i="2"/>
  <c r="BO173" i="2"/>
  <c r="Y184" i="2"/>
  <c r="Y203" i="2"/>
  <c r="BM203" i="2"/>
  <c r="X231" i="2"/>
  <c r="BM225" i="2"/>
  <c r="Y225" i="2"/>
  <c r="Y231" i="2" s="1"/>
  <c r="BO240" i="2"/>
  <c r="BM240" i="2"/>
  <c r="Y240" i="2"/>
  <c r="BO242" i="2"/>
  <c r="BO244" i="2"/>
  <c r="BO263" i="2"/>
  <c r="BO272" i="2"/>
  <c r="BO284" i="2"/>
  <c r="BO325" i="2"/>
  <c r="Q563" i="2"/>
  <c r="X339" i="2"/>
  <c r="X338" i="2"/>
  <c r="X352" i="2"/>
  <c r="BO398" i="2"/>
  <c r="BM398" i="2"/>
  <c r="Y398" i="2"/>
  <c r="BO400" i="2"/>
  <c r="X436" i="2"/>
  <c r="I563" i="2"/>
  <c r="BO402" i="2"/>
  <c r="BO406" i="2"/>
  <c r="BM412" i="2"/>
  <c r="BM416" i="2"/>
  <c r="BO439" i="2"/>
  <c r="BO443" i="2"/>
  <c r="BO447" i="2"/>
  <c r="BO452" i="2"/>
  <c r="BM459" i="2"/>
  <c r="BO474" i="2"/>
  <c r="X551" i="2"/>
  <c r="L563" i="2"/>
  <c r="BO193" i="2"/>
  <c r="BO195" i="2"/>
  <c r="X198" i="2"/>
  <c r="BO239" i="2"/>
  <c r="BO259" i="2"/>
  <c r="BO270" i="2"/>
  <c r="BO310" i="2"/>
  <c r="X313" i="2"/>
  <c r="BO343" i="2"/>
  <c r="X346" i="2"/>
  <c r="Y379" i="2"/>
  <c r="Y380" i="2" s="1"/>
  <c r="Y385" i="2"/>
  <c r="Y387" i="2" s="1"/>
  <c r="Y539" i="2"/>
  <c r="Y544" i="2" s="1"/>
  <c r="N563" i="2"/>
  <c r="X495" i="2"/>
  <c r="X519" i="2"/>
  <c r="X552" i="2"/>
  <c r="P563" i="2"/>
  <c r="BM172" i="2"/>
  <c r="BM183" i="2"/>
  <c r="BM238" i="2"/>
  <c r="BM258" i="2"/>
  <c r="BM269" i="2"/>
  <c r="BM300" i="2"/>
  <c r="BM305" i="2"/>
  <c r="BM309" i="2"/>
  <c r="BM342" i="2"/>
  <c r="BO360" i="2"/>
  <c r="BM362" i="2"/>
  <c r="BM396" i="2"/>
  <c r="X409" i="2"/>
  <c r="X413" i="2"/>
  <c r="BO423" i="2"/>
  <c r="X426" i="2"/>
  <c r="BM429" i="2"/>
  <c r="Y431" i="2"/>
  <c r="Y435" i="2" s="1"/>
  <c r="X455" i="2"/>
  <c r="X460" i="2"/>
  <c r="Y470" i="2"/>
  <c r="BM480" i="2"/>
  <c r="BM484" i="2"/>
  <c r="Y490" i="2"/>
  <c r="X501" i="2"/>
  <c r="X505" i="2"/>
  <c r="BM523" i="2"/>
  <c r="BM525" i="2"/>
  <c r="BM531" i="2"/>
  <c r="BM533" i="2"/>
  <c r="BM535" i="2"/>
  <c r="BO305" i="2"/>
  <c r="X419" i="2"/>
  <c r="BM431" i="2"/>
  <c r="Y433" i="2"/>
  <c r="X465" i="2"/>
  <c r="BM470" i="2"/>
  <c r="Y472" i="2"/>
  <c r="BO484" i="2"/>
  <c r="BM490" i="2"/>
  <c r="Y492" i="2"/>
  <c r="X520" i="2"/>
  <c r="BO531" i="2"/>
  <c r="Y548" i="2"/>
  <c r="Y551" i="2" s="1"/>
  <c r="Y550" i="2"/>
  <c r="X410" i="2"/>
  <c r="X435" i="2"/>
  <c r="X456" i="2"/>
  <c r="X461" i="2"/>
  <c r="X502" i="2"/>
  <c r="X274" i="2"/>
  <c r="Y452" i="2"/>
  <c r="Y455" i="2" s="1"/>
  <c r="X481" i="2"/>
  <c r="Y510" i="2"/>
  <c r="Y512" i="2"/>
  <c r="Y514" i="2"/>
  <c r="Y516" i="2"/>
  <c r="Y518" i="2"/>
  <c r="BM530" i="2"/>
  <c r="BM540" i="2"/>
  <c r="BM542" i="2"/>
  <c r="BO161" i="2"/>
  <c r="BO299" i="2"/>
  <c r="BM469" i="2"/>
  <c r="BM510" i="2"/>
  <c r="BO530" i="2"/>
  <c r="Y126" i="2" l="1"/>
  <c r="Y215" i="2"/>
  <c r="Y254" i="2"/>
  <c r="Y403" i="2"/>
  <c r="Y312" i="2"/>
  <c r="Y296" i="2"/>
  <c r="Y376" i="2"/>
  <c r="Y247" i="2"/>
  <c r="Y197" i="2"/>
  <c r="Y98" i="2"/>
  <c r="X553" i="2"/>
  <c r="Y338" i="2"/>
  <c r="Y204" i="2"/>
  <c r="Y116" i="2"/>
  <c r="Y266" i="2"/>
  <c r="Y481" i="2"/>
  <c r="Y88" i="2"/>
  <c r="Y57" i="2"/>
  <c r="X554" i="2"/>
  <c r="Y351" i="2"/>
  <c r="X555" i="2"/>
  <c r="Y519" i="2"/>
  <c r="W556" i="2"/>
  <c r="Y495" i="2"/>
  <c r="Y179" i="2"/>
  <c r="X557" i="2"/>
  <c r="Y135" i="2"/>
  <c r="Y221" i="2"/>
  <c r="Y81" i="2"/>
  <c r="Y285" i="2"/>
  <c r="X556" i="2" l="1"/>
  <c r="Y558" i="2"/>
</calcChain>
</file>

<file path=xl/sharedStrings.xml><?xml version="1.0" encoding="utf-8"?>
<sst xmlns="http://schemas.openxmlformats.org/spreadsheetml/2006/main" count="3735" uniqueCount="817">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</sst>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32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67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3" t="s">
        <v>68</v>
      </c>
      <c r="R1" s="394"/>
      <c r="S1" s="39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5"/>
      <c r="P3" s="395"/>
      <c r="Q3" s="395"/>
      <c r="R3" s="395"/>
      <c r="S3" s="395"/>
      <c r="T3" s="395"/>
      <c r="U3" s="395"/>
      <c r="V3" s="39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/>
      <c r="I5" s="397"/>
      <c r="J5" s="397"/>
      <c r="K5" s="397"/>
      <c r="L5" s="397"/>
      <c r="M5" s="73"/>
      <c r="O5" s="27" t="s">
        <v>4</v>
      </c>
      <c r="P5" s="399">
        <v>45463</v>
      </c>
      <c r="Q5" s="399"/>
      <c r="S5" s="400" t="s">
        <v>3</v>
      </c>
      <c r="T5" s="401"/>
      <c r="U5" s="402" t="s">
        <v>785</v>
      </c>
      <c r="V5" s="403"/>
      <c r="AA5" s="60"/>
      <c r="AB5" s="60"/>
      <c r="AC5" s="60"/>
    </row>
    <row r="6" spans="1:30" s="17" customFormat="1" ht="24" customHeight="1" x14ac:dyDescent="0.2">
      <c r="A6" s="396" t="s">
        <v>1</v>
      </c>
      <c r="B6" s="396"/>
      <c r="C6" s="396"/>
      <c r="D6" s="404" t="s">
        <v>786</v>
      </c>
      <c r="E6" s="404"/>
      <c r="F6" s="404"/>
      <c r="G6" s="404"/>
      <c r="H6" s="404"/>
      <c r="I6" s="404"/>
      <c r="J6" s="404"/>
      <c r="K6" s="404"/>
      <c r="L6" s="404"/>
      <c r="M6" s="74"/>
      <c r="O6" s="27" t="s">
        <v>30</v>
      </c>
      <c r="P6" s="405" t="str">
        <f>IF(P5=0," ",CHOOSE(WEEKDAY(P5,2),"Понедельник","Вторник","Среда","Четверг","Пятница","Суббота","Воскресенье"))</f>
        <v>Четверг</v>
      </c>
      <c r="Q6" s="405"/>
      <c r="S6" s="406" t="s">
        <v>5</v>
      </c>
      <c r="T6" s="407"/>
      <c r="U6" s="408" t="s">
        <v>70</v>
      </c>
      <c r="V6" s="40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4" t="str">
        <f>IFERROR(VLOOKUP(DeliveryAddress,Table,3,0),1)</f>
        <v>1</v>
      </c>
      <c r="E7" s="415"/>
      <c r="F7" s="415"/>
      <c r="G7" s="415"/>
      <c r="H7" s="415"/>
      <c r="I7" s="415"/>
      <c r="J7" s="415"/>
      <c r="K7" s="415"/>
      <c r="L7" s="416"/>
      <c r="M7" s="75"/>
      <c r="O7" s="29"/>
      <c r="P7" s="49"/>
      <c r="Q7" s="49"/>
      <c r="S7" s="406"/>
      <c r="T7" s="407"/>
      <c r="U7" s="410"/>
      <c r="V7" s="411"/>
      <c r="AA7" s="60"/>
      <c r="AB7" s="60"/>
      <c r="AC7" s="60"/>
    </row>
    <row r="8" spans="1:30" s="17" customFormat="1" ht="25.5" customHeight="1" x14ac:dyDescent="0.2">
      <c r="A8" s="417" t="s">
        <v>60</v>
      </c>
      <c r="B8" s="417"/>
      <c r="C8" s="417"/>
      <c r="D8" s="418"/>
      <c r="E8" s="418"/>
      <c r="F8" s="418"/>
      <c r="G8" s="418"/>
      <c r="H8" s="418"/>
      <c r="I8" s="418"/>
      <c r="J8" s="418"/>
      <c r="K8" s="418"/>
      <c r="L8" s="418"/>
      <c r="M8" s="76"/>
      <c r="O8" s="27" t="s">
        <v>11</v>
      </c>
      <c r="P8" s="419">
        <v>0.41666666666666669</v>
      </c>
      <c r="Q8" s="419"/>
      <c r="S8" s="406"/>
      <c r="T8" s="407"/>
      <c r="U8" s="410"/>
      <c r="V8" s="411"/>
      <c r="AA8" s="60"/>
      <c r="AB8" s="60"/>
      <c r="AC8" s="60"/>
    </row>
    <row r="9" spans="1:30" s="1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0"/>
      <c r="C9" s="420"/>
      <c r="D9" s="421" t="s">
        <v>48</v>
      </c>
      <c r="E9" s="42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0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71"/>
      <c r="O9" s="31" t="s">
        <v>15</v>
      </c>
      <c r="P9" s="424"/>
      <c r="Q9" s="424"/>
      <c r="S9" s="406"/>
      <c r="T9" s="407"/>
      <c r="U9" s="412"/>
      <c r="V9" s="41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0"/>
      <c r="C10" s="420"/>
      <c r="D10" s="421"/>
      <c r="E10" s="42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0"/>
      <c r="H10" s="425" t="str">
        <f>IFERROR(VLOOKUP($D$10,Proxy,2,FALSE),"")</f>
        <v/>
      </c>
      <c r="I10" s="425"/>
      <c r="J10" s="425"/>
      <c r="K10" s="425"/>
      <c r="L10" s="425"/>
      <c r="M10" s="72"/>
      <c r="O10" s="31" t="s">
        <v>35</v>
      </c>
      <c r="P10" s="426"/>
      <c r="Q10" s="426"/>
      <c r="T10" s="29" t="s">
        <v>12</v>
      </c>
      <c r="U10" s="427" t="s">
        <v>71</v>
      </c>
      <c r="V10" s="42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9"/>
      <c r="Q11" s="429"/>
      <c r="T11" s="29" t="s">
        <v>31</v>
      </c>
      <c r="U11" s="430" t="s">
        <v>57</v>
      </c>
      <c r="V11" s="43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1" t="s">
        <v>72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77"/>
      <c r="O12" s="27" t="s">
        <v>33</v>
      </c>
      <c r="P12" s="419"/>
      <c r="Q12" s="419"/>
      <c r="R12" s="28"/>
      <c r="S12"/>
      <c r="T12" s="29" t="s">
        <v>48</v>
      </c>
      <c r="U12" s="432"/>
      <c r="V12" s="432"/>
      <c r="W12"/>
      <c r="AA12" s="60"/>
      <c r="AB12" s="60"/>
      <c r="AC12" s="60"/>
    </row>
    <row r="13" spans="1:30" s="17" customFormat="1" ht="23.25" customHeight="1" x14ac:dyDescent="0.2">
      <c r="A13" s="431" t="s">
        <v>73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77"/>
      <c r="N13" s="31"/>
      <c r="O13" s="31" t="s">
        <v>34</v>
      </c>
      <c r="P13" s="430"/>
      <c r="Q13" s="43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1" t="s">
        <v>74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3" t="s">
        <v>75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78"/>
      <c r="N15"/>
      <c r="O15" s="434" t="s">
        <v>63</v>
      </c>
      <c r="P15" s="434"/>
      <c r="Q15" s="434"/>
      <c r="R15" s="434"/>
      <c r="S15" s="43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5"/>
      <c r="P16" s="435"/>
      <c r="Q16" s="435"/>
      <c r="R16" s="435"/>
      <c r="S16" s="43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7" t="s">
        <v>61</v>
      </c>
      <c r="B17" s="437" t="s">
        <v>51</v>
      </c>
      <c r="C17" s="438" t="s">
        <v>50</v>
      </c>
      <c r="D17" s="437" t="s">
        <v>52</v>
      </c>
      <c r="E17" s="437"/>
      <c r="F17" s="437" t="s">
        <v>24</v>
      </c>
      <c r="G17" s="437" t="s">
        <v>27</v>
      </c>
      <c r="H17" s="437" t="s">
        <v>25</v>
      </c>
      <c r="I17" s="437" t="s">
        <v>26</v>
      </c>
      <c r="J17" s="439" t="s">
        <v>16</v>
      </c>
      <c r="K17" s="439" t="s">
        <v>65</v>
      </c>
      <c r="L17" s="439" t="s">
        <v>2</v>
      </c>
      <c r="M17" s="439" t="s">
        <v>66</v>
      </c>
      <c r="N17" s="437" t="s">
        <v>28</v>
      </c>
      <c r="O17" s="437" t="s">
        <v>17</v>
      </c>
      <c r="P17" s="437"/>
      <c r="Q17" s="437"/>
      <c r="R17" s="437"/>
      <c r="S17" s="437"/>
      <c r="T17" s="436" t="s">
        <v>58</v>
      </c>
      <c r="U17" s="437"/>
      <c r="V17" s="437" t="s">
        <v>6</v>
      </c>
      <c r="W17" s="437" t="s">
        <v>44</v>
      </c>
      <c r="X17" s="441" t="s">
        <v>56</v>
      </c>
      <c r="Y17" s="437" t="s">
        <v>18</v>
      </c>
      <c r="Z17" s="443" t="s">
        <v>62</v>
      </c>
      <c r="AA17" s="443" t="s">
        <v>19</v>
      </c>
      <c r="AB17" s="444" t="s">
        <v>59</v>
      </c>
      <c r="AC17" s="445"/>
      <c r="AD17" s="446"/>
      <c r="AE17" s="450"/>
      <c r="BB17" s="451" t="s">
        <v>64</v>
      </c>
    </row>
    <row r="18" spans="1:67" ht="14.25" customHeight="1" x14ac:dyDescent="0.2">
      <c r="A18" s="437"/>
      <c r="B18" s="437"/>
      <c r="C18" s="438"/>
      <c r="D18" s="437"/>
      <c r="E18" s="437"/>
      <c r="F18" s="437" t="s">
        <v>20</v>
      </c>
      <c r="G18" s="437" t="s">
        <v>21</v>
      </c>
      <c r="H18" s="437" t="s">
        <v>22</v>
      </c>
      <c r="I18" s="437" t="s">
        <v>22</v>
      </c>
      <c r="J18" s="440"/>
      <c r="K18" s="440"/>
      <c r="L18" s="440"/>
      <c r="M18" s="440"/>
      <c r="N18" s="437"/>
      <c r="O18" s="437"/>
      <c r="P18" s="437"/>
      <c r="Q18" s="437"/>
      <c r="R18" s="437"/>
      <c r="S18" s="437"/>
      <c r="T18" s="36" t="s">
        <v>47</v>
      </c>
      <c r="U18" s="36" t="s">
        <v>46</v>
      </c>
      <c r="V18" s="437"/>
      <c r="W18" s="437"/>
      <c r="X18" s="442"/>
      <c r="Y18" s="437"/>
      <c r="Z18" s="443"/>
      <c r="AA18" s="443"/>
      <c r="AB18" s="447"/>
      <c r="AC18" s="448"/>
      <c r="AD18" s="449"/>
      <c r="AE18" s="450"/>
      <c r="BB18" s="451"/>
    </row>
    <row r="19" spans="1:67" ht="27.75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5"/>
      <c r="AA19" s="55"/>
    </row>
    <row r="20" spans="1:67" ht="16.5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6"/>
      <c r="AA20" s="66"/>
    </row>
    <row r="21" spans="1:67" ht="14.25" customHeight="1" x14ac:dyDescent="0.25">
      <c r="A21" s="454" t="s">
        <v>77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5">
        <v>4607091389258</v>
      </c>
      <c r="E22" s="4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7"/>
      <c r="Q22" s="457"/>
      <c r="R22" s="457"/>
      <c r="S22" s="45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5">
        <v>4680115885004</v>
      </c>
      <c r="E23" s="45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7"/>
      <c r="Q23" s="457"/>
      <c r="R23" s="457"/>
      <c r="S23" s="45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4"/>
      <c r="O24" s="460" t="s">
        <v>43</v>
      </c>
      <c r="P24" s="461"/>
      <c r="Q24" s="461"/>
      <c r="R24" s="461"/>
      <c r="S24" s="461"/>
      <c r="T24" s="461"/>
      <c r="U24" s="46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3"/>
      <c r="B25" s="463"/>
      <c r="C25" s="463"/>
      <c r="D25" s="463"/>
      <c r="E25" s="463"/>
      <c r="F25" s="463"/>
      <c r="G25" s="463"/>
      <c r="H25" s="463"/>
      <c r="I25" s="463"/>
      <c r="J25" s="463"/>
      <c r="K25" s="463"/>
      <c r="L25" s="463"/>
      <c r="M25" s="463"/>
      <c r="N25" s="464"/>
      <c r="O25" s="460" t="s">
        <v>43</v>
      </c>
      <c r="P25" s="461"/>
      <c r="Q25" s="461"/>
      <c r="R25" s="461"/>
      <c r="S25" s="461"/>
      <c r="T25" s="461"/>
      <c r="U25" s="46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4" t="s">
        <v>85</v>
      </c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7"/>
      <c r="Q27" s="457"/>
      <c r="R27" s="457"/>
      <c r="S27" s="45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7"/>
      <c r="Q28" s="457"/>
      <c r="R28" s="457"/>
      <c r="S28" s="45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7"/>
      <c r="Q29" s="457"/>
      <c r="R29" s="457"/>
      <c r="S29" s="45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7"/>
      <c r="Q30" s="457"/>
      <c r="R30" s="457"/>
      <c r="S30" s="45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5">
        <v>4680115881853</v>
      </c>
      <c r="E31" s="4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7"/>
      <c r="Q31" s="457"/>
      <c r="R31" s="457"/>
      <c r="S31" s="45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5">
        <v>4607091383911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7"/>
      <c r="Q32" s="457"/>
      <c r="R32" s="457"/>
      <c r="S32" s="45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5">
        <v>4607091388244</v>
      </c>
      <c r="E33" s="45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7"/>
      <c r="Q33" s="457"/>
      <c r="R33" s="457"/>
      <c r="S33" s="458"/>
      <c r="T33" s="40" t="s">
        <v>48</v>
      </c>
      <c r="U33" s="40" t="s">
        <v>48</v>
      </c>
      <c r="V33" s="41" t="s">
        <v>0</v>
      </c>
      <c r="W33" s="59">
        <v>201.6</v>
      </c>
      <c r="X33" s="56">
        <f t="shared" si="0"/>
        <v>201.6</v>
      </c>
      <c r="Y33" s="42">
        <f t="shared" si="1"/>
        <v>0.60240000000000005</v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222.88</v>
      </c>
      <c r="BM33" s="80">
        <f t="shared" si="3"/>
        <v>222.88</v>
      </c>
      <c r="BN33" s="80">
        <f t="shared" si="4"/>
        <v>0.51282051282051277</v>
      </c>
      <c r="BO33" s="80">
        <f t="shared" si="5"/>
        <v>0.51282051282051277</v>
      </c>
    </row>
    <row r="34" spans="1:67" x14ac:dyDescent="0.2">
      <c r="A34" s="463"/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460" t="s">
        <v>43</v>
      </c>
      <c r="P34" s="461"/>
      <c r="Q34" s="461"/>
      <c r="R34" s="461"/>
      <c r="S34" s="461"/>
      <c r="T34" s="461"/>
      <c r="U34" s="462"/>
      <c r="V34" s="43" t="s">
        <v>42</v>
      </c>
      <c r="W34" s="44">
        <f>IFERROR(W27/H27,"0")+IFERROR(W28/H28,"0")+IFERROR(W29/H29,"0")+IFERROR(W30/H30,"0")+IFERROR(W31/H31,"0")+IFERROR(W32/H32,"0")+IFERROR(W33/H33,"0")</f>
        <v>80</v>
      </c>
      <c r="X34" s="44">
        <f>IFERROR(X27/H27,"0")+IFERROR(X28/H28,"0")+IFERROR(X29/H29,"0")+IFERROR(X30/H30,"0")+IFERROR(X31/H31,"0")+IFERROR(X32/H32,"0")+IFERROR(X33/H33,"0")</f>
        <v>80</v>
      </c>
      <c r="Y34" s="44">
        <f>IFERROR(IF(Y27="",0,Y27),"0")+IFERROR(IF(Y28="",0,Y28),"0")+IFERROR(IF(Y29="",0,Y29),"0")+IFERROR(IF(Y30="",0,Y30),"0")+IFERROR(IF(Y31="",0,Y31),"0")+IFERROR(IF(Y32="",0,Y32),"0")+IFERROR(IF(Y33="",0,Y33),"0")</f>
        <v>0.60240000000000005</v>
      </c>
      <c r="Z34" s="68"/>
      <c r="AA34" s="68"/>
    </row>
    <row r="35" spans="1:67" x14ac:dyDescent="0.2">
      <c r="A35" s="463"/>
      <c r="B35" s="463"/>
      <c r="C35" s="463"/>
      <c r="D35" s="463"/>
      <c r="E35" s="463"/>
      <c r="F35" s="463"/>
      <c r="G35" s="463"/>
      <c r="H35" s="463"/>
      <c r="I35" s="463"/>
      <c r="J35" s="463"/>
      <c r="K35" s="463"/>
      <c r="L35" s="463"/>
      <c r="M35" s="463"/>
      <c r="N35" s="464"/>
      <c r="O35" s="460" t="s">
        <v>43</v>
      </c>
      <c r="P35" s="461"/>
      <c r="Q35" s="461"/>
      <c r="R35" s="461"/>
      <c r="S35" s="461"/>
      <c r="T35" s="461"/>
      <c r="U35" s="462"/>
      <c r="V35" s="43" t="s">
        <v>0</v>
      </c>
      <c r="W35" s="44">
        <f>IFERROR(SUM(W27:W33),"0")</f>
        <v>201.6</v>
      </c>
      <c r="X35" s="44">
        <f>IFERROR(SUM(X27:X33),"0")</f>
        <v>201.6</v>
      </c>
      <c r="Y35" s="43"/>
      <c r="Z35" s="68"/>
      <c r="AA35" s="68"/>
    </row>
    <row r="36" spans="1:67" ht="14.25" customHeight="1" x14ac:dyDescent="0.25">
      <c r="A36" s="454" t="s">
        <v>99</v>
      </c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5">
        <v>4607091388503</v>
      </c>
      <c r="E37" s="45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7"/>
      <c r="Q37" s="457"/>
      <c r="R37" s="457"/>
      <c r="S37" s="458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4"/>
      <c r="O38" s="460" t="s">
        <v>43</v>
      </c>
      <c r="P38" s="461"/>
      <c r="Q38" s="461"/>
      <c r="R38" s="461"/>
      <c r="S38" s="461"/>
      <c r="T38" s="461"/>
      <c r="U38" s="462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64"/>
      <c r="O39" s="460" t="s">
        <v>43</v>
      </c>
      <c r="P39" s="461"/>
      <c r="Q39" s="461"/>
      <c r="R39" s="461"/>
      <c r="S39" s="461"/>
      <c r="T39" s="461"/>
      <c r="U39" s="462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4" t="s">
        <v>104</v>
      </c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5">
        <v>4607091388282</v>
      </c>
      <c r="E41" s="45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7"/>
      <c r="Q41" s="457"/>
      <c r="R41" s="457"/>
      <c r="S41" s="458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64"/>
      <c r="O42" s="460" t="s">
        <v>43</v>
      </c>
      <c r="P42" s="461"/>
      <c r="Q42" s="461"/>
      <c r="R42" s="461"/>
      <c r="S42" s="461"/>
      <c r="T42" s="461"/>
      <c r="U42" s="462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  <c r="N43" s="464"/>
      <c r="O43" s="460" t="s">
        <v>43</v>
      </c>
      <c r="P43" s="461"/>
      <c r="Q43" s="461"/>
      <c r="R43" s="461"/>
      <c r="S43" s="461"/>
      <c r="T43" s="461"/>
      <c r="U43" s="462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2" t="s">
        <v>108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55"/>
      <c r="AA44" s="55"/>
    </row>
    <row r="45" spans="1:67" ht="16.5" customHeight="1" x14ac:dyDescent="0.25">
      <c r="A45" s="453" t="s">
        <v>109</v>
      </c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66"/>
      <c r="AA45" s="66"/>
    </row>
    <row r="46" spans="1:67" ht="14.25" customHeight="1" x14ac:dyDescent="0.25">
      <c r="A46" s="454" t="s">
        <v>110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5">
        <v>4680115881440</v>
      </c>
      <c r="E47" s="455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7"/>
      <c r="Q47" s="457"/>
      <c r="R47" s="457"/>
      <c r="S47" s="45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5">
        <v>4680115881433</v>
      </c>
      <c r="E48" s="455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7"/>
      <c r="Q48" s="457"/>
      <c r="R48" s="457"/>
      <c r="S48" s="458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4"/>
      <c r="O49" s="460" t="s">
        <v>43</v>
      </c>
      <c r="P49" s="461"/>
      <c r="Q49" s="461"/>
      <c r="R49" s="461"/>
      <c r="S49" s="461"/>
      <c r="T49" s="461"/>
      <c r="U49" s="462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4"/>
      <c r="O50" s="460" t="s">
        <v>43</v>
      </c>
      <c r="P50" s="461"/>
      <c r="Q50" s="461"/>
      <c r="R50" s="461"/>
      <c r="S50" s="461"/>
      <c r="T50" s="461"/>
      <c r="U50" s="462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3" t="s">
        <v>117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6"/>
      <c r="AA51" s="66"/>
    </row>
    <row r="52" spans="1:67" ht="14.25" customHeight="1" x14ac:dyDescent="0.25">
      <c r="A52" s="454" t="s">
        <v>118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5">
        <v>4680115881426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7"/>
      <c r="Q53" s="457"/>
      <c r="R53" s="457"/>
      <c r="S53" s="45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5">
        <v>4680115881426</v>
      </c>
      <c r="E54" s="455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7"/>
      <c r="Q54" s="457"/>
      <c r="R54" s="457"/>
      <c r="S54" s="45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5">
        <v>4680115881419</v>
      </c>
      <c r="E55" s="455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7"/>
      <c r="Q55" s="457"/>
      <c r="R55" s="457"/>
      <c r="S55" s="458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5">
        <v>4680115881525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79" t="s">
        <v>127</v>
      </c>
      <c r="P56" s="457"/>
      <c r="Q56" s="457"/>
      <c r="R56" s="457"/>
      <c r="S56" s="45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4"/>
      <c r="O57" s="460" t="s">
        <v>43</v>
      </c>
      <c r="P57" s="461"/>
      <c r="Q57" s="461"/>
      <c r="R57" s="461"/>
      <c r="S57" s="461"/>
      <c r="T57" s="461"/>
      <c r="U57" s="462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63"/>
      <c r="M58" s="463"/>
      <c r="N58" s="464"/>
      <c r="O58" s="460" t="s">
        <v>43</v>
      </c>
      <c r="P58" s="461"/>
      <c r="Q58" s="461"/>
      <c r="R58" s="461"/>
      <c r="S58" s="461"/>
      <c r="T58" s="461"/>
      <c r="U58" s="462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3" t="s">
        <v>108</v>
      </c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66"/>
      <c r="AA59" s="66"/>
    </row>
    <row r="60" spans="1:67" ht="14.25" customHeight="1" x14ac:dyDescent="0.25">
      <c r="A60" s="454" t="s">
        <v>118</v>
      </c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5">
        <v>4607091382945</v>
      </c>
      <c r="E61" s="455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7"/>
      <c r="Q61" s="457"/>
      <c r="R61" s="457"/>
      <c r="S61" s="458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455">
        <v>4607091385670</v>
      </c>
      <c r="E62" s="45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57"/>
      <c r="Q62" s="457"/>
      <c r="R62" s="457"/>
      <c r="S62" s="458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455">
        <v>4607091385670</v>
      </c>
      <c r="E63" s="45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57"/>
      <c r="Q63" s="457"/>
      <c r="R63" s="457"/>
      <c r="S63" s="458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5">
        <v>4680115883956</v>
      </c>
      <c r="E64" s="45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7"/>
      <c r="Q64" s="457"/>
      <c r="R64" s="457"/>
      <c r="S64" s="45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5">
        <v>4680115881327</v>
      </c>
      <c r="E65" s="45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7"/>
      <c r="Q65" s="457"/>
      <c r="R65" s="457"/>
      <c r="S65" s="45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55">
        <v>4680115882133</v>
      </c>
      <c r="E66" s="45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57"/>
      <c r="Q66" s="457"/>
      <c r="R66" s="457"/>
      <c r="S66" s="45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55">
        <v>4680115882133</v>
      </c>
      <c r="E67" s="45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57"/>
      <c r="Q67" s="457"/>
      <c r="R67" s="457"/>
      <c r="S67" s="45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5">
        <v>4607091382952</v>
      </c>
      <c r="E68" s="45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7"/>
      <c r="Q68" s="457"/>
      <c r="R68" s="457"/>
      <c r="S68" s="45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455">
        <v>4680115882539</v>
      </c>
      <c r="E69" s="45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57"/>
      <c r="Q69" s="457"/>
      <c r="R69" s="457"/>
      <c r="S69" s="45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455">
        <v>4607091385687</v>
      </c>
      <c r="E70" s="45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57"/>
      <c r="Q70" s="457"/>
      <c r="R70" s="457"/>
      <c r="S70" s="45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5">
        <v>4607091384604</v>
      </c>
      <c r="E71" s="45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7"/>
      <c r="Q71" s="457"/>
      <c r="R71" s="457"/>
      <c r="S71" s="45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5">
        <v>4680115880283</v>
      </c>
      <c r="E72" s="45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7"/>
      <c r="Q72" s="457"/>
      <c r="R72" s="457"/>
      <c r="S72" s="45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5">
        <v>4680115883949</v>
      </c>
      <c r="E73" s="45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7"/>
      <c r="Q73" s="457"/>
      <c r="R73" s="457"/>
      <c r="S73" s="45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154</v>
      </c>
      <c r="B74" s="64" t="s">
        <v>155</v>
      </c>
      <c r="C74" s="37">
        <v>4301011443</v>
      </c>
      <c r="D74" s="455">
        <v>4680115881303</v>
      </c>
      <c r="E74" s="45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4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57"/>
      <c r="Q74" s="457"/>
      <c r="R74" s="457"/>
      <c r="S74" s="45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4301011564</v>
      </c>
      <c r="D75" s="455">
        <v>4680115882577</v>
      </c>
      <c r="E75" s="45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4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457"/>
      <c r="Q75" s="457"/>
      <c r="R75" s="457"/>
      <c r="S75" s="45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156</v>
      </c>
      <c r="B76" s="64" t="s">
        <v>158</v>
      </c>
      <c r="C76" s="37">
        <v>4301011562</v>
      </c>
      <c r="D76" s="455">
        <v>4680115882577</v>
      </c>
      <c r="E76" s="455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7"/>
      <c r="Q76" s="457"/>
      <c r="R76" s="457"/>
      <c r="S76" s="45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4301011432</v>
      </c>
      <c r="D77" s="455">
        <v>4680115882720</v>
      </c>
      <c r="E77" s="45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57"/>
      <c r="Q77" s="457"/>
      <c r="R77" s="457"/>
      <c r="S77" s="45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4301011417</v>
      </c>
      <c r="D78" s="455">
        <v>4680115880269</v>
      </c>
      <c r="E78" s="45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132</v>
      </c>
      <c r="M78" s="39"/>
      <c r="N78" s="38">
        <v>50</v>
      </c>
      <c r="O78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57"/>
      <c r="Q78" s="457"/>
      <c r="R78" s="457"/>
      <c r="S78" s="45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163</v>
      </c>
      <c r="B79" s="64" t="s">
        <v>164</v>
      </c>
      <c r="C79" s="37">
        <v>4301011415</v>
      </c>
      <c r="D79" s="455">
        <v>4680115880429</v>
      </c>
      <c r="E79" s="45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4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57"/>
      <c r="Q79" s="457"/>
      <c r="R79" s="457"/>
      <c r="S79" s="45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4301011462</v>
      </c>
      <c r="D80" s="455">
        <v>4680115881457</v>
      </c>
      <c r="E80" s="45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4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57"/>
      <c r="Q80" s="457"/>
      <c r="R80" s="457"/>
      <c r="S80" s="45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463"/>
      <c r="B81" s="463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4"/>
      <c r="O81" s="460" t="s">
        <v>43</v>
      </c>
      <c r="P81" s="461"/>
      <c r="Q81" s="461"/>
      <c r="R81" s="461"/>
      <c r="S81" s="461"/>
      <c r="T81" s="461"/>
      <c r="U81" s="462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4"/>
      <c r="O82" s="460" t="s">
        <v>43</v>
      </c>
      <c r="P82" s="461"/>
      <c r="Q82" s="461"/>
      <c r="R82" s="461"/>
      <c r="S82" s="461"/>
      <c r="T82" s="461"/>
      <c r="U82" s="462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54" t="s">
        <v>110</v>
      </c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67"/>
      <c r="AA83" s="67"/>
    </row>
    <row r="84" spans="1:67" ht="16.5" customHeight="1" x14ac:dyDescent="0.25">
      <c r="A84" s="64" t="s">
        <v>167</v>
      </c>
      <c r="B84" s="64" t="s">
        <v>168</v>
      </c>
      <c r="C84" s="37">
        <v>4301020235</v>
      </c>
      <c r="D84" s="455">
        <v>4680115881488</v>
      </c>
      <c r="E84" s="45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5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57"/>
      <c r="Q84" s="457"/>
      <c r="R84" s="457"/>
      <c r="S84" s="458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455">
        <v>4680115882751</v>
      </c>
      <c r="E85" s="455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5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57"/>
      <c r="Q85" s="457"/>
      <c r="R85" s="457"/>
      <c r="S85" s="458"/>
      <c r="T85" s="40" t="s">
        <v>48</v>
      </c>
      <c r="U85" s="40" t="s">
        <v>48</v>
      </c>
      <c r="V85" s="41" t="s">
        <v>0</v>
      </c>
      <c r="W85" s="59">
        <v>288</v>
      </c>
      <c r="X85" s="56">
        <f>IFERROR(IF(W85="",0,CEILING((W85/$H85),1)*$H85),"")</f>
        <v>288</v>
      </c>
      <c r="Y85" s="42">
        <f>IFERROR(IF(X85=0,"",ROUNDUP(X85/H85,0)*0.00937),"")</f>
        <v>0.59967999999999999</v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303.36</v>
      </c>
      <c r="BM85" s="80">
        <f>IFERROR(X85*I85/H85,"0")</f>
        <v>303.36</v>
      </c>
      <c r="BN85" s="80">
        <f>IFERROR(1/J85*(W85/H85),"0")</f>
        <v>0.53333333333333333</v>
      </c>
      <c r="BO85" s="80">
        <f>IFERROR(1/J85*(X85/H85),"0")</f>
        <v>0.53333333333333333</v>
      </c>
    </row>
    <row r="86" spans="1:67" ht="27" customHeight="1" x14ac:dyDescent="0.25">
      <c r="A86" s="64" t="s">
        <v>171</v>
      </c>
      <c r="B86" s="64" t="s">
        <v>172</v>
      </c>
      <c r="C86" s="37">
        <v>4301020258</v>
      </c>
      <c r="D86" s="455">
        <v>4680115882775</v>
      </c>
      <c r="E86" s="455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132</v>
      </c>
      <c r="M86" s="39"/>
      <c r="N86" s="38">
        <v>50</v>
      </c>
      <c r="O86" s="5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57"/>
      <c r="Q86" s="457"/>
      <c r="R86" s="457"/>
      <c r="S86" s="458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4301020217</v>
      </c>
      <c r="D87" s="455">
        <v>4680115880658</v>
      </c>
      <c r="E87" s="45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57"/>
      <c r="Q87" s="457"/>
      <c r="R87" s="457"/>
      <c r="S87" s="458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463"/>
      <c r="B88" s="463"/>
      <c r="C88" s="463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4"/>
      <c r="O88" s="460" t="s">
        <v>43</v>
      </c>
      <c r="P88" s="461"/>
      <c r="Q88" s="461"/>
      <c r="R88" s="461"/>
      <c r="S88" s="461"/>
      <c r="T88" s="461"/>
      <c r="U88" s="462"/>
      <c r="V88" s="43" t="s">
        <v>42</v>
      </c>
      <c r="W88" s="44">
        <f>IFERROR(W84/H84,"0")+IFERROR(W85/H85,"0")+IFERROR(W86/H86,"0")+IFERROR(W87/H87,"0")</f>
        <v>64</v>
      </c>
      <c r="X88" s="44">
        <f>IFERROR(X84/H84,"0")+IFERROR(X85/H85,"0")+IFERROR(X86/H86,"0")+IFERROR(X87/H87,"0")</f>
        <v>64</v>
      </c>
      <c r="Y88" s="44">
        <f>IFERROR(IF(Y84="",0,Y84),"0")+IFERROR(IF(Y85="",0,Y85),"0")+IFERROR(IF(Y86="",0,Y86),"0")+IFERROR(IF(Y87="",0,Y87),"0")</f>
        <v>0.59967999999999999</v>
      </c>
      <c r="Z88" s="68"/>
      <c r="AA88" s="68"/>
    </row>
    <row r="89" spans="1:67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4"/>
      <c r="O89" s="460" t="s">
        <v>43</v>
      </c>
      <c r="P89" s="461"/>
      <c r="Q89" s="461"/>
      <c r="R89" s="461"/>
      <c r="S89" s="461"/>
      <c r="T89" s="461"/>
      <c r="U89" s="462"/>
      <c r="V89" s="43" t="s">
        <v>0</v>
      </c>
      <c r="W89" s="44">
        <f>IFERROR(SUM(W84:W87),"0")</f>
        <v>288</v>
      </c>
      <c r="X89" s="44">
        <f>IFERROR(SUM(X84:X87),"0")</f>
        <v>288</v>
      </c>
      <c r="Y89" s="43"/>
      <c r="Z89" s="68"/>
      <c r="AA89" s="68"/>
    </row>
    <row r="90" spans="1:67" ht="14.25" customHeight="1" x14ac:dyDescent="0.25">
      <c r="A90" s="454" t="s">
        <v>77</v>
      </c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67"/>
      <c r="AA90" s="67"/>
    </row>
    <row r="91" spans="1:67" ht="16.5" customHeight="1" x14ac:dyDescent="0.25">
      <c r="A91" s="64" t="s">
        <v>175</v>
      </c>
      <c r="B91" s="64" t="s">
        <v>176</v>
      </c>
      <c r="C91" s="37">
        <v>4301030895</v>
      </c>
      <c r="D91" s="455">
        <v>4607091387667</v>
      </c>
      <c r="E91" s="45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57"/>
      <c r="Q91" s="457"/>
      <c r="R91" s="457"/>
      <c r="S91" s="458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177</v>
      </c>
      <c r="B92" s="64" t="s">
        <v>178</v>
      </c>
      <c r="C92" s="37">
        <v>4301030961</v>
      </c>
      <c r="D92" s="455">
        <v>4607091387636</v>
      </c>
      <c r="E92" s="45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57"/>
      <c r="Q92" s="457"/>
      <c r="R92" s="457"/>
      <c r="S92" s="458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179</v>
      </c>
      <c r="B93" s="64" t="s">
        <v>180</v>
      </c>
      <c r="C93" s="37">
        <v>4301030963</v>
      </c>
      <c r="D93" s="455">
        <v>4607091382426</v>
      </c>
      <c r="E93" s="45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57"/>
      <c r="Q93" s="457"/>
      <c r="R93" s="457"/>
      <c r="S93" s="458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455">
        <v>4607091386547</v>
      </c>
      <c r="E94" s="455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57"/>
      <c r="Q94" s="457"/>
      <c r="R94" s="457"/>
      <c r="S94" s="458"/>
      <c r="T94" s="40" t="s">
        <v>48</v>
      </c>
      <c r="U94" s="40" t="s">
        <v>48</v>
      </c>
      <c r="V94" s="41" t="s">
        <v>0</v>
      </c>
      <c r="W94" s="59">
        <v>134.39999999999998</v>
      </c>
      <c r="X94" s="56">
        <f t="shared" si="13"/>
        <v>134.39999999999998</v>
      </c>
      <c r="Y94" s="42">
        <f>IFERROR(IF(X94=0,"",ROUNDUP(X94/H94,0)*0.00502),"")</f>
        <v>0.24096000000000001</v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141.11999999999998</v>
      </c>
      <c r="BM94" s="80">
        <f t="shared" si="15"/>
        <v>141.11999999999998</v>
      </c>
      <c r="BN94" s="80">
        <f t="shared" si="16"/>
        <v>0.20512820512820512</v>
      </c>
      <c r="BO94" s="80">
        <f t="shared" si="17"/>
        <v>0.20512820512820512</v>
      </c>
    </row>
    <row r="95" spans="1:67" ht="27" customHeight="1" x14ac:dyDescent="0.25">
      <c r="A95" s="64" t="s">
        <v>183</v>
      </c>
      <c r="B95" s="64" t="s">
        <v>184</v>
      </c>
      <c r="C95" s="37">
        <v>4301030964</v>
      </c>
      <c r="D95" s="455">
        <v>4607091382464</v>
      </c>
      <c r="E95" s="455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57"/>
      <c r="Q95" s="457"/>
      <c r="R95" s="457"/>
      <c r="S95" s="458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4301031235</v>
      </c>
      <c r="D96" s="455">
        <v>4680115883444</v>
      </c>
      <c r="E96" s="455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5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57"/>
      <c r="Q96" s="457"/>
      <c r="R96" s="457"/>
      <c r="S96" s="45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185</v>
      </c>
      <c r="B97" s="64" t="s">
        <v>187</v>
      </c>
      <c r="C97" s="37">
        <v>4301031234</v>
      </c>
      <c r="D97" s="455">
        <v>4680115883444</v>
      </c>
      <c r="E97" s="455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7"/>
      <c r="Q97" s="457"/>
      <c r="R97" s="457"/>
      <c r="S97" s="45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463"/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463"/>
      <c r="M98" s="463"/>
      <c r="N98" s="464"/>
      <c r="O98" s="460" t="s">
        <v>43</v>
      </c>
      <c r="P98" s="461"/>
      <c r="Q98" s="461"/>
      <c r="R98" s="461"/>
      <c r="S98" s="461"/>
      <c r="T98" s="461"/>
      <c r="U98" s="462"/>
      <c r="V98" s="43" t="s">
        <v>42</v>
      </c>
      <c r="W98" s="44">
        <f>IFERROR(W91/H91,"0")+IFERROR(W92/H92,"0")+IFERROR(W93/H93,"0")+IFERROR(W94/H94,"0")+IFERROR(W95/H95,"0")+IFERROR(W96/H96,"0")+IFERROR(W97/H97,"0")</f>
        <v>47.999999999999993</v>
      </c>
      <c r="X98" s="44">
        <f>IFERROR(X91/H91,"0")+IFERROR(X92/H92,"0")+IFERROR(X93/H93,"0")+IFERROR(X94/H94,"0")+IFERROR(X95/H95,"0")+IFERROR(X96/H96,"0")+IFERROR(X97/H97,"0")</f>
        <v>47.999999999999993</v>
      </c>
      <c r="Y98" s="44">
        <f>IFERROR(IF(Y91="",0,Y91),"0")+IFERROR(IF(Y92="",0,Y92),"0")+IFERROR(IF(Y93="",0,Y93),"0")+IFERROR(IF(Y94="",0,Y94),"0")+IFERROR(IF(Y95="",0,Y95),"0")+IFERROR(IF(Y96="",0,Y96),"0")+IFERROR(IF(Y97="",0,Y97),"0")</f>
        <v>0.24096000000000001</v>
      </c>
      <c r="Z98" s="68"/>
      <c r="AA98" s="68"/>
    </row>
    <row r="99" spans="1:67" x14ac:dyDescent="0.2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463"/>
      <c r="M99" s="463"/>
      <c r="N99" s="464"/>
      <c r="O99" s="460" t="s">
        <v>43</v>
      </c>
      <c r="P99" s="461"/>
      <c r="Q99" s="461"/>
      <c r="R99" s="461"/>
      <c r="S99" s="461"/>
      <c r="T99" s="461"/>
      <c r="U99" s="462"/>
      <c r="V99" s="43" t="s">
        <v>0</v>
      </c>
      <c r="W99" s="44">
        <f>IFERROR(SUM(W91:W97),"0")</f>
        <v>134.39999999999998</v>
      </c>
      <c r="X99" s="44">
        <f>IFERROR(SUM(X91:X97),"0")</f>
        <v>134.39999999999998</v>
      </c>
      <c r="Y99" s="43"/>
      <c r="Z99" s="68"/>
      <c r="AA99" s="68"/>
    </row>
    <row r="100" spans="1:67" ht="14.25" customHeight="1" x14ac:dyDescent="0.25">
      <c r="A100" s="454" t="s">
        <v>85</v>
      </c>
      <c r="B100" s="454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67"/>
      <c r="AA100" s="67"/>
    </row>
    <row r="101" spans="1:67" ht="16.5" customHeight="1" x14ac:dyDescent="0.25">
      <c r="A101" s="64" t="s">
        <v>188</v>
      </c>
      <c r="B101" s="64" t="s">
        <v>189</v>
      </c>
      <c r="C101" s="37">
        <v>4301051787</v>
      </c>
      <c r="D101" s="455">
        <v>4680115885233</v>
      </c>
      <c r="E101" s="455"/>
      <c r="F101" s="63">
        <v>0.2</v>
      </c>
      <c r="G101" s="38">
        <v>6</v>
      </c>
      <c r="H101" s="63">
        <v>1.2</v>
      </c>
      <c r="I101" s="63">
        <v>1.3</v>
      </c>
      <c r="J101" s="38">
        <v>234</v>
      </c>
      <c r="K101" s="38" t="s">
        <v>84</v>
      </c>
      <c r="L101" s="39" t="s">
        <v>138</v>
      </c>
      <c r="M101" s="39"/>
      <c r="N101" s="38">
        <v>30</v>
      </c>
      <c r="O101" s="511" t="s">
        <v>190</v>
      </c>
      <c r="P101" s="457"/>
      <c r="Q101" s="457"/>
      <c r="R101" s="457"/>
      <c r="S101" s="45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IFERROR(IF(X101=0,"",ROUNDUP(X101/H101,0)*0.00502),"")</f>
        <v/>
      </c>
      <c r="Z101" s="69" t="s">
        <v>48</v>
      </c>
      <c r="AA101" s="70" t="s">
        <v>191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192</v>
      </c>
      <c r="B102" s="64" t="s">
        <v>193</v>
      </c>
      <c r="C102" s="37">
        <v>4301051543</v>
      </c>
      <c r="D102" s="455">
        <v>4607091386967</v>
      </c>
      <c r="E102" s="45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114</v>
      </c>
      <c r="L102" s="39" t="s">
        <v>80</v>
      </c>
      <c r="M102" s="39"/>
      <c r="N102" s="38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457"/>
      <c r="Q102" s="457"/>
      <c r="R102" s="457"/>
      <c r="S102" s="45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27" customHeight="1" x14ac:dyDescent="0.25">
      <c r="A103" s="64" t="s">
        <v>192</v>
      </c>
      <c r="B103" s="64" t="s">
        <v>194</v>
      </c>
      <c r="C103" s="37">
        <v>4301051437</v>
      </c>
      <c r="D103" s="455">
        <v>4607091386967</v>
      </c>
      <c r="E103" s="45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57"/>
      <c r="Q103" s="457"/>
      <c r="R103" s="457"/>
      <c r="S103" s="45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195</v>
      </c>
      <c r="B104" s="64" t="s">
        <v>196</v>
      </c>
      <c r="C104" s="37">
        <v>4301051611</v>
      </c>
      <c r="D104" s="455">
        <v>4607091385304</v>
      </c>
      <c r="E104" s="45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51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7"/>
      <c r="Q104" s="457"/>
      <c r="R104" s="457"/>
      <c r="S104" s="458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4301051648</v>
      </c>
      <c r="D105" s="455">
        <v>4607091386264</v>
      </c>
      <c r="E105" s="455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5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7"/>
      <c r="Q105" s="457"/>
      <c r="R105" s="457"/>
      <c r="S105" s="458"/>
      <c r="T105" s="40" t="s">
        <v>48</v>
      </c>
      <c r="U105" s="40" t="s">
        <v>48</v>
      </c>
      <c r="V105" s="41" t="s">
        <v>0</v>
      </c>
      <c r="W105" s="59">
        <v>180</v>
      </c>
      <c r="X105" s="56">
        <f t="shared" si="18"/>
        <v>180</v>
      </c>
      <c r="Y105" s="42">
        <f>IFERROR(IF(X105=0,"",ROUNDUP(X105/H105,0)*0.00753),"")</f>
        <v>0.45180000000000003</v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196.67999999999998</v>
      </c>
      <c r="BM105" s="80">
        <f t="shared" si="20"/>
        <v>196.67999999999998</v>
      </c>
      <c r="BN105" s="80">
        <f t="shared" si="21"/>
        <v>0.38461538461538458</v>
      </c>
      <c r="BO105" s="80">
        <f t="shared" si="22"/>
        <v>0.38461538461538458</v>
      </c>
    </row>
    <row r="106" spans="1:67" ht="16.5" customHeight="1" x14ac:dyDescent="0.25">
      <c r="A106" s="64" t="s">
        <v>199</v>
      </c>
      <c r="B106" s="64" t="s">
        <v>200</v>
      </c>
      <c r="C106" s="37">
        <v>4301051477</v>
      </c>
      <c r="D106" s="455">
        <v>4680115882584</v>
      </c>
      <c r="E106" s="455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7"/>
      <c r="Q106" s="457"/>
      <c r="R106" s="457"/>
      <c r="S106" s="458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199</v>
      </c>
      <c r="B107" s="64" t="s">
        <v>201</v>
      </c>
      <c r="C107" s="37">
        <v>4301051476</v>
      </c>
      <c r="D107" s="455">
        <v>4680115882584</v>
      </c>
      <c r="E107" s="455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7"/>
      <c r="Q107" s="457"/>
      <c r="R107" s="457"/>
      <c r="S107" s="458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202</v>
      </c>
      <c r="B108" s="64" t="s">
        <v>203</v>
      </c>
      <c r="C108" s="37">
        <v>4301051436</v>
      </c>
      <c r="D108" s="455">
        <v>4607091385731</v>
      </c>
      <c r="E108" s="455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132</v>
      </c>
      <c r="M108" s="39"/>
      <c r="N108" s="38">
        <v>45</v>
      </c>
      <c r="O108" s="51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7"/>
      <c r="Q108" s="457"/>
      <c r="R108" s="457"/>
      <c r="S108" s="45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4301051439</v>
      </c>
      <c r="D109" s="455">
        <v>4680115880214</v>
      </c>
      <c r="E109" s="455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132</v>
      </c>
      <c r="M109" s="39"/>
      <c r="N109" s="38">
        <v>45</v>
      </c>
      <c r="O109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7"/>
      <c r="Q109" s="457"/>
      <c r="R109" s="457"/>
      <c r="S109" s="458"/>
      <c r="T109" s="40" t="s">
        <v>48</v>
      </c>
      <c r="U109" s="40" t="s">
        <v>48</v>
      </c>
      <c r="V109" s="41" t="s">
        <v>0</v>
      </c>
      <c r="W109" s="59">
        <v>162</v>
      </c>
      <c r="X109" s="56">
        <f t="shared" si="18"/>
        <v>162</v>
      </c>
      <c r="Y109" s="42">
        <f>IFERROR(IF(X109=0,"",ROUNDUP(X109/H109,0)*0.00937),"")</f>
        <v>0.56220000000000003</v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179.27999999999997</v>
      </c>
      <c r="BM109" s="80">
        <f t="shared" si="20"/>
        <v>179.27999999999997</v>
      </c>
      <c r="BN109" s="80">
        <f t="shared" si="21"/>
        <v>0.49999999999999994</v>
      </c>
      <c r="BO109" s="80">
        <f t="shared" si="22"/>
        <v>0.49999999999999994</v>
      </c>
    </row>
    <row r="110" spans="1:67" ht="27" customHeight="1" x14ac:dyDescent="0.25">
      <c r="A110" s="64" t="s">
        <v>206</v>
      </c>
      <c r="B110" s="64" t="s">
        <v>207</v>
      </c>
      <c r="C110" s="37">
        <v>4301051438</v>
      </c>
      <c r="D110" s="455">
        <v>4680115880894</v>
      </c>
      <c r="E110" s="455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132</v>
      </c>
      <c r="M110" s="39"/>
      <c r="N110" s="38">
        <v>45</v>
      </c>
      <c r="O110" s="5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7"/>
      <c r="Q110" s="457"/>
      <c r="R110" s="457"/>
      <c r="S110" s="45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 t="shared" ref="Y110:Y115" si="23"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4301051693</v>
      </c>
      <c r="D111" s="455">
        <v>4680115884915</v>
      </c>
      <c r="E111" s="455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52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57"/>
      <c r="Q111" s="457"/>
      <c r="R111" s="457"/>
      <c r="S111" s="45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si="23"/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4301051313</v>
      </c>
      <c r="D112" s="455">
        <v>4607091385427</v>
      </c>
      <c r="E112" s="455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57"/>
      <c r="Q112" s="457"/>
      <c r="R112" s="457"/>
      <c r="S112" s="45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4301051480</v>
      </c>
      <c r="D113" s="455">
        <v>4680115882645</v>
      </c>
      <c r="E113" s="455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57"/>
      <c r="Q113" s="457"/>
      <c r="R113" s="457"/>
      <c r="S113" s="45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4301051395</v>
      </c>
      <c r="D114" s="455">
        <v>4680115884311</v>
      </c>
      <c r="E114" s="455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57"/>
      <c r="Q114" s="457"/>
      <c r="R114" s="457"/>
      <c r="S114" s="45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4301051641</v>
      </c>
      <c r="D115" s="455">
        <v>4680115884403</v>
      </c>
      <c r="E115" s="455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57"/>
      <c r="Q115" s="457"/>
      <c r="R115" s="457"/>
      <c r="S115" s="45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4"/>
      <c r="O116" s="460" t="s">
        <v>43</v>
      </c>
      <c r="P116" s="461"/>
      <c r="Q116" s="461"/>
      <c r="R116" s="461"/>
      <c r="S116" s="461"/>
      <c r="T116" s="461"/>
      <c r="U116" s="462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120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120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1.014</v>
      </c>
      <c r="Z116" s="68"/>
      <c r="AA116" s="68"/>
    </row>
    <row r="117" spans="1:67" x14ac:dyDescent="0.2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4"/>
      <c r="O117" s="460" t="s">
        <v>43</v>
      </c>
      <c r="P117" s="461"/>
      <c r="Q117" s="461"/>
      <c r="R117" s="461"/>
      <c r="S117" s="461"/>
      <c r="T117" s="461"/>
      <c r="U117" s="462"/>
      <c r="V117" s="43" t="s">
        <v>0</v>
      </c>
      <c r="W117" s="44">
        <f>IFERROR(SUM(W101:W115),"0")</f>
        <v>342</v>
      </c>
      <c r="X117" s="44">
        <f>IFERROR(SUM(X101:X115),"0")</f>
        <v>342</v>
      </c>
      <c r="Y117" s="43"/>
      <c r="Z117" s="68"/>
      <c r="AA117" s="68"/>
    </row>
    <row r="118" spans="1:67" ht="14.25" customHeight="1" x14ac:dyDescent="0.25">
      <c r="A118" s="454" t="s">
        <v>218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67"/>
      <c r="AA118" s="67"/>
    </row>
    <row r="119" spans="1:67" ht="27" customHeight="1" x14ac:dyDescent="0.25">
      <c r="A119" s="64" t="s">
        <v>219</v>
      </c>
      <c r="B119" s="64" t="s">
        <v>220</v>
      </c>
      <c r="C119" s="37">
        <v>4301060296</v>
      </c>
      <c r="D119" s="455">
        <v>4607091383065</v>
      </c>
      <c r="E119" s="45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5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57"/>
      <c r="Q119" s="457"/>
      <c r="R119" s="457"/>
      <c r="S119" s="45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5" si="24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5" si="25">IFERROR(W119*I119/H119,"0")</f>
        <v>0</v>
      </c>
      <c r="BM119" s="80">
        <f t="shared" ref="BM119:BM125" si="26">IFERROR(X119*I119/H119,"0")</f>
        <v>0</v>
      </c>
      <c r="BN119" s="80">
        <f t="shared" ref="BN119:BN125" si="27">IFERROR(1/J119*(W119/H119),"0")</f>
        <v>0</v>
      </c>
      <c r="BO119" s="80">
        <f t="shared" ref="BO119:BO125" si="28">IFERROR(1/J119*(X119/H119),"0")</f>
        <v>0</v>
      </c>
    </row>
    <row r="120" spans="1:67" ht="27" customHeight="1" x14ac:dyDescent="0.25">
      <c r="A120" s="64" t="s">
        <v>221</v>
      </c>
      <c r="B120" s="64" t="s">
        <v>222</v>
      </c>
      <c r="C120" s="37">
        <v>4301060371</v>
      </c>
      <c r="D120" s="455">
        <v>4680115881532</v>
      </c>
      <c r="E120" s="455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80</v>
      </c>
      <c r="M120" s="39"/>
      <c r="N120" s="38">
        <v>30</v>
      </c>
      <c r="O120" s="5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457"/>
      <c r="Q120" s="457"/>
      <c r="R120" s="457"/>
      <c r="S120" s="45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4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5"/>
        <v>0</v>
      </c>
      <c r="BM120" s="80">
        <f t="shared" si="26"/>
        <v>0</v>
      </c>
      <c r="BN120" s="80">
        <f t="shared" si="27"/>
        <v>0</v>
      </c>
      <c r="BO120" s="80">
        <f t="shared" si="28"/>
        <v>0</v>
      </c>
    </row>
    <row r="121" spans="1:67" ht="27" customHeight="1" x14ac:dyDescent="0.25">
      <c r="A121" s="64" t="s">
        <v>221</v>
      </c>
      <c r="B121" s="64" t="s">
        <v>223</v>
      </c>
      <c r="C121" s="37">
        <v>4301060366</v>
      </c>
      <c r="D121" s="455">
        <v>4680115881532</v>
      </c>
      <c r="E121" s="455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7"/>
      <c r="Q121" s="457"/>
      <c r="R121" s="457"/>
      <c r="S121" s="45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221</v>
      </c>
      <c r="B122" s="64" t="s">
        <v>224</v>
      </c>
      <c r="C122" s="37">
        <v>4301060350</v>
      </c>
      <c r="D122" s="455">
        <v>4680115881532</v>
      </c>
      <c r="E122" s="45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9"/>
      <c r="N122" s="38">
        <v>30</v>
      </c>
      <c r="O122" s="5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57"/>
      <c r="Q122" s="457"/>
      <c r="R122" s="457"/>
      <c r="S122" s="458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455">
        <v>4680115882652</v>
      </c>
      <c r="E123" s="45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7"/>
      <c r="Q123" s="457"/>
      <c r="R123" s="457"/>
      <c r="S123" s="458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455">
        <v>4680115880238</v>
      </c>
      <c r="E124" s="45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7"/>
      <c r="Q124" s="457"/>
      <c r="R124" s="457"/>
      <c r="S124" s="45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455">
        <v>4680115881464</v>
      </c>
      <c r="E125" s="45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132</v>
      </c>
      <c r="M125" s="39"/>
      <c r="N125" s="38">
        <v>30</v>
      </c>
      <c r="O125" s="5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7"/>
      <c r="Q125" s="457"/>
      <c r="R125" s="457"/>
      <c r="S125" s="45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x14ac:dyDescent="0.2">
      <c r="A126" s="463"/>
      <c r="B126" s="463"/>
      <c r="C126" s="463"/>
      <c r="D126" s="463"/>
      <c r="E126" s="463"/>
      <c r="F126" s="463"/>
      <c r="G126" s="463"/>
      <c r="H126" s="463"/>
      <c r="I126" s="463"/>
      <c r="J126" s="463"/>
      <c r="K126" s="463"/>
      <c r="L126" s="463"/>
      <c r="M126" s="463"/>
      <c r="N126" s="464"/>
      <c r="O126" s="460" t="s">
        <v>43</v>
      </c>
      <c r="P126" s="461"/>
      <c r="Q126" s="461"/>
      <c r="R126" s="461"/>
      <c r="S126" s="461"/>
      <c r="T126" s="461"/>
      <c r="U126" s="462"/>
      <c r="V126" s="43" t="s">
        <v>42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IFERROR(X119/H119,"0")+IFERROR(X120/H120,"0")+IFERROR(X121/H121,"0")+IFERROR(X122/H122,"0")+IFERROR(X123/H123,"0")+IFERROR(X124/H124,"0")+IFERROR(X125/H125,"0")</f>
        <v>0</v>
      </c>
      <c r="Y126" s="44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63"/>
      <c r="B127" s="463"/>
      <c r="C127" s="463"/>
      <c r="D127" s="463"/>
      <c r="E127" s="463"/>
      <c r="F127" s="463"/>
      <c r="G127" s="463"/>
      <c r="H127" s="463"/>
      <c r="I127" s="463"/>
      <c r="J127" s="463"/>
      <c r="K127" s="463"/>
      <c r="L127" s="463"/>
      <c r="M127" s="463"/>
      <c r="N127" s="464"/>
      <c r="O127" s="460" t="s">
        <v>43</v>
      </c>
      <c r="P127" s="461"/>
      <c r="Q127" s="461"/>
      <c r="R127" s="461"/>
      <c r="S127" s="461"/>
      <c r="T127" s="461"/>
      <c r="U127" s="462"/>
      <c r="V127" s="43" t="s">
        <v>0</v>
      </c>
      <c r="W127" s="44">
        <f>IFERROR(SUM(W119:W125),"0")</f>
        <v>0</v>
      </c>
      <c r="X127" s="44">
        <f>IFERROR(SUM(X119:X125),"0")</f>
        <v>0</v>
      </c>
      <c r="Y127" s="43"/>
      <c r="Z127" s="68"/>
      <c r="AA127" s="68"/>
    </row>
    <row r="128" spans="1:67" ht="16.5" customHeight="1" x14ac:dyDescent="0.25">
      <c r="A128" s="453" t="s">
        <v>231</v>
      </c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3"/>
      <c r="S128" s="453"/>
      <c r="T128" s="453"/>
      <c r="U128" s="453"/>
      <c r="V128" s="453"/>
      <c r="W128" s="453"/>
      <c r="X128" s="453"/>
      <c r="Y128" s="453"/>
      <c r="Z128" s="66"/>
      <c r="AA128" s="66"/>
    </row>
    <row r="129" spans="1:67" ht="14.25" customHeight="1" x14ac:dyDescent="0.25">
      <c r="A129" s="454" t="s">
        <v>85</v>
      </c>
      <c r="B129" s="454"/>
      <c r="C129" s="454"/>
      <c r="D129" s="454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4301051612</v>
      </c>
      <c r="D130" s="455">
        <v>4607091385168</v>
      </c>
      <c r="E130" s="4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80</v>
      </c>
      <c r="M130" s="39"/>
      <c r="N130" s="38">
        <v>45</v>
      </c>
      <c r="O130" s="5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457"/>
      <c r="Q130" s="457"/>
      <c r="R130" s="457"/>
      <c r="S130" s="458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4301051360</v>
      </c>
      <c r="D131" s="455">
        <v>4607091385168</v>
      </c>
      <c r="E131" s="455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7"/>
      <c r="Q131" s="457"/>
      <c r="R131" s="457"/>
      <c r="S131" s="458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455">
        <v>4607091383256</v>
      </c>
      <c r="E132" s="45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132</v>
      </c>
      <c r="M132" s="39"/>
      <c r="N132" s="38">
        <v>45</v>
      </c>
      <c r="O132" s="5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7"/>
      <c r="Q132" s="457"/>
      <c r="R132" s="457"/>
      <c r="S132" s="458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455">
        <v>4607091385748</v>
      </c>
      <c r="E133" s="45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7"/>
      <c r="Q133" s="457"/>
      <c r="R133" s="457"/>
      <c r="S133" s="458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455">
        <v>4680115884533</v>
      </c>
      <c r="E134" s="455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5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7"/>
      <c r="Q134" s="457"/>
      <c r="R134" s="457"/>
      <c r="S134" s="458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63"/>
      <c r="B135" s="463"/>
      <c r="C135" s="463"/>
      <c r="D135" s="463"/>
      <c r="E135" s="463"/>
      <c r="F135" s="463"/>
      <c r="G135" s="463"/>
      <c r="H135" s="463"/>
      <c r="I135" s="463"/>
      <c r="J135" s="463"/>
      <c r="K135" s="463"/>
      <c r="L135" s="463"/>
      <c r="M135" s="463"/>
      <c r="N135" s="464"/>
      <c r="O135" s="460" t="s">
        <v>43</v>
      </c>
      <c r="P135" s="461"/>
      <c r="Q135" s="461"/>
      <c r="R135" s="461"/>
      <c r="S135" s="461"/>
      <c r="T135" s="461"/>
      <c r="U135" s="462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63"/>
      <c r="B136" s="463"/>
      <c r="C136" s="463"/>
      <c r="D136" s="463"/>
      <c r="E136" s="463"/>
      <c r="F136" s="463"/>
      <c r="G136" s="463"/>
      <c r="H136" s="463"/>
      <c r="I136" s="463"/>
      <c r="J136" s="463"/>
      <c r="K136" s="463"/>
      <c r="L136" s="463"/>
      <c r="M136" s="463"/>
      <c r="N136" s="464"/>
      <c r="O136" s="460" t="s">
        <v>43</v>
      </c>
      <c r="P136" s="461"/>
      <c r="Q136" s="461"/>
      <c r="R136" s="461"/>
      <c r="S136" s="461"/>
      <c r="T136" s="461"/>
      <c r="U136" s="462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52" t="s">
        <v>241</v>
      </c>
      <c r="B137" s="452"/>
      <c r="C137" s="452"/>
      <c r="D137" s="452"/>
      <c r="E137" s="452"/>
      <c r="F137" s="452"/>
      <c r="G137" s="452"/>
      <c r="H137" s="452"/>
      <c r="I137" s="452"/>
      <c r="J137" s="452"/>
      <c r="K137" s="452"/>
      <c r="L137" s="452"/>
      <c r="M137" s="452"/>
      <c r="N137" s="452"/>
      <c r="O137" s="452"/>
      <c r="P137" s="452"/>
      <c r="Q137" s="452"/>
      <c r="R137" s="452"/>
      <c r="S137" s="452"/>
      <c r="T137" s="452"/>
      <c r="U137" s="452"/>
      <c r="V137" s="452"/>
      <c r="W137" s="452"/>
      <c r="X137" s="452"/>
      <c r="Y137" s="452"/>
      <c r="Z137" s="55"/>
      <c r="AA137" s="55"/>
    </row>
    <row r="138" spans="1:67" ht="16.5" customHeight="1" x14ac:dyDescent="0.25">
      <c r="A138" s="453" t="s">
        <v>242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66"/>
      <c r="AA138" s="66"/>
    </row>
    <row r="139" spans="1:67" ht="14.25" customHeight="1" x14ac:dyDescent="0.25">
      <c r="A139" s="454" t="s">
        <v>118</v>
      </c>
      <c r="B139" s="454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455">
        <v>4607091383423</v>
      </c>
      <c r="E140" s="45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9"/>
      <c r="N140" s="38">
        <v>35</v>
      </c>
      <c r="O14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7"/>
      <c r="Q140" s="457"/>
      <c r="R140" s="457"/>
      <c r="S140" s="458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455">
        <v>4680115885707</v>
      </c>
      <c r="E141" s="455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539" t="s">
        <v>247</v>
      </c>
      <c r="P141" s="457"/>
      <c r="Q141" s="457"/>
      <c r="R141" s="457"/>
      <c r="S141" s="458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455">
        <v>4607091381405</v>
      </c>
      <c r="E142" s="45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7"/>
      <c r="Q142" s="457"/>
      <c r="R142" s="457"/>
      <c r="S142" s="458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customHeight="1" x14ac:dyDescent="0.25">
      <c r="A143" s="64" t="s">
        <v>250</v>
      </c>
      <c r="B143" s="64" t="s">
        <v>251</v>
      </c>
      <c r="C143" s="37">
        <v>4301011333</v>
      </c>
      <c r="D143" s="455">
        <v>4607091386516</v>
      </c>
      <c r="E143" s="45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57"/>
      <c r="Q143" s="457"/>
      <c r="R143" s="457"/>
      <c r="S143" s="458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x14ac:dyDescent="0.2">
      <c r="A144" s="463"/>
      <c r="B144" s="463"/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4"/>
      <c r="O144" s="460" t="s">
        <v>43</v>
      </c>
      <c r="P144" s="461"/>
      <c r="Q144" s="461"/>
      <c r="R144" s="461"/>
      <c r="S144" s="461"/>
      <c r="T144" s="461"/>
      <c r="U144" s="462"/>
      <c r="V144" s="43" t="s">
        <v>42</v>
      </c>
      <c r="W144" s="44">
        <f>IFERROR(W140/H140,"0")+IFERROR(W141/H141,"0")+IFERROR(W142/H142,"0")+IFERROR(W143/H143,"0")</f>
        <v>0</v>
      </c>
      <c r="X144" s="44">
        <f>IFERROR(X140/H140,"0")+IFERROR(X141/H141,"0")+IFERROR(X142/H142,"0")+IFERROR(X143/H143,"0")</f>
        <v>0</v>
      </c>
      <c r="Y144" s="44">
        <f>IFERROR(IF(Y140="",0,Y140),"0")+IFERROR(IF(Y141="",0,Y141),"0")+IFERROR(IF(Y142="",0,Y142),"0")+IFERROR(IF(Y143="",0,Y143),"0")</f>
        <v>0</v>
      </c>
      <c r="Z144" s="68"/>
      <c r="AA144" s="68"/>
    </row>
    <row r="145" spans="1:67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4"/>
      <c r="O145" s="460" t="s">
        <v>43</v>
      </c>
      <c r="P145" s="461"/>
      <c r="Q145" s="461"/>
      <c r="R145" s="461"/>
      <c r="S145" s="461"/>
      <c r="T145" s="461"/>
      <c r="U145" s="462"/>
      <c r="V145" s="43" t="s">
        <v>0</v>
      </c>
      <c r="W145" s="44">
        <f>IFERROR(SUM(W140:W143),"0")</f>
        <v>0</v>
      </c>
      <c r="X145" s="44">
        <f>IFERROR(SUM(X140:X143),"0")</f>
        <v>0</v>
      </c>
      <c r="Y145" s="43"/>
      <c r="Z145" s="68"/>
      <c r="AA145" s="68"/>
    </row>
    <row r="146" spans="1:67" ht="16.5" customHeight="1" x14ac:dyDescent="0.25">
      <c r="A146" s="453" t="s">
        <v>252</v>
      </c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3"/>
      <c r="P146" s="453"/>
      <c r="Q146" s="453"/>
      <c r="R146" s="453"/>
      <c r="S146" s="453"/>
      <c r="T146" s="453"/>
      <c r="U146" s="453"/>
      <c r="V146" s="453"/>
      <c r="W146" s="453"/>
      <c r="X146" s="453"/>
      <c r="Y146" s="453"/>
      <c r="Z146" s="66"/>
      <c r="AA146" s="66"/>
    </row>
    <row r="147" spans="1:67" ht="14.25" customHeight="1" x14ac:dyDescent="0.25">
      <c r="A147" s="454" t="s">
        <v>77</v>
      </c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67"/>
      <c r="AA147" s="67"/>
    </row>
    <row r="148" spans="1:67" ht="27" customHeight="1" x14ac:dyDescent="0.25">
      <c r="A148" s="64" t="s">
        <v>253</v>
      </c>
      <c r="B148" s="64" t="s">
        <v>254</v>
      </c>
      <c r="C148" s="37">
        <v>4301031191</v>
      </c>
      <c r="D148" s="455">
        <v>4680115880993</v>
      </c>
      <c r="E148" s="45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81</v>
      </c>
      <c r="L148" s="39" t="s">
        <v>80</v>
      </c>
      <c r="M148" s="39"/>
      <c r="N148" s="38">
        <v>40</v>
      </c>
      <c r="O148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57"/>
      <c r="Q148" s="457"/>
      <c r="R148" s="457"/>
      <c r="S148" s="458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9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60" t="s">
        <v>67</v>
      </c>
      <c r="BL148" s="80">
        <f t="shared" ref="BL148:BL156" si="30">IFERROR(W148*I148/H148,"0")</f>
        <v>0</v>
      </c>
      <c r="BM148" s="80">
        <f t="shared" ref="BM148:BM156" si="31">IFERROR(X148*I148/H148,"0")</f>
        <v>0</v>
      </c>
      <c r="BN148" s="80">
        <f t="shared" ref="BN148:BN156" si="32">IFERROR(1/J148*(W148/H148),"0")</f>
        <v>0</v>
      </c>
      <c r="BO148" s="80">
        <f t="shared" ref="BO148:BO156" si="33">IFERROR(1/J148*(X148/H148),"0")</f>
        <v>0</v>
      </c>
    </row>
    <row r="149" spans="1:67" ht="27" customHeight="1" x14ac:dyDescent="0.25">
      <c r="A149" s="64" t="s">
        <v>255</v>
      </c>
      <c r="B149" s="64" t="s">
        <v>256</v>
      </c>
      <c r="C149" s="37">
        <v>4301031204</v>
      </c>
      <c r="D149" s="455">
        <v>4680115881761</v>
      </c>
      <c r="E149" s="45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57"/>
      <c r="Q149" s="457"/>
      <c r="R149" s="457"/>
      <c r="S149" s="458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9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si="30"/>
        <v>0</v>
      </c>
      <c r="BM149" s="80">
        <f t="shared" si="31"/>
        <v>0</v>
      </c>
      <c r="BN149" s="80">
        <f t="shared" si="32"/>
        <v>0</v>
      </c>
      <c r="BO149" s="80">
        <f t="shared" si="33"/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4301031201</v>
      </c>
      <c r="D150" s="455">
        <v>4680115881563</v>
      </c>
      <c r="E150" s="45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57"/>
      <c r="Q150" s="457"/>
      <c r="R150" s="457"/>
      <c r="S150" s="458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4301031199</v>
      </c>
      <c r="D151" s="455">
        <v>4680115880986</v>
      </c>
      <c r="E151" s="45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84</v>
      </c>
      <c r="L151" s="39" t="s">
        <v>80</v>
      </c>
      <c r="M151" s="39"/>
      <c r="N151" s="38">
        <v>40</v>
      </c>
      <c r="O151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57"/>
      <c r="Q151" s="457"/>
      <c r="R151" s="457"/>
      <c r="S151" s="458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4301031190</v>
      </c>
      <c r="D152" s="455">
        <v>4680115880207</v>
      </c>
      <c r="E152" s="45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4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57"/>
      <c r="Q152" s="457"/>
      <c r="R152" s="457"/>
      <c r="S152" s="45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4301031205</v>
      </c>
      <c r="D153" s="455">
        <v>4680115881785</v>
      </c>
      <c r="E153" s="45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57"/>
      <c r="Q153" s="457"/>
      <c r="R153" s="457"/>
      <c r="S153" s="45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4301031202</v>
      </c>
      <c r="D154" s="455">
        <v>4680115881679</v>
      </c>
      <c r="E154" s="45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57"/>
      <c r="Q154" s="457"/>
      <c r="R154" s="457"/>
      <c r="S154" s="45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4301031158</v>
      </c>
      <c r="D155" s="455">
        <v>4680115880191</v>
      </c>
      <c r="E155" s="45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57"/>
      <c r="Q155" s="457"/>
      <c r="R155" s="457"/>
      <c r="S155" s="45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16.5" customHeight="1" x14ac:dyDescent="0.25">
      <c r="A156" s="64" t="s">
        <v>269</v>
      </c>
      <c r="B156" s="64" t="s">
        <v>270</v>
      </c>
      <c r="C156" s="37">
        <v>4301031245</v>
      </c>
      <c r="D156" s="455">
        <v>4680115883963</v>
      </c>
      <c r="E156" s="45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57"/>
      <c r="Q156" s="457"/>
      <c r="R156" s="457"/>
      <c r="S156" s="45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x14ac:dyDescent="0.2">
      <c r="A157" s="463"/>
      <c r="B157" s="463"/>
      <c r="C157" s="463"/>
      <c r="D157" s="463"/>
      <c r="E157" s="463"/>
      <c r="F157" s="463"/>
      <c r="G157" s="463"/>
      <c r="H157" s="463"/>
      <c r="I157" s="463"/>
      <c r="J157" s="463"/>
      <c r="K157" s="463"/>
      <c r="L157" s="463"/>
      <c r="M157" s="463"/>
      <c r="N157" s="464"/>
      <c r="O157" s="460" t="s">
        <v>43</v>
      </c>
      <c r="P157" s="461"/>
      <c r="Q157" s="461"/>
      <c r="R157" s="461"/>
      <c r="S157" s="461"/>
      <c r="T157" s="461"/>
      <c r="U157" s="462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463"/>
      <c r="B158" s="463"/>
      <c r="C158" s="463"/>
      <c r="D158" s="463"/>
      <c r="E158" s="463"/>
      <c r="F158" s="463"/>
      <c r="G158" s="463"/>
      <c r="H158" s="463"/>
      <c r="I158" s="463"/>
      <c r="J158" s="463"/>
      <c r="K158" s="463"/>
      <c r="L158" s="463"/>
      <c r="M158" s="463"/>
      <c r="N158" s="464"/>
      <c r="O158" s="460" t="s">
        <v>43</v>
      </c>
      <c r="P158" s="461"/>
      <c r="Q158" s="461"/>
      <c r="R158" s="461"/>
      <c r="S158" s="461"/>
      <c r="T158" s="461"/>
      <c r="U158" s="462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customHeight="1" x14ac:dyDescent="0.25">
      <c r="A159" s="453" t="s">
        <v>271</v>
      </c>
      <c r="B159" s="453"/>
      <c r="C159" s="453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  <c r="V159" s="453"/>
      <c r="W159" s="453"/>
      <c r="X159" s="453"/>
      <c r="Y159" s="453"/>
      <c r="Z159" s="66"/>
      <c r="AA159" s="66"/>
    </row>
    <row r="160" spans="1:67" ht="14.25" customHeight="1" x14ac:dyDescent="0.25">
      <c r="A160" s="454" t="s">
        <v>118</v>
      </c>
      <c r="B160" s="454"/>
      <c r="C160" s="454"/>
      <c r="D160" s="454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67"/>
      <c r="AA160" s="67"/>
    </row>
    <row r="161" spans="1:67" ht="16.5" customHeight="1" x14ac:dyDescent="0.25">
      <c r="A161" s="64" t="s">
        <v>272</v>
      </c>
      <c r="B161" s="64" t="s">
        <v>273</v>
      </c>
      <c r="C161" s="37">
        <v>4301011450</v>
      </c>
      <c r="D161" s="455">
        <v>4680115881402</v>
      </c>
      <c r="E161" s="45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9"/>
      <c r="N161" s="38">
        <v>55</v>
      </c>
      <c r="O161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57"/>
      <c r="Q161" s="457"/>
      <c r="R161" s="457"/>
      <c r="S161" s="458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9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customHeight="1" x14ac:dyDescent="0.25">
      <c r="A162" s="64" t="s">
        <v>274</v>
      </c>
      <c r="B162" s="64" t="s">
        <v>275</v>
      </c>
      <c r="C162" s="37">
        <v>4301011454</v>
      </c>
      <c r="D162" s="455">
        <v>4680115881396</v>
      </c>
      <c r="E162" s="45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81</v>
      </c>
      <c r="L162" s="39" t="s">
        <v>80</v>
      </c>
      <c r="M162" s="39"/>
      <c r="N162" s="38">
        <v>55</v>
      </c>
      <c r="O162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57"/>
      <c r="Q162" s="457"/>
      <c r="R162" s="457"/>
      <c r="S162" s="458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x14ac:dyDescent="0.2">
      <c r="A163" s="463"/>
      <c r="B163" s="463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  <c r="O163" s="460" t="s">
        <v>43</v>
      </c>
      <c r="P163" s="461"/>
      <c r="Q163" s="461"/>
      <c r="R163" s="461"/>
      <c r="S163" s="461"/>
      <c r="T163" s="461"/>
      <c r="U163" s="462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463"/>
      <c r="B164" s="463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  <c r="O164" s="460" t="s">
        <v>43</v>
      </c>
      <c r="P164" s="461"/>
      <c r="Q164" s="461"/>
      <c r="R164" s="461"/>
      <c r="S164" s="461"/>
      <c r="T164" s="461"/>
      <c r="U164" s="462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customHeight="1" x14ac:dyDescent="0.25">
      <c r="A165" s="454" t="s">
        <v>110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67"/>
      <c r="AA165" s="67"/>
    </row>
    <row r="166" spans="1:67" ht="16.5" customHeight="1" x14ac:dyDescent="0.25">
      <c r="A166" s="64" t="s">
        <v>276</v>
      </c>
      <c r="B166" s="64" t="s">
        <v>277</v>
      </c>
      <c r="C166" s="37">
        <v>4301020262</v>
      </c>
      <c r="D166" s="455">
        <v>4680115882935</v>
      </c>
      <c r="E166" s="45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9"/>
      <c r="N166" s="38">
        <v>50</v>
      </c>
      <c r="O166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57"/>
      <c r="Q166" s="457"/>
      <c r="R166" s="457"/>
      <c r="S166" s="45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customHeight="1" x14ac:dyDescent="0.25">
      <c r="A167" s="64" t="s">
        <v>278</v>
      </c>
      <c r="B167" s="64" t="s">
        <v>279</v>
      </c>
      <c r="C167" s="37">
        <v>4301020220</v>
      </c>
      <c r="D167" s="455">
        <v>4680115880764</v>
      </c>
      <c r="E167" s="45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81</v>
      </c>
      <c r="L167" s="39" t="s">
        <v>113</v>
      </c>
      <c r="M167" s="39"/>
      <c r="N167" s="38">
        <v>50</v>
      </c>
      <c r="O167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57"/>
      <c r="Q167" s="457"/>
      <c r="R167" s="457"/>
      <c r="S167" s="458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x14ac:dyDescent="0.2">
      <c r="A168" s="463"/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4"/>
      <c r="O168" s="460" t="s">
        <v>43</v>
      </c>
      <c r="P168" s="461"/>
      <c r="Q168" s="461"/>
      <c r="R168" s="461"/>
      <c r="S168" s="461"/>
      <c r="T168" s="461"/>
      <c r="U168" s="462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463"/>
      <c r="B169" s="463"/>
      <c r="C169" s="463"/>
      <c r="D169" s="463"/>
      <c r="E169" s="463"/>
      <c r="F169" s="463"/>
      <c r="G169" s="463"/>
      <c r="H169" s="463"/>
      <c r="I169" s="463"/>
      <c r="J169" s="463"/>
      <c r="K169" s="463"/>
      <c r="L169" s="463"/>
      <c r="M169" s="463"/>
      <c r="N169" s="464"/>
      <c r="O169" s="460" t="s">
        <v>43</v>
      </c>
      <c r="P169" s="461"/>
      <c r="Q169" s="461"/>
      <c r="R169" s="461"/>
      <c r="S169" s="461"/>
      <c r="T169" s="461"/>
      <c r="U169" s="462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customHeight="1" x14ac:dyDescent="0.25">
      <c r="A170" s="454" t="s">
        <v>77</v>
      </c>
      <c r="B170" s="454"/>
      <c r="C170" s="454"/>
      <c r="D170" s="454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67"/>
      <c r="AA170" s="67"/>
    </row>
    <row r="171" spans="1:67" ht="27" customHeight="1" x14ac:dyDescent="0.25">
      <c r="A171" s="64" t="s">
        <v>280</v>
      </c>
      <c r="B171" s="64" t="s">
        <v>281</v>
      </c>
      <c r="C171" s="37">
        <v>4301031223</v>
      </c>
      <c r="D171" s="455">
        <v>4680115884014</v>
      </c>
      <c r="E171" s="455"/>
      <c r="F171" s="63">
        <v>0.3</v>
      </c>
      <c r="G171" s="38">
        <v>6</v>
      </c>
      <c r="H171" s="63">
        <v>1.8</v>
      </c>
      <c r="I171" s="63">
        <v>1.93</v>
      </c>
      <c r="J171" s="38">
        <v>234</v>
      </c>
      <c r="K171" s="38" t="s">
        <v>84</v>
      </c>
      <c r="L171" s="39" t="s">
        <v>80</v>
      </c>
      <c r="M171" s="39"/>
      <c r="N171" s="38">
        <v>40</v>
      </c>
      <c r="O171" s="555" t="s">
        <v>282</v>
      </c>
      <c r="P171" s="457"/>
      <c r="Q171" s="457"/>
      <c r="R171" s="457"/>
      <c r="S171" s="458"/>
      <c r="T171" s="40" t="s">
        <v>48</v>
      </c>
      <c r="U171" s="40" t="s">
        <v>48</v>
      </c>
      <c r="V171" s="41" t="s">
        <v>0</v>
      </c>
      <c r="W171" s="59">
        <v>0</v>
      </c>
      <c r="X171" s="56">
        <f t="shared" ref="X171:X178" si="34">IFERROR(IF(W171="",0,CEILING((W171/$H171),1)*$H171),"")</f>
        <v>0</v>
      </c>
      <c r="Y171" s="42" t="str">
        <f>IFERROR(IF(X171=0,"",ROUNDUP(X171/H171,0)*0.00502),"")</f>
        <v/>
      </c>
      <c r="Z171" s="69" t="s">
        <v>48</v>
      </c>
      <c r="AA171" s="70" t="s">
        <v>191</v>
      </c>
      <c r="AE171" s="80"/>
      <c r="BB171" s="173" t="s">
        <v>67</v>
      </c>
      <c r="BL171" s="80">
        <f t="shared" ref="BL171:BL178" si="35">IFERROR(W171*I171/H171,"0")</f>
        <v>0</v>
      </c>
      <c r="BM171" s="80">
        <f t="shared" ref="BM171:BM178" si="36">IFERROR(X171*I171/H171,"0")</f>
        <v>0</v>
      </c>
      <c r="BN171" s="80">
        <f t="shared" ref="BN171:BN178" si="37">IFERROR(1/J171*(W171/H171),"0")</f>
        <v>0</v>
      </c>
      <c r="BO171" s="80">
        <f t="shared" ref="BO171:BO178" si="38">IFERROR(1/J171*(X171/H171),"0")</f>
        <v>0</v>
      </c>
    </row>
    <row r="172" spans="1:67" ht="27" customHeight="1" x14ac:dyDescent="0.25">
      <c r="A172" s="64" t="s">
        <v>283</v>
      </c>
      <c r="B172" s="64" t="s">
        <v>284</v>
      </c>
      <c r="C172" s="37">
        <v>4301031225</v>
      </c>
      <c r="D172" s="455">
        <v>4680115884021</v>
      </c>
      <c r="E172" s="455"/>
      <c r="F172" s="63">
        <v>0.3</v>
      </c>
      <c r="G172" s="38">
        <v>6</v>
      </c>
      <c r="H172" s="63">
        <v>1.8</v>
      </c>
      <c r="I172" s="63">
        <v>1.9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6" t="s">
        <v>285</v>
      </c>
      <c r="P172" s="457"/>
      <c r="Q172" s="457"/>
      <c r="R172" s="457"/>
      <c r="S172" s="458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si="34"/>
        <v>0</v>
      </c>
      <c r="Y172" s="42" t="str">
        <f>IFERROR(IF(X172=0,"",ROUNDUP(X172/H172,0)*0.00502),"")</f>
        <v/>
      </c>
      <c r="Z172" s="69" t="s">
        <v>48</v>
      </c>
      <c r="AA172" s="70" t="s">
        <v>191</v>
      </c>
      <c r="AE172" s="80"/>
      <c r="BB172" s="174" t="s">
        <v>67</v>
      </c>
      <c r="BL172" s="80">
        <f t="shared" si="35"/>
        <v>0</v>
      </c>
      <c r="BM172" s="80">
        <f t="shared" si="36"/>
        <v>0</v>
      </c>
      <c r="BN172" s="80">
        <f t="shared" si="37"/>
        <v>0</v>
      </c>
      <c r="BO172" s="80">
        <f t="shared" si="38"/>
        <v>0</v>
      </c>
    </row>
    <row r="173" spans="1:67" ht="27" customHeight="1" x14ac:dyDescent="0.25">
      <c r="A173" s="64" t="s">
        <v>286</v>
      </c>
      <c r="B173" s="64" t="s">
        <v>287</v>
      </c>
      <c r="C173" s="37">
        <v>4301031224</v>
      </c>
      <c r="D173" s="455">
        <v>4680115882683</v>
      </c>
      <c r="E173" s="45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7"/>
      <c r="Q173" s="457"/>
      <c r="R173" s="457"/>
      <c r="S173" s="458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4301031230</v>
      </c>
      <c r="D174" s="455">
        <v>4680115882690</v>
      </c>
      <c r="E174" s="45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7"/>
      <c r="Q174" s="457"/>
      <c r="R174" s="457"/>
      <c r="S174" s="458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4301031220</v>
      </c>
      <c r="D175" s="455">
        <v>4680115882669</v>
      </c>
      <c r="E175" s="45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7"/>
      <c r="Q175" s="457"/>
      <c r="R175" s="457"/>
      <c r="S175" s="458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4301031221</v>
      </c>
      <c r="D176" s="455">
        <v>4680115882676</v>
      </c>
      <c r="E176" s="45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7"/>
      <c r="Q176" s="457"/>
      <c r="R176" s="457"/>
      <c r="S176" s="458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4301031222</v>
      </c>
      <c r="D177" s="455">
        <v>4680115884007</v>
      </c>
      <c r="E177" s="455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1" t="s">
        <v>296</v>
      </c>
      <c r="P177" s="457"/>
      <c r="Q177" s="457"/>
      <c r="R177" s="457"/>
      <c r="S177" s="458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297</v>
      </c>
      <c r="B178" s="64" t="s">
        <v>298</v>
      </c>
      <c r="C178" s="37">
        <v>4301031229</v>
      </c>
      <c r="D178" s="455">
        <v>4680115884038</v>
      </c>
      <c r="E178" s="455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57"/>
      <c r="Q178" s="457"/>
      <c r="R178" s="457"/>
      <c r="S178" s="45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x14ac:dyDescent="0.2">
      <c r="A179" s="463"/>
      <c r="B179" s="463"/>
      <c r="C179" s="463"/>
      <c r="D179" s="463"/>
      <c r="E179" s="463"/>
      <c r="F179" s="463"/>
      <c r="G179" s="463"/>
      <c r="H179" s="463"/>
      <c r="I179" s="463"/>
      <c r="J179" s="463"/>
      <c r="K179" s="463"/>
      <c r="L179" s="463"/>
      <c r="M179" s="463"/>
      <c r="N179" s="464"/>
      <c r="O179" s="460" t="s">
        <v>43</v>
      </c>
      <c r="P179" s="461"/>
      <c r="Q179" s="461"/>
      <c r="R179" s="461"/>
      <c r="S179" s="461"/>
      <c r="T179" s="461"/>
      <c r="U179" s="462"/>
      <c r="V179" s="43" t="s">
        <v>42</v>
      </c>
      <c r="W179" s="44">
        <f>IFERROR(W171/H171,"0")+IFERROR(W172/H172,"0")+IFERROR(W173/H173,"0")+IFERROR(W174/H174,"0")+IFERROR(W175/H175,"0")+IFERROR(W176/H176,"0")+IFERROR(W177/H177,"0")+IFERROR(W178/H178,"0")</f>
        <v>0</v>
      </c>
      <c r="X179" s="44">
        <f>IFERROR(X171/H171,"0")+IFERROR(X172/H172,"0")+IFERROR(X173/H173,"0")+IFERROR(X174/H174,"0")+IFERROR(X175/H175,"0")+IFERROR(X176/H176,"0")+IFERROR(X177/H177,"0")+IFERROR(X178/H178,"0")</f>
        <v>0</v>
      </c>
      <c r="Y179" s="44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68"/>
      <c r="AA179" s="68"/>
    </row>
    <row r="180" spans="1:67" x14ac:dyDescent="0.2">
      <c r="A180" s="463"/>
      <c r="B180" s="463"/>
      <c r="C180" s="463"/>
      <c r="D180" s="463"/>
      <c r="E180" s="463"/>
      <c r="F180" s="463"/>
      <c r="G180" s="463"/>
      <c r="H180" s="463"/>
      <c r="I180" s="463"/>
      <c r="J180" s="463"/>
      <c r="K180" s="463"/>
      <c r="L180" s="463"/>
      <c r="M180" s="463"/>
      <c r="N180" s="464"/>
      <c r="O180" s="460" t="s">
        <v>43</v>
      </c>
      <c r="P180" s="461"/>
      <c r="Q180" s="461"/>
      <c r="R180" s="461"/>
      <c r="S180" s="461"/>
      <c r="T180" s="461"/>
      <c r="U180" s="462"/>
      <c r="V180" s="43" t="s">
        <v>0</v>
      </c>
      <c r="W180" s="44">
        <f>IFERROR(SUM(W171:W178),"0")</f>
        <v>0</v>
      </c>
      <c r="X180" s="44">
        <f>IFERROR(SUM(X171:X178),"0")</f>
        <v>0</v>
      </c>
      <c r="Y180" s="43"/>
      <c r="Z180" s="68"/>
      <c r="AA180" s="68"/>
    </row>
    <row r="181" spans="1:67" ht="14.25" customHeight="1" x14ac:dyDescent="0.25">
      <c r="A181" s="454" t="s">
        <v>85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67"/>
      <c r="AA181" s="67"/>
    </row>
    <row r="182" spans="1:67" ht="27" customHeight="1" x14ac:dyDescent="0.25">
      <c r="A182" s="64" t="s">
        <v>299</v>
      </c>
      <c r="B182" s="64" t="s">
        <v>300</v>
      </c>
      <c r="C182" s="37">
        <v>4301051409</v>
      </c>
      <c r="D182" s="455">
        <v>4680115881556</v>
      </c>
      <c r="E182" s="45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114</v>
      </c>
      <c r="L182" s="39" t="s">
        <v>132</v>
      </c>
      <c r="M182" s="39"/>
      <c r="N182" s="38">
        <v>45</v>
      </c>
      <c r="O182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57"/>
      <c r="Q182" s="457"/>
      <c r="R182" s="457"/>
      <c r="S182" s="45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6" si="3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ref="BL182:BL196" si="40">IFERROR(W182*I182/H182,"0")</f>
        <v>0</v>
      </c>
      <c r="BM182" s="80">
        <f t="shared" ref="BM182:BM196" si="41">IFERROR(X182*I182/H182,"0")</f>
        <v>0</v>
      </c>
      <c r="BN182" s="80">
        <f t="shared" ref="BN182:BN196" si="42">IFERROR(1/J182*(W182/H182),"0")</f>
        <v>0</v>
      </c>
      <c r="BO182" s="80">
        <f t="shared" ref="BO182:BO196" si="43">IFERROR(1/J182*(X182/H182),"0")</f>
        <v>0</v>
      </c>
    </row>
    <row r="183" spans="1:67" ht="27" customHeight="1" x14ac:dyDescent="0.25">
      <c r="A183" s="64" t="s">
        <v>301</v>
      </c>
      <c r="B183" s="64" t="s">
        <v>302</v>
      </c>
      <c r="C183" s="37">
        <v>4301051408</v>
      </c>
      <c r="D183" s="455">
        <v>4680115881594</v>
      </c>
      <c r="E183" s="455"/>
      <c r="F183" s="63">
        <v>1.35</v>
      </c>
      <c r="G183" s="38">
        <v>6</v>
      </c>
      <c r="H183" s="63">
        <v>8.1</v>
      </c>
      <c r="I183" s="63">
        <v>8.6639999999999997</v>
      </c>
      <c r="J183" s="38">
        <v>56</v>
      </c>
      <c r="K183" s="38" t="s">
        <v>114</v>
      </c>
      <c r="L183" s="39" t="s">
        <v>132</v>
      </c>
      <c r="M183" s="39"/>
      <c r="N183" s="38">
        <v>40</v>
      </c>
      <c r="O183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57"/>
      <c r="Q183" s="457"/>
      <c r="R183" s="457"/>
      <c r="S183" s="45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40"/>
        <v>0</v>
      </c>
      <c r="BM183" s="80">
        <f t="shared" si="41"/>
        <v>0</v>
      </c>
      <c r="BN183" s="80">
        <f t="shared" si="42"/>
        <v>0</v>
      </c>
      <c r="BO183" s="80">
        <f t="shared" si="43"/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4301051505</v>
      </c>
      <c r="D184" s="455">
        <v>4680115881587</v>
      </c>
      <c r="E184" s="455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80</v>
      </c>
      <c r="M184" s="39"/>
      <c r="N184" s="38">
        <v>40</v>
      </c>
      <c r="O184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57"/>
      <c r="Q184" s="457"/>
      <c r="R184" s="457"/>
      <c r="S184" s="45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16.5" customHeight="1" x14ac:dyDescent="0.25">
      <c r="A185" s="64" t="s">
        <v>305</v>
      </c>
      <c r="B185" s="64" t="s">
        <v>306</v>
      </c>
      <c r="C185" s="37">
        <v>4301051754</v>
      </c>
      <c r="D185" s="455">
        <v>4680115880962</v>
      </c>
      <c r="E185" s="45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114</v>
      </c>
      <c r="L185" s="39" t="s">
        <v>80</v>
      </c>
      <c r="M185" s="39"/>
      <c r="N185" s="38">
        <v>40</v>
      </c>
      <c r="O185" s="566" t="s">
        <v>307</v>
      </c>
      <c r="P185" s="457"/>
      <c r="Q185" s="457"/>
      <c r="R185" s="457"/>
      <c r="S185" s="45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27" customHeight="1" x14ac:dyDescent="0.25">
      <c r="A186" s="64" t="s">
        <v>308</v>
      </c>
      <c r="B186" s="64" t="s">
        <v>309</v>
      </c>
      <c r="C186" s="37">
        <v>4301051411</v>
      </c>
      <c r="D186" s="455">
        <v>4680115881617</v>
      </c>
      <c r="E186" s="45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114</v>
      </c>
      <c r="L186" s="39" t="s">
        <v>132</v>
      </c>
      <c r="M186" s="39"/>
      <c r="N186" s="38">
        <v>40</v>
      </c>
      <c r="O186" s="5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57"/>
      <c r="Q186" s="457"/>
      <c r="R186" s="457"/>
      <c r="S186" s="45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customHeight="1" x14ac:dyDescent="0.25">
      <c r="A187" s="64" t="s">
        <v>310</v>
      </c>
      <c r="B187" s="64" t="s">
        <v>311</v>
      </c>
      <c r="C187" s="37">
        <v>4301051632</v>
      </c>
      <c r="D187" s="455">
        <v>4680115880573</v>
      </c>
      <c r="E187" s="455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114</v>
      </c>
      <c r="L187" s="39" t="s">
        <v>80</v>
      </c>
      <c r="M187" s="39"/>
      <c r="N187" s="38">
        <v>45</v>
      </c>
      <c r="O187" s="568" t="s">
        <v>312</v>
      </c>
      <c r="P187" s="457"/>
      <c r="Q187" s="457"/>
      <c r="R187" s="457"/>
      <c r="S187" s="45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313</v>
      </c>
      <c r="B188" s="64" t="s">
        <v>314</v>
      </c>
      <c r="C188" s="37">
        <v>4301051487</v>
      </c>
      <c r="D188" s="455">
        <v>4680115881228</v>
      </c>
      <c r="E188" s="4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81</v>
      </c>
      <c r="L188" s="39" t="s">
        <v>80</v>
      </c>
      <c r="M188" s="39"/>
      <c r="N188" s="38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57"/>
      <c r="Q188" s="457"/>
      <c r="R188" s="457"/>
      <c r="S188" s="458"/>
      <c r="T188" s="40" t="s">
        <v>48</v>
      </c>
      <c r="U188" s="40" t="s">
        <v>48</v>
      </c>
      <c r="V188" s="41" t="s">
        <v>0</v>
      </c>
      <c r="W188" s="59">
        <v>367.20000000000005</v>
      </c>
      <c r="X188" s="56">
        <f t="shared" si="39"/>
        <v>367.2</v>
      </c>
      <c r="Y188" s="42">
        <f>IFERROR(IF(X188=0,"",ROUNDUP(X188/H188,0)*0.00753),"")</f>
        <v>1.1520900000000001</v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408.81600000000009</v>
      </c>
      <c r="BM188" s="80">
        <f t="shared" si="41"/>
        <v>408.81600000000003</v>
      </c>
      <c r="BN188" s="80">
        <f t="shared" si="42"/>
        <v>0.98076923076923095</v>
      </c>
      <c r="BO188" s="80">
        <f t="shared" si="43"/>
        <v>0.98076923076923073</v>
      </c>
    </row>
    <row r="189" spans="1:67" ht="27" customHeight="1" x14ac:dyDescent="0.25">
      <c r="A189" s="64" t="s">
        <v>315</v>
      </c>
      <c r="B189" s="64" t="s">
        <v>316</v>
      </c>
      <c r="C189" s="37">
        <v>4301051506</v>
      </c>
      <c r="D189" s="455">
        <v>4680115881037</v>
      </c>
      <c r="E189" s="45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81</v>
      </c>
      <c r="L189" s="39" t="s">
        <v>80</v>
      </c>
      <c r="M189" s="39"/>
      <c r="N189" s="38">
        <v>40</v>
      </c>
      <c r="O189" s="57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57"/>
      <c r="Q189" s="457"/>
      <c r="R189" s="457"/>
      <c r="S189" s="458"/>
      <c r="T189" s="40" t="s">
        <v>48</v>
      </c>
      <c r="U189" s="40" t="s">
        <v>48</v>
      </c>
      <c r="V189" s="41" t="s">
        <v>0</v>
      </c>
      <c r="W189" s="59">
        <v>420</v>
      </c>
      <c r="X189" s="56">
        <f t="shared" si="39"/>
        <v>420</v>
      </c>
      <c r="Y189" s="42">
        <f>IFERROR(IF(X189=0,"",ROUNDUP(X189/H189,0)*0.00937),"")</f>
        <v>1.1712499999999999</v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452.25</v>
      </c>
      <c r="BM189" s="80">
        <f t="shared" si="41"/>
        <v>452.25</v>
      </c>
      <c r="BN189" s="80">
        <f t="shared" si="42"/>
        <v>1.0416666666666667</v>
      </c>
      <c r="BO189" s="80">
        <f t="shared" si="43"/>
        <v>1.0416666666666667</v>
      </c>
    </row>
    <row r="190" spans="1:67" ht="27" customHeight="1" x14ac:dyDescent="0.25">
      <c r="A190" s="64" t="s">
        <v>317</v>
      </c>
      <c r="B190" s="64" t="s">
        <v>318</v>
      </c>
      <c r="C190" s="37">
        <v>4301051384</v>
      </c>
      <c r="D190" s="455">
        <v>4680115881211</v>
      </c>
      <c r="E190" s="45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81</v>
      </c>
      <c r="L190" s="39" t="s">
        <v>80</v>
      </c>
      <c r="M190" s="39"/>
      <c r="N190" s="38">
        <v>45</v>
      </c>
      <c r="O190" s="5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57"/>
      <c r="Q190" s="457"/>
      <c r="R190" s="457"/>
      <c r="S190" s="458"/>
      <c r="T190" s="40" t="s">
        <v>48</v>
      </c>
      <c r="U190" s="40" t="s">
        <v>48</v>
      </c>
      <c r="V190" s="41" t="s">
        <v>0</v>
      </c>
      <c r="W190" s="59">
        <v>801.6</v>
      </c>
      <c r="X190" s="56">
        <f t="shared" si="39"/>
        <v>801.6</v>
      </c>
      <c r="Y190" s="42">
        <f>IFERROR(IF(X190=0,"",ROUNDUP(X190/H190,0)*0.00753),"")</f>
        <v>2.5150200000000003</v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868.4000000000002</v>
      </c>
      <c r="BM190" s="80">
        <f t="shared" si="41"/>
        <v>868.4000000000002</v>
      </c>
      <c r="BN190" s="80">
        <f t="shared" si="42"/>
        <v>2.141025641025641</v>
      </c>
      <c r="BO190" s="80">
        <f t="shared" si="43"/>
        <v>2.141025641025641</v>
      </c>
    </row>
    <row r="191" spans="1:67" ht="27" customHeight="1" x14ac:dyDescent="0.25">
      <c r="A191" s="64" t="s">
        <v>319</v>
      </c>
      <c r="B191" s="64" t="s">
        <v>320</v>
      </c>
      <c r="C191" s="37">
        <v>4301051378</v>
      </c>
      <c r="D191" s="455">
        <v>4680115881020</v>
      </c>
      <c r="E191" s="45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81</v>
      </c>
      <c r="L191" s="39" t="s">
        <v>80</v>
      </c>
      <c r="M191" s="39"/>
      <c r="N191" s="38">
        <v>45</v>
      </c>
      <c r="O191" s="5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57"/>
      <c r="Q191" s="457"/>
      <c r="R191" s="457"/>
      <c r="S191" s="458"/>
      <c r="T191" s="40" t="s">
        <v>48</v>
      </c>
      <c r="U191" s="40" t="s">
        <v>48</v>
      </c>
      <c r="V191" s="41" t="s">
        <v>0</v>
      </c>
      <c r="W191" s="59">
        <v>453.59999999999997</v>
      </c>
      <c r="X191" s="56">
        <f t="shared" si="39"/>
        <v>453.59999999999997</v>
      </c>
      <c r="Y191" s="42">
        <f>IFERROR(IF(X191=0,"",ROUNDUP(X191/H191,0)*0.00937),"")</f>
        <v>1.26495</v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481.95</v>
      </c>
      <c r="BM191" s="80">
        <f t="shared" si="41"/>
        <v>481.95</v>
      </c>
      <c r="BN191" s="80">
        <f t="shared" si="42"/>
        <v>1.125</v>
      </c>
      <c r="BO191" s="80">
        <f t="shared" si="43"/>
        <v>1.125</v>
      </c>
    </row>
    <row r="192" spans="1:67" ht="27" customHeight="1" x14ac:dyDescent="0.25">
      <c r="A192" s="64" t="s">
        <v>321</v>
      </c>
      <c r="B192" s="64" t="s">
        <v>322</v>
      </c>
      <c r="C192" s="37">
        <v>4301051407</v>
      </c>
      <c r="D192" s="455">
        <v>4680115882195</v>
      </c>
      <c r="E192" s="45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81</v>
      </c>
      <c r="L192" s="39" t="s">
        <v>132</v>
      </c>
      <c r="M192" s="39"/>
      <c r="N192" s="38">
        <v>40</v>
      </c>
      <c r="O192" s="5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57"/>
      <c r="Q192" s="457"/>
      <c r="R192" s="457"/>
      <c r="S192" s="45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4301051630</v>
      </c>
      <c r="D193" s="455">
        <v>4680115880092</v>
      </c>
      <c r="E193" s="45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574" t="s">
        <v>325</v>
      </c>
      <c r="P193" s="457"/>
      <c r="Q193" s="457"/>
      <c r="R193" s="457"/>
      <c r="S193" s="458"/>
      <c r="T193" s="40" t="s">
        <v>48</v>
      </c>
      <c r="U193" s="40" t="s">
        <v>48</v>
      </c>
      <c r="V193" s="41" t="s">
        <v>0</v>
      </c>
      <c r="W193" s="59">
        <v>216</v>
      </c>
      <c r="X193" s="56">
        <f t="shared" si="39"/>
        <v>216</v>
      </c>
      <c r="Y193" s="42">
        <f>IFERROR(IF(X193=0,"",ROUNDUP(X193/H193,0)*0.00753),"")</f>
        <v>0.67769999999999997</v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240.48000000000002</v>
      </c>
      <c r="BM193" s="80">
        <f t="shared" si="41"/>
        <v>240.48000000000002</v>
      </c>
      <c r="BN193" s="80">
        <f t="shared" si="42"/>
        <v>0.57692307692307687</v>
      </c>
      <c r="BO193" s="80">
        <f t="shared" si="43"/>
        <v>0.57692307692307687</v>
      </c>
    </row>
    <row r="194" spans="1:67" ht="27" customHeight="1" x14ac:dyDescent="0.25">
      <c r="A194" s="64" t="s">
        <v>326</v>
      </c>
      <c r="B194" s="64" t="s">
        <v>327</v>
      </c>
      <c r="C194" s="37">
        <v>4301051631</v>
      </c>
      <c r="D194" s="455">
        <v>4680115880221</v>
      </c>
      <c r="E194" s="45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75" t="s">
        <v>328</v>
      </c>
      <c r="P194" s="457"/>
      <c r="Q194" s="457"/>
      <c r="R194" s="457"/>
      <c r="S194" s="458"/>
      <c r="T194" s="40" t="s">
        <v>48</v>
      </c>
      <c r="U194" s="40" t="s">
        <v>48</v>
      </c>
      <c r="V194" s="41" t="s">
        <v>0</v>
      </c>
      <c r="W194" s="59">
        <v>144</v>
      </c>
      <c r="X194" s="56">
        <f t="shared" si="39"/>
        <v>144</v>
      </c>
      <c r="Y194" s="42">
        <f>IFERROR(IF(X194=0,"",ROUNDUP(X194/H194,0)*0.00753),"")</f>
        <v>0.45180000000000003</v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160.32000000000002</v>
      </c>
      <c r="BM194" s="80">
        <f t="shared" si="41"/>
        <v>160.32000000000002</v>
      </c>
      <c r="BN194" s="80">
        <f t="shared" si="42"/>
        <v>0.38461538461538458</v>
      </c>
      <c r="BO194" s="80">
        <f t="shared" si="43"/>
        <v>0.38461538461538458</v>
      </c>
    </row>
    <row r="195" spans="1:67" ht="16.5" customHeight="1" x14ac:dyDescent="0.25">
      <c r="A195" s="64" t="s">
        <v>329</v>
      </c>
      <c r="B195" s="64" t="s">
        <v>330</v>
      </c>
      <c r="C195" s="37">
        <v>4301051753</v>
      </c>
      <c r="D195" s="455">
        <v>4680115880504</v>
      </c>
      <c r="E195" s="45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76" t="s">
        <v>331</v>
      </c>
      <c r="P195" s="457"/>
      <c r="Q195" s="457"/>
      <c r="R195" s="457"/>
      <c r="S195" s="458"/>
      <c r="T195" s="40" t="s">
        <v>48</v>
      </c>
      <c r="U195" s="40" t="s">
        <v>48</v>
      </c>
      <c r="V195" s="41" t="s">
        <v>0</v>
      </c>
      <c r="W195" s="59">
        <v>256.8</v>
      </c>
      <c r="X195" s="56">
        <f t="shared" si="39"/>
        <v>256.8</v>
      </c>
      <c r="Y195" s="42">
        <f>IFERROR(IF(X195=0,"",ROUNDUP(X195/H195,0)*0.00753),"")</f>
        <v>0.80571000000000004</v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285.90400000000005</v>
      </c>
      <c r="BM195" s="80">
        <f t="shared" si="41"/>
        <v>285.90400000000005</v>
      </c>
      <c r="BN195" s="80">
        <f t="shared" si="42"/>
        <v>0.68589743589743601</v>
      </c>
      <c r="BO195" s="80">
        <f t="shared" si="43"/>
        <v>0.68589743589743601</v>
      </c>
    </row>
    <row r="196" spans="1:67" ht="27" customHeight="1" x14ac:dyDescent="0.25">
      <c r="A196" s="64" t="s">
        <v>332</v>
      </c>
      <c r="B196" s="64" t="s">
        <v>333</v>
      </c>
      <c r="C196" s="37">
        <v>4301051410</v>
      </c>
      <c r="D196" s="455">
        <v>4680115882164</v>
      </c>
      <c r="E196" s="455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81</v>
      </c>
      <c r="L196" s="39" t="s">
        <v>132</v>
      </c>
      <c r="M196" s="39"/>
      <c r="N196" s="38">
        <v>40</v>
      </c>
      <c r="O196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457"/>
      <c r="Q196" s="457"/>
      <c r="R196" s="457"/>
      <c r="S196" s="45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x14ac:dyDescent="0.2">
      <c r="A197" s="463"/>
      <c r="B197" s="463"/>
      <c r="C197" s="463"/>
      <c r="D197" s="463"/>
      <c r="E197" s="463"/>
      <c r="F197" s="463"/>
      <c r="G197" s="463"/>
      <c r="H197" s="463"/>
      <c r="I197" s="463"/>
      <c r="J197" s="463"/>
      <c r="K197" s="463"/>
      <c r="L197" s="463"/>
      <c r="M197" s="463"/>
      <c r="N197" s="464"/>
      <c r="O197" s="460" t="s">
        <v>43</v>
      </c>
      <c r="P197" s="461"/>
      <c r="Q197" s="461"/>
      <c r="R197" s="461"/>
      <c r="S197" s="461"/>
      <c r="T197" s="461"/>
      <c r="U197" s="462"/>
      <c r="V197" s="43" t="s">
        <v>42</v>
      </c>
      <c r="W197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1004</v>
      </c>
      <c r="X197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1004</v>
      </c>
      <c r="Y197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8.0385200000000001</v>
      </c>
      <c r="Z197" s="68"/>
      <c r="AA197" s="68"/>
    </row>
    <row r="198" spans="1:67" x14ac:dyDescent="0.2">
      <c r="A198" s="463"/>
      <c r="B198" s="463"/>
      <c r="C198" s="463"/>
      <c r="D198" s="463"/>
      <c r="E198" s="463"/>
      <c r="F198" s="463"/>
      <c r="G198" s="463"/>
      <c r="H198" s="463"/>
      <c r="I198" s="463"/>
      <c r="J198" s="463"/>
      <c r="K198" s="463"/>
      <c r="L198" s="463"/>
      <c r="M198" s="463"/>
      <c r="N198" s="464"/>
      <c r="O198" s="460" t="s">
        <v>43</v>
      </c>
      <c r="P198" s="461"/>
      <c r="Q198" s="461"/>
      <c r="R198" s="461"/>
      <c r="S198" s="461"/>
      <c r="T198" s="461"/>
      <c r="U198" s="462"/>
      <c r="V198" s="43" t="s">
        <v>0</v>
      </c>
      <c r="W198" s="44">
        <f>IFERROR(SUM(W182:W196),"0")</f>
        <v>2659.2000000000003</v>
      </c>
      <c r="X198" s="44">
        <f>IFERROR(SUM(X182:X196),"0")</f>
        <v>2659.2000000000003</v>
      </c>
      <c r="Y198" s="43"/>
      <c r="Z198" s="68"/>
      <c r="AA198" s="68"/>
    </row>
    <row r="199" spans="1:67" ht="14.25" customHeight="1" x14ac:dyDescent="0.25">
      <c r="A199" s="454" t="s">
        <v>218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67"/>
      <c r="AA199" s="67"/>
    </row>
    <row r="200" spans="1:67" ht="16.5" customHeight="1" x14ac:dyDescent="0.25">
      <c r="A200" s="64" t="s">
        <v>334</v>
      </c>
      <c r="B200" s="64" t="s">
        <v>335</v>
      </c>
      <c r="C200" s="37">
        <v>4301060360</v>
      </c>
      <c r="D200" s="455">
        <v>4680115882874</v>
      </c>
      <c r="E200" s="455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81</v>
      </c>
      <c r="L200" s="39" t="s">
        <v>80</v>
      </c>
      <c r="M200" s="39"/>
      <c r="N200" s="38">
        <v>30</v>
      </c>
      <c r="O200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457"/>
      <c r="Q200" s="457"/>
      <c r="R200" s="457"/>
      <c r="S200" s="458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>IFERROR(W200*I200/H200,"0")</f>
        <v>0</v>
      </c>
      <c r="BM200" s="80">
        <f>IFERROR(X200*I200/H200,"0")</f>
        <v>0</v>
      </c>
      <c r="BN200" s="80">
        <f>IFERROR(1/J200*(W200/H200),"0")</f>
        <v>0</v>
      </c>
      <c r="BO200" s="80">
        <f>IFERROR(1/J200*(X200/H200),"0")</f>
        <v>0</v>
      </c>
    </row>
    <row r="201" spans="1:67" ht="27" customHeight="1" x14ac:dyDescent="0.25">
      <c r="A201" s="64" t="s">
        <v>336</v>
      </c>
      <c r="B201" s="64" t="s">
        <v>337</v>
      </c>
      <c r="C201" s="37">
        <v>4301060359</v>
      </c>
      <c r="D201" s="455">
        <v>4680115884434</v>
      </c>
      <c r="E201" s="455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457"/>
      <c r="Q201" s="457"/>
      <c r="R201" s="457"/>
      <c r="S201" s="458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338</v>
      </c>
      <c r="B202" s="64" t="s">
        <v>339</v>
      </c>
      <c r="C202" s="37">
        <v>4301060375</v>
      </c>
      <c r="D202" s="455">
        <v>4680115880818</v>
      </c>
      <c r="E202" s="45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580" t="s">
        <v>340</v>
      </c>
      <c r="P202" s="457"/>
      <c r="Q202" s="457"/>
      <c r="R202" s="457"/>
      <c r="S202" s="45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16.5" customHeight="1" x14ac:dyDescent="0.25">
      <c r="A203" s="64" t="s">
        <v>341</v>
      </c>
      <c r="B203" s="64" t="s">
        <v>342</v>
      </c>
      <c r="C203" s="37">
        <v>4301060389</v>
      </c>
      <c r="D203" s="455">
        <v>4680115880801</v>
      </c>
      <c r="E203" s="455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132</v>
      </c>
      <c r="M203" s="39"/>
      <c r="N203" s="38">
        <v>40</v>
      </c>
      <c r="O203" s="581" t="s">
        <v>343</v>
      </c>
      <c r="P203" s="457"/>
      <c r="Q203" s="457"/>
      <c r="R203" s="457"/>
      <c r="S203" s="45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x14ac:dyDescent="0.2">
      <c r="A204" s="463"/>
      <c r="B204" s="463"/>
      <c r="C204" s="463"/>
      <c r="D204" s="463"/>
      <c r="E204" s="463"/>
      <c r="F204" s="463"/>
      <c r="G204" s="463"/>
      <c r="H204" s="463"/>
      <c r="I204" s="463"/>
      <c r="J204" s="463"/>
      <c r="K204" s="463"/>
      <c r="L204" s="463"/>
      <c r="M204" s="463"/>
      <c r="N204" s="464"/>
      <c r="O204" s="460" t="s">
        <v>43</v>
      </c>
      <c r="P204" s="461"/>
      <c r="Q204" s="461"/>
      <c r="R204" s="461"/>
      <c r="S204" s="461"/>
      <c r="T204" s="461"/>
      <c r="U204" s="462"/>
      <c r="V204" s="43" t="s">
        <v>42</v>
      </c>
      <c r="W204" s="44">
        <f>IFERROR(W200/H200,"0")+IFERROR(W201/H201,"0")+IFERROR(W202/H202,"0")+IFERROR(W203/H203,"0")</f>
        <v>0</v>
      </c>
      <c r="X204" s="44">
        <f>IFERROR(X200/H200,"0")+IFERROR(X201/H201,"0")+IFERROR(X202/H202,"0")+IFERROR(X203/H203,"0")</f>
        <v>0</v>
      </c>
      <c r="Y204" s="44">
        <f>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63"/>
      <c r="B205" s="463"/>
      <c r="C205" s="463"/>
      <c r="D205" s="463"/>
      <c r="E205" s="463"/>
      <c r="F205" s="463"/>
      <c r="G205" s="463"/>
      <c r="H205" s="463"/>
      <c r="I205" s="463"/>
      <c r="J205" s="463"/>
      <c r="K205" s="463"/>
      <c r="L205" s="463"/>
      <c r="M205" s="463"/>
      <c r="N205" s="464"/>
      <c r="O205" s="460" t="s">
        <v>43</v>
      </c>
      <c r="P205" s="461"/>
      <c r="Q205" s="461"/>
      <c r="R205" s="461"/>
      <c r="S205" s="461"/>
      <c r="T205" s="461"/>
      <c r="U205" s="462"/>
      <c r="V205" s="43" t="s">
        <v>0</v>
      </c>
      <c r="W205" s="44">
        <f>IFERROR(SUM(W200:W203),"0")</f>
        <v>0</v>
      </c>
      <c r="X205" s="44">
        <f>IFERROR(SUM(X200:X203),"0")</f>
        <v>0</v>
      </c>
      <c r="Y205" s="43"/>
      <c r="Z205" s="68"/>
      <c r="AA205" s="68"/>
    </row>
    <row r="206" spans="1:67" ht="16.5" customHeight="1" x14ac:dyDescent="0.25">
      <c r="A206" s="453" t="s">
        <v>344</v>
      </c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3"/>
      <c r="P206" s="453"/>
      <c r="Q206" s="453"/>
      <c r="R206" s="453"/>
      <c r="S206" s="453"/>
      <c r="T206" s="453"/>
      <c r="U206" s="453"/>
      <c r="V206" s="453"/>
      <c r="W206" s="453"/>
      <c r="X206" s="453"/>
      <c r="Y206" s="453"/>
      <c r="Z206" s="66"/>
      <c r="AA206" s="66"/>
    </row>
    <row r="207" spans="1:67" ht="14.25" customHeight="1" x14ac:dyDescent="0.25">
      <c r="A207" s="454" t="s">
        <v>118</v>
      </c>
      <c r="B207" s="454"/>
      <c r="C207" s="454"/>
      <c r="D207" s="454"/>
      <c r="E207" s="454"/>
      <c r="F207" s="454"/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67"/>
      <c r="AA207" s="67"/>
    </row>
    <row r="208" spans="1:67" ht="27" customHeight="1" x14ac:dyDescent="0.25">
      <c r="A208" s="64" t="s">
        <v>345</v>
      </c>
      <c r="B208" s="64" t="s">
        <v>346</v>
      </c>
      <c r="C208" s="37">
        <v>4301011717</v>
      </c>
      <c r="D208" s="455">
        <v>4680115884274</v>
      </c>
      <c r="E208" s="45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9"/>
      <c r="N208" s="38">
        <v>55</v>
      </c>
      <c r="O208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457"/>
      <c r="Q208" s="457"/>
      <c r="R208" s="457"/>
      <c r="S208" s="458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ref="X208:X214" si="44">IFERROR(IF(W208="",0,CEILING((W208/$H208),1)*$H208),"")</f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80"/>
      <c r="BB208" s="200" t="s">
        <v>67</v>
      </c>
      <c r="BL208" s="80">
        <f t="shared" ref="BL208:BL214" si="45">IFERROR(W208*I208/H208,"0")</f>
        <v>0</v>
      </c>
      <c r="BM208" s="80">
        <f t="shared" ref="BM208:BM214" si="46">IFERROR(X208*I208/H208,"0")</f>
        <v>0</v>
      </c>
      <c r="BN208" s="80">
        <f t="shared" ref="BN208:BN214" si="47">IFERROR(1/J208*(W208/H208),"0")</f>
        <v>0</v>
      </c>
      <c r="BO208" s="80">
        <f t="shared" ref="BO208:BO214" si="48">IFERROR(1/J208*(X208/H208),"0")</f>
        <v>0</v>
      </c>
    </row>
    <row r="209" spans="1:67" ht="27" customHeight="1" x14ac:dyDescent="0.25">
      <c r="A209" s="64" t="s">
        <v>347</v>
      </c>
      <c r="B209" s="64" t="s">
        <v>348</v>
      </c>
      <c r="C209" s="37">
        <v>4301011719</v>
      </c>
      <c r="D209" s="455">
        <v>4680115884298</v>
      </c>
      <c r="E209" s="45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457"/>
      <c r="Q209" s="457"/>
      <c r="R209" s="457"/>
      <c r="S209" s="458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4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si="45"/>
        <v>0</v>
      </c>
      <c r="BM209" s="80">
        <f t="shared" si="46"/>
        <v>0</v>
      </c>
      <c r="BN209" s="80">
        <f t="shared" si="47"/>
        <v>0</v>
      </c>
      <c r="BO209" s="80">
        <f t="shared" si="48"/>
        <v>0</v>
      </c>
    </row>
    <row r="210" spans="1:67" ht="27" customHeight="1" x14ac:dyDescent="0.25">
      <c r="A210" s="64" t="s">
        <v>349</v>
      </c>
      <c r="B210" s="64" t="s">
        <v>350</v>
      </c>
      <c r="C210" s="37">
        <v>4301011733</v>
      </c>
      <c r="D210" s="455">
        <v>4680115884250</v>
      </c>
      <c r="E210" s="45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9"/>
      <c r="N210" s="38">
        <v>55</v>
      </c>
      <c r="O210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457"/>
      <c r="Q210" s="457"/>
      <c r="R210" s="457"/>
      <c r="S210" s="45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customHeight="1" x14ac:dyDescent="0.25">
      <c r="A211" s="64" t="s">
        <v>351</v>
      </c>
      <c r="B211" s="64" t="s">
        <v>352</v>
      </c>
      <c r="C211" s="37">
        <v>4301011718</v>
      </c>
      <c r="D211" s="455">
        <v>4680115884281</v>
      </c>
      <c r="E211" s="45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81</v>
      </c>
      <c r="L211" s="39" t="s">
        <v>113</v>
      </c>
      <c r="M211" s="39"/>
      <c r="N211" s="38">
        <v>55</v>
      </c>
      <c r="O211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457"/>
      <c r="Q211" s="457"/>
      <c r="R211" s="457"/>
      <c r="S211" s="45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customHeight="1" x14ac:dyDescent="0.25">
      <c r="A212" s="64" t="s">
        <v>353</v>
      </c>
      <c r="B212" s="64" t="s">
        <v>354</v>
      </c>
      <c r="C212" s="37">
        <v>4301011720</v>
      </c>
      <c r="D212" s="455">
        <v>4680115884199</v>
      </c>
      <c r="E212" s="455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457"/>
      <c r="Q212" s="457"/>
      <c r="R212" s="457"/>
      <c r="S212" s="45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customHeight="1" x14ac:dyDescent="0.25">
      <c r="A213" s="64" t="s">
        <v>355</v>
      </c>
      <c r="B213" s="64" t="s">
        <v>356</v>
      </c>
      <c r="C213" s="37">
        <v>4301011716</v>
      </c>
      <c r="D213" s="455">
        <v>4680115884267</v>
      </c>
      <c r="E213" s="45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457"/>
      <c r="Q213" s="457"/>
      <c r="R213" s="457"/>
      <c r="S213" s="45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4301011593</v>
      </c>
      <c r="D214" s="455">
        <v>4680115882973</v>
      </c>
      <c r="E214" s="455"/>
      <c r="F214" s="63">
        <v>0.7</v>
      </c>
      <c r="G214" s="38">
        <v>6</v>
      </c>
      <c r="H214" s="63">
        <v>4.2</v>
      </c>
      <c r="I214" s="63">
        <v>4.5599999999999996</v>
      </c>
      <c r="J214" s="38">
        <v>104</v>
      </c>
      <c r="K214" s="38" t="s">
        <v>114</v>
      </c>
      <c r="L214" s="39" t="s">
        <v>113</v>
      </c>
      <c r="M214" s="39"/>
      <c r="N214" s="38">
        <v>55</v>
      </c>
      <c r="O214" s="5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457"/>
      <c r="Q214" s="457"/>
      <c r="R214" s="457"/>
      <c r="S214" s="45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IFERROR(IF(X214=0,"",ROUNDUP(X214/H214,0)*0.01196),"")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x14ac:dyDescent="0.2">
      <c r="A215" s="463"/>
      <c r="B215" s="463"/>
      <c r="C215" s="463"/>
      <c r="D215" s="463"/>
      <c r="E215" s="463"/>
      <c r="F215" s="463"/>
      <c r="G215" s="463"/>
      <c r="H215" s="463"/>
      <c r="I215" s="463"/>
      <c r="J215" s="463"/>
      <c r="K215" s="463"/>
      <c r="L215" s="463"/>
      <c r="M215" s="463"/>
      <c r="N215" s="464"/>
      <c r="O215" s="460" t="s">
        <v>43</v>
      </c>
      <c r="P215" s="461"/>
      <c r="Q215" s="461"/>
      <c r="R215" s="461"/>
      <c r="S215" s="461"/>
      <c r="T215" s="461"/>
      <c r="U215" s="462"/>
      <c r="V215" s="43" t="s">
        <v>42</v>
      </c>
      <c r="W215" s="44">
        <f>IFERROR(W208/H208,"0")+IFERROR(W209/H209,"0")+IFERROR(W210/H210,"0")+IFERROR(W211/H211,"0")+IFERROR(W212/H212,"0")+IFERROR(W213/H213,"0")+IFERROR(W214/H214,"0")</f>
        <v>0</v>
      </c>
      <c r="X215" s="44">
        <f>IFERROR(X208/H208,"0")+IFERROR(X209/H209,"0")+IFERROR(X210/H210,"0")+IFERROR(X211/H211,"0")+IFERROR(X212/H212,"0")+IFERROR(X213/H213,"0")+IFERROR(X214/H214,"0")</f>
        <v>0</v>
      </c>
      <c r="Y215" s="44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463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  <c r="N216" s="464"/>
      <c r="O216" s="460" t="s">
        <v>43</v>
      </c>
      <c r="P216" s="461"/>
      <c r="Q216" s="461"/>
      <c r="R216" s="461"/>
      <c r="S216" s="461"/>
      <c r="T216" s="461"/>
      <c r="U216" s="462"/>
      <c r="V216" s="43" t="s">
        <v>0</v>
      </c>
      <c r="W216" s="44">
        <f>IFERROR(SUM(W208:W214),"0")</f>
        <v>0</v>
      </c>
      <c r="X216" s="44">
        <f>IFERROR(SUM(X208:X214),"0")</f>
        <v>0</v>
      </c>
      <c r="Y216" s="43"/>
      <c r="Z216" s="68"/>
      <c r="AA216" s="68"/>
    </row>
    <row r="217" spans="1:67" ht="14.25" customHeight="1" x14ac:dyDescent="0.25">
      <c r="A217" s="454" t="s">
        <v>77</v>
      </c>
      <c r="B217" s="454"/>
      <c r="C217" s="454"/>
      <c r="D217" s="454"/>
      <c r="E217" s="454"/>
      <c r="F217" s="454"/>
      <c r="G217" s="454"/>
      <c r="H217" s="454"/>
      <c r="I217" s="454"/>
      <c r="J217" s="454"/>
      <c r="K217" s="454"/>
      <c r="L217" s="454"/>
      <c r="M217" s="454"/>
      <c r="N217" s="454"/>
      <c r="O217" s="454"/>
      <c r="P217" s="454"/>
      <c r="Q217" s="454"/>
      <c r="R217" s="454"/>
      <c r="S217" s="454"/>
      <c r="T217" s="454"/>
      <c r="U217" s="454"/>
      <c r="V217" s="454"/>
      <c r="W217" s="454"/>
      <c r="X217" s="454"/>
      <c r="Y217" s="454"/>
      <c r="Z217" s="67"/>
      <c r="AA217" s="67"/>
    </row>
    <row r="218" spans="1:67" ht="27" customHeight="1" x14ac:dyDescent="0.25">
      <c r="A218" s="64" t="s">
        <v>359</v>
      </c>
      <c r="B218" s="64" t="s">
        <v>360</v>
      </c>
      <c r="C218" s="37">
        <v>4301031305</v>
      </c>
      <c r="D218" s="455">
        <v>4607091389845</v>
      </c>
      <c r="E218" s="45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84</v>
      </c>
      <c r="L218" s="39" t="s">
        <v>80</v>
      </c>
      <c r="M218" s="39"/>
      <c r="N218" s="38">
        <v>40</v>
      </c>
      <c r="O218" s="589" t="s">
        <v>361</v>
      </c>
      <c r="P218" s="457"/>
      <c r="Q218" s="457"/>
      <c r="R218" s="457"/>
      <c r="S218" s="458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359</v>
      </c>
      <c r="B219" s="64" t="s">
        <v>362</v>
      </c>
      <c r="C219" s="37">
        <v>4301031151</v>
      </c>
      <c r="D219" s="455">
        <v>4607091389845</v>
      </c>
      <c r="E219" s="45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57"/>
      <c r="Q219" s="457"/>
      <c r="R219" s="457"/>
      <c r="S219" s="45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363</v>
      </c>
      <c r="B220" s="64" t="s">
        <v>364</v>
      </c>
      <c r="C220" s="37">
        <v>4301031259</v>
      </c>
      <c r="D220" s="455">
        <v>4680115882881</v>
      </c>
      <c r="E220" s="45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57"/>
      <c r="Q220" s="457"/>
      <c r="R220" s="457"/>
      <c r="S220" s="45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x14ac:dyDescent="0.2">
      <c r="A221" s="463"/>
      <c r="B221" s="463"/>
      <c r="C221" s="463"/>
      <c r="D221" s="463"/>
      <c r="E221" s="463"/>
      <c r="F221" s="463"/>
      <c r="G221" s="463"/>
      <c r="H221" s="463"/>
      <c r="I221" s="463"/>
      <c r="J221" s="463"/>
      <c r="K221" s="463"/>
      <c r="L221" s="463"/>
      <c r="M221" s="463"/>
      <c r="N221" s="464"/>
      <c r="O221" s="460" t="s">
        <v>43</v>
      </c>
      <c r="P221" s="461"/>
      <c r="Q221" s="461"/>
      <c r="R221" s="461"/>
      <c r="S221" s="461"/>
      <c r="T221" s="461"/>
      <c r="U221" s="462"/>
      <c r="V221" s="43" t="s">
        <v>42</v>
      </c>
      <c r="W221" s="44">
        <f>IFERROR(W218/H218,"0")+IFERROR(W219/H219,"0")+IFERROR(W220/H220,"0")</f>
        <v>0</v>
      </c>
      <c r="X221" s="44">
        <f>IFERROR(X218/H218,"0")+IFERROR(X219/H219,"0")+IFERROR(X220/H220,"0")</f>
        <v>0</v>
      </c>
      <c r="Y221" s="44">
        <f>IFERROR(IF(Y218="",0,Y218),"0")+IFERROR(IF(Y219="",0,Y219),"0")+IFERROR(IF(Y220="",0,Y220),"0")</f>
        <v>0</v>
      </c>
      <c r="Z221" s="68"/>
      <c r="AA221" s="68"/>
    </row>
    <row r="222" spans="1:67" x14ac:dyDescent="0.2">
      <c r="A222" s="463"/>
      <c r="B222" s="463"/>
      <c r="C222" s="463"/>
      <c r="D222" s="463"/>
      <c r="E222" s="463"/>
      <c r="F222" s="463"/>
      <c r="G222" s="463"/>
      <c r="H222" s="463"/>
      <c r="I222" s="463"/>
      <c r="J222" s="463"/>
      <c r="K222" s="463"/>
      <c r="L222" s="463"/>
      <c r="M222" s="463"/>
      <c r="N222" s="464"/>
      <c r="O222" s="460" t="s">
        <v>43</v>
      </c>
      <c r="P222" s="461"/>
      <c r="Q222" s="461"/>
      <c r="R222" s="461"/>
      <c r="S222" s="461"/>
      <c r="T222" s="461"/>
      <c r="U222" s="462"/>
      <c r="V222" s="43" t="s">
        <v>0</v>
      </c>
      <c r="W222" s="44">
        <f>IFERROR(SUM(W218:W220),"0")</f>
        <v>0</v>
      </c>
      <c r="X222" s="44">
        <f>IFERROR(SUM(X218:X220),"0")</f>
        <v>0</v>
      </c>
      <c r="Y222" s="43"/>
      <c r="Z222" s="68"/>
      <c r="AA222" s="68"/>
    </row>
    <row r="223" spans="1:67" ht="16.5" customHeight="1" x14ac:dyDescent="0.25">
      <c r="A223" s="453" t="s">
        <v>365</v>
      </c>
      <c r="B223" s="453"/>
      <c r="C223" s="453"/>
      <c r="D223" s="453"/>
      <c r="E223" s="453"/>
      <c r="F223" s="453"/>
      <c r="G223" s="453"/>
      <c r="H223" s="453"/>
      <c r="I223" s="453"/>
      <c r="J223" s="453"/>
      <c r="K223" s="453"/>
      <c r="L223" s="453"/>
      <c r="M223" s="453"/>
      <c r="N223" s="453"/>
      <c r="O223" s="453"/>
      <c r="P223" s="453"/>
      <c r="Q223" s="453"/>
      <c r="R223" s="453"/>
      <c r="S223" s="453"/>
      <c r="T223" s="453"/>
      <c r="U223" s="453"/>
      <c r="V223" s="453"/>
      <c r="W223" s="453"/>
      <c r="X223" s="453"/>
      <c r="Y223" s="453"/>
      <c r="Z223" s="66"/>
      <c r="AA223" s="66"/>
    </row>
    <row r="224" spans="1:67" ht="14.25" customHeight="1" x14ac:dyDescent="0.25">
      <c r="A224" s="454" t="s">
        <v>118</v>
      </c>
      <c r="B224" s="454"/>
      <c r="C224" s="454"/>
      <c r="D224" s="454"/>
      <c r="E224" s="454"/>
      <c r="F224" s="454"/>
      <c r="G224" s="454"/>
      <c r="H224" s="454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67"/>
      <c r="AA224" s="67"/>
    </row>
    <row r="225" spans="1:67" ht="27" customHeight="1" x14ac:dyDescent="0.25">
      <c r="A225" s="64" t="s">
        <v>366</v>
      </c>
      <c r="B225" s="64" t="s">
        <v>367</v>
      </c>
      <c r="C225" s="37">
        <v>4301011826</v>
      </c>
      <c r="D225" s="455">
        <v>4680115884137</v>
      </c>
      <c r="E225" s="45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9"/>
      <c r="N225" s="38">
        <v>55</v>
      </c>
      <c r="O225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57"/>
      <c r="Q225" s="457"/>
      <c r="R225" s="457"/>
      <c r="S225" s="45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49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10" t="s">
        <v>67</v>
      </c>
      <c r="BL225" s="80">
        <f t="shared" ref="BL225:BL230" si="50">IFERROR(W225*I225/H225,"0")</f>
        <v>0</v>
      </c>
      <c r="BM225" s="80">
        <f t="shared" ref="BM225:BM230" si="51">IFERROR(X225*I225/H225,"0")</f>
        <v>0</v>
      </c>
      <c r="BN225" s="80">
        <f t="shared" ref="BN225:BN230" si="52">IFERROR(1/J225*(W225/H225),"0")</f>
        <v>0</v>
      </c>
      <c r="BO225" s="80">
        <f t="shared" ref="BO225:BO230" si="53">IFERROR(1/J225*(X225/H225),"0")</f>
        <v>0</v>
      </c>
    </row>
    <row r="226" spans="1:67" ht="27" customHeight="1" x14ac:dyDescent="0.25">
      <c r="A226" s="64" t="s">
        <v>368</v>
      </c>
      <c r="B226" s="64" t="s">
        <v>369</v>
      </c>
      <c r="C226" s="37">
        <v>4301011724</v>
      </c>
      <c r="D226" s="455">
        <v>4680115884236</v>
      </c>
      <c r="E226" s="45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57"/>
      <c r="Q226" s="457"/>
      <c r="R226" s="457"/>
      <c r="S226" s="45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9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si="50"/>
        <v>0</v>
      </c>
      <c r="BM226" s="80">
        <f t="shared" si="51"/>
        <v>0</v>
      </c>
      <c r="BN226" s="80">
        <f t="shared" si="52"/>
        <v>0</v>
      </c>
      <c r="BO226" s="80">
        <f t="shared" si="53"/>
        <v>0</v>
      </c>
    </row>
    <row r="227" spans="1:67" ht="27" customHeight="1" x14ac:dyDescent="0.25">
      <c r="A227" s="64" t="s">
        <v>370</v>
      </c>
      <c r="B227" s="64" t="s">
        <v>371</v>
      </c>
      <c r="C227" s="37">
        <v>4301011721</v>
      </c>
      <c r="D227" s="455">
        <v>4680115884175</v>
      </c>
      <c r="E227" s="45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57"/>
      <c r="Q227" s="457"/>
      <c r="R227" s="457"/>
      <c r="S227" s="45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customHeight="1" x14ac:dyDescent="0.25">
      <c r="A228" s="64" t="s">
        <v>372</v>
      </c>
      <c r="B228" s="64" t="s">
        <v>373</v>
      </c>
      <c r="C228" s="37">
        <v>4301011824</v>
      </c>
      <c r="D228" s="455">
        <v>4680115884144</v>
      </c>
      <c r="E228" s="45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81</v>
      </c>
      <c r="L228" s="39" t="s">
        <v>113</v>
      </c>
      <c r="M228" s="39"/>
      <c r="N228" s="38">
        <v>55</v>
      </c>
      <c r="O228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57"/>
      <c r="Q228" s="457"/>
      <c r="R228" s="457"/>
      <c r="S228" s="45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customHeight="1" x14ac:dyDescent="0.25">
      <c r="A229" s="64" t="s">
        <v>374</v>
      </c>
      <c r="B229" s="64" t="s">
        <v>375</v>
      </c>
      <c r="C229" s="37">
        <v>4301011726</v>
      </c>
      <c r="D229" s="455">
        <v>4680115884182</v>
      </c>
      <c r="E229" s="45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57"/>
      <c r="Q229" s="457"/>
      <c r="R229" s="457"/>
      <c r="S229" s="45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customHeight="1" x14ac:dyDescent="0.25">
      <c r="A230" s="64" t="s">
        <v>376</v>
      </c>
      <c r="B230" s="64" t="s">
        <v>377</v>
      </c>
      <c r="C230" s="37">
        <v>4301011722</v>
      </c>
      <c r="D230" s="455">
        <v>4680115884205</v>
      </c>
      <c r="E230" s="45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57"/>
      <c r="Q230" s="457"/>
      <c r="R230" s="457"/>
      <c r="S230" s="45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x14ac:dyDescent="0.2">
      <c r="A231" s="463"/>
      <c r="B231" s="463"/>
      <c r="C231" s="463"/>
      <c r="D231" s="463"/>
      <c r="E231" s="463"/>
      <c r="F231" s="463"/>
      <c r="G231" s="463"/>
      <c r="H231" s="463"/>
      <c r="I231" s="463"/>
      <c r="J231" s="463"/>
      <c r="K231" s="463"/>
      <c r="L231" s="463"/>
      <c r="M231" s="463"/>
      <c r="N231" s="464"/>
      <c r="O231" s="460" t="s">
        <v>43</v>
      </c>
      <c r="P231" s="461"/>
      <c r="Q231" s="461"/>
      <c r="R231" s="461"/>
      <c r="S231" s="461"/>
      <c r="T231" s="461"/>
      <c r="U231" s="462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67" x14ac:dyDescent="0.2">
      <c r="A232" s="463"/>
      <c r="B232" s="463"/>
      <c r="C232" s="463"/>
      <c r="D232" s="463"/>
      <c r="E232" s="463"/>
      <c r="F232" s="463"/>
      <c r="G232" s="463"/>
      <c r="H232" s="463"/>
      <c r="I232" s="463"/>
      <c r="J232" s="463"/>
      <c r="K232" s="463"/>
      <c r="L232" s="463"/>
      <c r="M232" s="463"/>
      <c r="N232" s="464"/>
      <c r="O232" s="460" t="s">
        <v>43</v>
      </c>
      <c r="P232" s="461"/>
      <c r="Q232" s="461"/>
      <c r="R232" s="461"/>
      <c r="S232" s="461"/>
      <c r="T232" s="461"/>
      <c r="U232" s="462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67" ht="16.5" customHeight="1" x14ac:dyDescent="0.25">
      <c r="A233" s="453" t="s">
        <v>378</v>
      </c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3"/>
      <c r="P233" s="453"/>
      <c r="Q233" s="453"/>
      <c r="R233" s="453"/>
      <c r="S233" s="453"/>
      <c r="T233" s="453"/>
      <c r="U233" s="453"/>
      <c r="V233" s="453"/>
      <c r="W233" s="453"/>
      <c r="X233" s="453"/>
      <c r="Y233" s="453"/>
      <c r="Z233" s="66"/>
      <c r="AA233" s="66"/>
    </row>
    <row r="234" spans="1:67" ht="14.25" customHeight="1" x14ac:dyDescent="0.25">
      <c r="A234" s="454" t="s">
        <v>118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67"/>
      <c r="AA234" s="67"/>
    </row>
    <row r="235" spans="1:67" ht="27" customHeight="1" x14ac:dyDescent="0.25">
      <c r="A235" s="64" t="s">
        <v>379</v>
      </c>
      <c r="B235" s="64" t="s">
        <v>380</v>
      </c>
      <c r="C235" s="37">
        <v>4301011308</v>
      </c>
      <c r="D235" s="455">
        <v>4607091386004</v>
      </c>
      <c r="E235" s="45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9"/>
      <c r="N235" s="38">
        <v>55</v>
      </c>
      <c r="O235" s="5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57"/>
      <c r="Q235" s="457"/>
      <c r="R235" s="457"/>
      <c r="S235" s="45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46" si="54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6" t="s">
        <v>67</v>
      </c>
      <c r="BL235" s="80">
        <f t="shared" ref="BL235:BL246" si="55">IFERROR(W235*I235/H235,"0")</f>
        <v>0</v>
      </c>
      <c r="BM235" s="80">
        <f t="shared" ref="BM235:BM246" si="56">IFERROR(X235*I235/H235,"0")</f>
        <v>0</v>
      </c>
      <c r="BN235" s="80">
        <f t="shared" ref="BN235:BN246" si="57">IFERROR(1/J235*(W235/H235),"0")</f>
        <v>0</v>
      </c>
      <c r="BO235" s="80">
        <f t="shared" ref="BO235:BO246" si="58">IFERROR(1/J235*(X235/H235),"0")</f>
        <v>0</v>
      </c>
    </row>
    <row r="236" spans="1:67" ht="27" customHeight="1" x14ac:dyDescent="0.25">
      <c r="A236" s="64" t="s">
        <v>379</v>
      </c>
      <c r="B236" s="64" t="s">
        <v>381</v>
      </c>
      <c r="C236" s="37">
        <v>4301011362</v>
      </c>
      <c r="D236" s="455">
        <v>4607091386004</v>
      </c>
      <c r="E236" s="455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114</v>
      </c>
      <c r="L236" s="39" t="s">
        <v>122</v>
      </c>
      <c r="M236" s="39"/>
      <c r="N236" s="38">
        <v>55</v>
      </c>
      <c r="O236" s="5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57"/>
      <c r="Q236" s="457"/>
      <c r="R236" s="457"/>
      <c r="S236" s="45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54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si="55"/>
        <v>0</v>
      </c>
      <c r="BM236" s="80">
        <f t="shared" si="56"/>
        <v>0</v>
      </c>
      <c r="BN236" s="80">
        <f t="shared" si="57"/>
        <v>0</v>
      </c>
      <c r="BO236" s="80">
        <f t="shared" si="58"/>
        <v>0</v>
      </c>
    </row>
    <row r="237" spans="1:67" ht="27" customHeight="1" x14ac:dyDescent="0.25">
      <c r="A237" s="64" t="s">
        <v>382</v>
      </c>
      <c r="B237" s="64" t="s">
        <v>383</v>
      </c>
      <c r="C237" s="37">
        <v>4301011347</v>
      </c>
      <c r="D237" s="455">
        <v>4607091386073</v>
      </c>
      <c r="E237" s="455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114</v>
      </c>
      <c r="L237" s="39" t="s">
        <v>113</v>
      </c>
      <c r="M237" s="39"/>
      <c r="N237" s="38">
        <v>31</v>
      </c>
      <c r="O237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57"/>
      <c r="Q237" s="457"/>
      <c r="R237" s="457"/>
      <c r="S237" s="45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customHeight="1" x14ac:dyDescent="0.25">
      <c r="A238" s="64" t="s">
        <v>384</v>
      </c>
      <c r="B238" s="64" t="s">
        <v>385</v>
      </c>
      <c r="C238" s="37">
        <v>4301010928</v>
      </c>
      <c r="D238" s="455">
        <v>4607091387322</v>
      </c>
      <c r="E238" s="455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9"/>
      <c r="N238" s="38">
        <v>55</v>
      </c>
      <c r="O238" s="6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57"/>
      <c r="Q238" s="457"/>
      <c r="R238" s="457"/>
      <c r="S238" s="45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customHeight="1" x14ac:dyDescent="0.25">
      <c r="A239" s="64" t="s">
        <v>386</v>
      </c>
      <c r="B239" s="64" t="s">
        <v>387</v>
      </c>
      <c r="C239" s="37">
        <v>4301011311</v>
      </c>
      <c r="D239" s="455">
        <v>4607091387377</v>
      </c>
      <c r="E239" s="45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57"/>
      <c r="Q239" s="457"/>
      <c r="R239" s="457"/>
      <c r="S239" s="45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customHeight="1" x14ac:dyDescent="0.25">
      <c r="A240" s="64" t="s">
        <v>388</v>
      </c>
      <c r="B240" s="64" t="s">
        <v>389</v>
      </c>
      <c r="C240" s="37">
        <v>4301010945</v>
      </c>
      <c r="D240" s="455">
        <v>4607091387353</v>
      </c>
      <c r="E240" s="455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6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57"/>
      <c r="Q240" s="457"/>
      <c r="R240" s="457"/>
      <c r="S240" s="45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4301011328</v>
      </c>
      <c r="D241" s="455">
        <v>4607091386011</v>
      </c>
      <c r="E241" s="455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81</v>
      </c>
      <c r="L241" s="39" t="s">
        <v>80</v>
      </c>
      <c r="M241" s="39"/>
      <c r="N241" s="38">
        <v>55</v>
      </c>
      <c r="O241" s="6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57"/>
      <c r="Q241" s="457"/>
      <c r="R241" s="457"/>
      <c r="S241" s="458"/>
      <c r="T241" s="40" t="s">
        <v>48</v>
      </c>
      <c r="U241" s="40" t="s">
        <v>48</v>
      </c>
      <c r="V241" s="41" t="s">
        <v>0</v>
      </c>
      <c r="W241" s="59">
        <v>120</v>
      </c>
      <c r="X241" s="56">
        <f t="shared" si="54"/>
        <v>120</v>
      </c>
      <c r="Y241" s="42">
        <f t="shared" ref="Y241:Y246" si="59">IFERROR(IF(X241=0,"",ROUNDUP(X241/H241,0)*0.00937),"")</f>
        <v>0.22488</v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125.04</v>
      </c>
      <c r="BM241" s="80">
        <f t="shared" si="56"/>
        <v>125.04</v>
      </c>
      <c r="BN241" s="80">
        <f t="shared" si="57"/>
        <v>0.2</v>
      </c>
      <c r="BO241" s="80">
        <f t="shared" si="58"/>
        <v>0.2</v>
      </c>
    </row>
    <row r="242" spans="1:67" ht="27" customHeight="1" x14ac:dyDescent="0.25">
      <c r="A242" s="64" t="s">
        <v>392</v>
      </c>
      <c r="B242" s="64" t="s">
        <v>393</v>
      </c>
      <c r="C242" s="37">
        <v>4301011329</v>
      </c>
      <c r="D242" s="455">
        <v>4607091387308</v>
      </c>
      <c r="E242" s="455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6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57"/>
      <c r="Q242" s="457"/>
      <c r="R242" s="457"/>
      <c r="S242" s="45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si="59"/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394</v>
      </c>
      <c r="B243" s="64" t="s">
        <v>395</v>
      </c>
      <c r="C243" s="37">
        <v>4301011049</v>
      </c>
      <c r="D243" s="455">
        <v>4607091387339</v>
      </c>
      <c r="E243" s="455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81</v>
      </c>
      <c r="L243" s="39" t="s">
        <v>113</v>
      </c>
      <c r="M243" s="39"/>
      <c r="N243" s="38">
        <v>55</v>
      </c>
      <c r="O243" s="6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57"/>
      <c r="Q243" s="457"/>
      <c r="R243" s="457"/>
      <c r="S243" s="45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396</v>
      </c>
      <c r="B244" s="64" t="s">
        <v>397</v>
      </c>
      <c r="C244" s="37">
        <v>4301011573</v>
      </c>
      <c r="D244" s="455">
        <v>4680115881938</v>
      </c>
      <c r="E244" s="45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113</v>
      </c>
      <c r="M244" s="39"/>
      <c r="N244" s="38">
        <v>90</v>
      </c>
      <c r="O244" s="6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457"/>
      <c r="Q244" s="457"/>
      <c r="R244" s="457"/>
      <c r="S244" s="45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398</v>
      </c>
      <c r="B245" s="64" t="s">
        <v>399</v>
      </c>
      <c r="C245" s="37">
        <v>4301010944</v>
      </c>
      <c r="D245" s="455">
        <v>4607091387346</v>
      </c>
      <c r="E245" s="455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55</v>
      </c>
      <c r="O245" s="6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457"/>
      <c r="Q245" s="457"/>
      <c r="R245" s="457"/>
      <c r="S245" s="45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400</v>
      </c>
      <c r="B246" s="64" t="s">
        <v>401</v>
      </c>
      <c r="C246" s="37">
        <v>4301011353</v>
      </c>
      <c r="D246" s="455">
        <v>4607091389807</v>
      </c>
      <c r="E246" s="45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457"/>
      <c r="Q246" s="457"/>
      <c r="R246" s="457"/>
      <c r="S246" s="45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x14ac:dyDescent="0.2">
      <c r="A247" s="463"/>
      <c r="B247" s="463"/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4"/>
      <c r="O247" s="460" t="s">
        <v>43</v>
      </c>
      <c r="P247" s="461"/>
      <c r="Q247" s="461"/>
      <c r="R247" s="461"/>
      <c r="S247" s="461"/>
      <c r="T247" s="461"/>
      <c r="U247" s="462"/>
      <c r="V247" s="43" t="s">
        <v>42</v>
      </c>
      <c r="W247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24</v>
      </c>
      <c r="X247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24</v>
      </c>
      <c r="Y247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0.22488</v>
      </c>
      <c r="Z247" s="68"/>
      <c r="AA247" s="68"/>
    </row>
    <row r="248" spans="1:67" x14ac:dyDescent="0.2">
      <c r="A248" s="463"/>
      <c r="B248" s="463"/>
      <c r="C248" s="463"/>
      <c r="D248" s="463"/>
      <c r="E248" s="463"/>
      <c r="F248" s="463"/>
      <c r="G248" s="463"/>
      <c r="H248" s="463"/>
      <c r="I248" s="463"/>
      <c r="J248" s="463"/>
      <c r="K248" s="463"/>
      <c r="L248" s="463"/>
      <c r="M248" s="463"/>
      <c r="N248" s="464"/>
      <c r="O248" s="460" t="s">
        <v>43</v>
      </c>
      <c r="P248" s="461"/>
      <c r="Q248" s="461"/>
      <c r="R248" s="461"/>
      <c r="S248" s="461"/>
      <c r="T248" s="461"/>
      <c r="U248" s="462"/>
      <c r="V248" s="43" t="s">
        <v>0</v>
      </c>
      <c r="W248" s="44">
        <f>IFERROR(SUM(W235:W246),"0")</f>
        <v>120</v>
      </c>
      <c r="X248" s="44">
        <f>IFERROR(SUM(X235:X246),"0")</f>
        <v>120</v>
      </c>
      <c r="Y248" s="43"/>
      <c r="Z248" s="68"/>
      <c r="AA248" s="68"/>
    </row>
    <row r="249" spans="1:67" ht="14.25" customHeight="1" x14ac:dyDescent="0.25">
      <c r="A249" s="454" t="s">
        <v>77</v>
      </c>
      <c r="B249" s="454"/>
      <c r="C249" s="454"/>
      <c r="D249" s="454"/>
      <c r="E249" s="454"/>
      <c r="F249" s="454"/>
      <c r="G249" s="454"/>
      <c r="H249" s="454"/>
      <c r="I249" s="454"/>
      <c r="J249" s="454"/>
      <c r="K249" s="454"/>
      <c r="L249" s="454"/>
      <c r="M249" s="454"/>
      <c r="N249" s="454"/>
      <c r="O249" s="454"/>
      <c r="P249" s="454"/>
      <c r="Q249" s="454"/>
      <c r="R249" s="454"/>
      <c r="S249" s="454"/>
      <c r="T249" s="454"/>
      <c r="U249" s="454"/>
      <c r="V249" s="454"/>
      <c r="W249" s="454"/>
      <c r="X249" s="454"/>
      <c r="Y249" s="454"/>
      <c r="Z249" s="67"/>
      <c r="AA249" s="67"/>
    </row>
    <row r="250" spans="1:67" ht="27" customHeight="1" x14ac:dyDescent="0.25">
      <c r="A250" s="64" t="s">
        <v>402</v>
      </c>
      <c r="B250" s="64" t="s">
        <v>403</v>
      </c>
      <c r="C250" s="37">
        <v>4301030878</v>
      </c>
      <c r="D250" s="455">
        <v>4607091387193</v>
      </c>
      <c r="E250" s="455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81</v>
      </c>
      <c r="L250" s="39" t="s">
        <v>80</v>
      </c>
      <c r="M250" s="39"/>
      <c r="N250" s="38">
        <v>35</v>
      </c>
      <c r="O250" s="6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457"/>
      <c r="Q250" s="457"/>
      <c r="R250" s="457"/>
      <c r="S250" s="458"/>
      <c r="T250" s="40" t="s">
        <v>48</v>
      </c>
      <c r="U250" s="40" t="s">
        <v>48</v>
      </c>
      <c r="V250" s="41" t="s">
        <v>0</v>
      </c>
      <c r="W250" s="59">
        <v>0</v>
      </c>
      <c r="X250" s="56">
        <f>IFERROR(IF(W250="",0,CEILING((W250/$H250),1)*$H250),"")</f>
        <v>0</v>
      </c>
      <c r="Y250" s="42" t="str">
        <f>IFERROR(IF(X250=0,"",ROUNDUP(X250/H250,0)*0.00753),"")</f>
        <v/>
      </c>
      <c r="Z250" s="69" t="s">
        <v>48</v>
      </c>
      <c r="AA250" s="70" t="s">
        <v>48</v>
      </c>
      <c r="AE250" s="80"/>
      <c r="BB250" s="228" t="s">
        <v>67</v>
      </c>
      <c r="BL250" s="80">
        <f>IFERROR(W250*I250/H250,"0")</f>
        <v>0</v>
      </c>
      <c r="BM250" s="80">
        <f>IFERROR(X250*I250/H250,"0")</f>
        <v>0</v>
      </c>
      <c r="BN250" s="80">
        <f>IFERROR(1/J250*(W250/H250),"0")</f>
        <v>0</v>
      </c>
      <c r="BO250" s="80">
        <f>IFERROR(1/J250*(X250/H250),"0")</f>
        <v>0</v>
      </c>
    </row>
    <row r="251" spans="1:67" ht="27" customHeight="1" x14ac:dyDescent="0.25">
      <c r="A251" s="64" t="s">
        <v>404</v>
      </c>
      <c r="B251" s="64" t="s">
        <v>405</v>
      </c>
      <c r="C251" s="37">
        <v>4301031153</v>
      </c>
      <c r="D251" s="455">
        <v>4607091387230</v>
      </c>
      <c r="E251" s="455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40</v>
      </c>
      <c r="O251" s="6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457"/>
      <c r="Q251" s="457"/>
      <c r="R251" s="457"/>
      <c r="S251" s="458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customHeight="1" x14ac:dyDescent="0.25">
      <c r="A252" s="64" t="s">
        <v>406</v>
      </c>
      <c r="B252" s="64" t="s">
        <v>407</v>
      </c>
      <c r="C252" s="37">
        <v>4301031152</v>
      </c>
      <c r="D252" s="455">
        <v>4607091387285</v>
      </c>
      <c r="E252" s="455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84</v>
      </c>
      <c r="L252" s="39" t="s">
        <v>80</v>
      </c>
      <c r="M252" s="39"/>
      <c r="N252" s="38">
        <v>40</v>
      </c>
      <c r="O252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457"/>
      <c r="Q252" s="457"/>
      <c r="R252" s="457"/>
      <c r="S252" s="458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IFERROR(IF(X252=0,"",ROUNDUP(X252/H252,0)*0.00502),"")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408</v>
      </c>
      <c r="B253" s="64" t="s">
        <v>409</v>
      </c>
      <c r="C253" s="37">
        <v>4301031164</v>
      </c>
      <c r="D253" s="455">
        <v>4680115880481</v>
      </c>
      <c r="E253" s="455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457"/>
      <c r="Q253" s="457"/>
      <c r="R253" s="457"/>
      <c r="S253" s="458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x14ac:dyDescent="0.2">
      <c r="A254" s="463"/>
      <c r="B254" s="463"/>
      <c r="C254" s="463"/>
      <c r="D254" s="463"/>
      <c r="E254" s="463"/>
      <c r="F254" s="463"/>
      <c r="G254" s="463"/>
      <c r="H254" s="463"/>
      <c r="I254" s="463"/>
      <c r="J254" s="463"/>
      <c r="K254" s="463"/>
      <c r="L254" s="463"/>
      <c r="M254" s="463"/>
      <c r="N254" s="464"/>
      <c r="O254" s="460" t="s">
        <v>43</v>
      </c>
      <c r="P254" s="461"/>
      <c r="Q254" s="461"/>
      <c r="R254" s="461"/>
      <c r="S254" s="461"/>
      <c r="T254" s="461"/>
      <c r="U254" s="462"/>
      <c r="V254" s="43" t="s">
        <v>42</v>
      </c>
      <c r="W254" s="44">
        <f>IFERROR(W250/H250,"0")+IFERROR(W251/H251,"0")+IFERROR(W252/H252,"0")+IFERROR(W253/H253,"0")</f>
        <v>0</v>
      </c>
      <c r="X254" s="44">
        <f>IFERROR(X250/H250,"0")+IFERROR(X251/H251,"0")+IFERROR(X252/H252,"0")+IFERROR(X253/H253,"0")</f>
        <v>0</v>
      </c>
      <c r="Y254" s="44">
        <f>IFERROR(IF(Y250="",0,Y250),"0")+IFERROR(IF(Y251="",0,Y251),"0")+IFERROR(IF(Y252="",0,Y252),"0")+IFERROR(IF(Y253="",0,Y253),"0")</f>
        <v>0</v>
      </c>
      <c r="Z254" s="68"/>
      <c r="AA254" s="68"/>
    </row>
    <row r="255" spans="1:67" x14ac:dyDescent="0.2">
      <c r="A255" s="463"/>
      <c r="B255" s="463"/>
      <c r="C255" s="463"/>
      <c r="D255" s="463"/>
      <c r="E255" s="463"/>
      <c r="F255" s="463"/>
      <c r="G255" s="463"/>
      <c r="H255" s="463"/>
      <c r="I255" s="463"/>
      <c r="J255" s="463"/>
      <c r="K255" s="463"/>
      <c r="L255" s="463"/>
      <c r="M255" s="463"/>
      <c r="N255" s="464"/>
      <c r="O255" s="460" t="s">
        <v>43</v>
      </c>
      <c r="P255" s="461"/>
      <c r="Q255" s="461"/>
      <c r="R255" s="461"/>
      <c r="S255" s="461"/>
      <c r="T255" s="461"/>
      <c r="U255" s="462"/>
      <c r="V255" s="43" t="s">
        <v>0</v>
      </c>
      <c r="W255" s="44">
        <f>IFERROR(SUM(W250:W253),"0")</f>
        <v>0</v>
      </c>
      <c r="X255" s="44">
        <f>IFERROR(SUM(X250:X253),"0")</f>
        <v>0</v>
      </c>
      <c r="Y255" s="43"/>
      <c r="Z255" s="68"/>
      <c r="AA255" s="68"/>
    </row>
    <row r="256" spans="1:67" ht="14.25" customHeight="1" x14ac:dyDescent="0.25">
      <c r="A256" s="454" t="s">
        <v>85</v>
      </c>
      <c r="B256" s="454"/>
      <c r="C256" s="454"/>
      <c r="D256" s="454"/>
      <c r="E256" s="454"/>
      <c r="F256" s="454"/>
      <c r="G256" s="454"/>
      <c r="H256" s="454"/>
      <c r="I256" s="454"/>
      <c r="J256" s="454"/>
      <c r="K256" s="454"/>
      <c r="L256" s="454"/>
      <c r="M256" s="454"/>
      <c r="N256" s="454"/>
      <c r="O256" s="454"/>
      <c r="P256" s="454"/>
      <c r="Q256" s="454"/>
      <c r="R256" s="454"/>
      <c r="S256" s="454"/>
      <c r="T256" s="454"/>
      <c r="U256" s="454"/>
      <c r="V256" s="454"/>
      <c r="W256" s="454"/>
      <c r="X256" s="454"/>
      <c r="Y256" s="454"/>
      <c r="Z256" s="67"/>
      <c r="AA256" s="67"/>
    </row>
    <row r="257" spans="1:67" ht="16.5" customHeight="1" x14ac:dyDescent="0.25">
      <c r="A257" s="64" t="s">
        <v>410</v>
      </c>
      <c r="B257" s="64" t="s">
        <v>411</v>
      </c>
      <c r="C257" s="37">
        <v>4301051100</v>
      </c>
      <c r="D257" s="455">
        <v>4607091387766</v>
      </c>
      <c r="E257" s="455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114</v>
      </c>
      <c r="L257" s="39" t="s">
        <v>132</v>
      </c>
      <c r="M257" s="39"/>
      <c r="N257" s="38">
        <v>40</v>
      </c>
      <c r="O257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457"/>
      <c r="Q257" s="457"/>
      <c r="R257" s="457"/>
      <c r="S257" s="458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ref="X257:X265" si="60">IFERROR(IF(W257="",0,CEILING((W257/$H257),1)*$H257),"")</f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 t="shared" ref="BL257:BL265" si="61">IFERROR(W257*I257/H257,"0")</f>
        <v>0</v>
      </c>
      <c r="BM257" s="80">
        <f t="shared" ref="BM257:BM265" si="62">IFERROR(X257*I257/H257,"0")</f>
        <v>0</v>
      </c>
      <c r="BN257" s="80">
        <f t="shared" ref="BN257:BN265" si="63">IFERROR(1/J257*(W257/H257),"0")</f>
        <v>0</v>
      </c>
      <c r="BO257" s="80">
        <f t="shared" ref="BO257:BO265" si="64">IFERROR(1/J257*(X257/H257),"0")</f>
        <v>0</v>
      </c>
    </row>
    <row r="258" spans="1:67" ht="27" customHeight="1" x14ac:dyDescent="0.25">
      <c r="A258" s="64" t="s">
        <v>412</v>
      </c>
      <c r="B258" s="64" t="s">
        <v>413</v>
      </c>
      <c r="C258" s="37">
        <v>4301051116</v>
      </c>
      <c r="D258" s="455">
        <v>4607091387957</v>
      </c>
      <c r="E258" s="455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114</v>
      </c>
      <c r="L258" s="39" t="s">
        <v>80</v>
      </c>
      <c r="M258" s="39"/>
      <c r="N258" s="38">
        <v>40</v>
      </c>
      <c r="O258" s="6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457"/>
      <c r="Q258" s="457"/>
      <c r="R258" s="457"/>
      <c r="S258" s="458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60"/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si="61"/>
        <v>0</v>
      </c>
      <c r="BM258" s="80">
        <f t="shared" si="62"/>
        <v>0</v>
      </c>
      <c r="BN258" s="80">
        <f t="shared" si="63"/>
        <v>0</v>
      </c>
      <c r="BO258" s="80">
        <f t="shared" si="64"/>
        <v>0</v>
      </c>
    </row>
    <row r="259" spans="1:67" ht="27" customHeight="1" x14ac:dyDescent="0.25">
      <c r="A259" s="64" t="s">
        <v>414</v>
      </c>
      <c r="B259" s="64" t="s">
        <v>415</v>
      </c>
      <c r="C259" s="37">
        <v>4301051115</v>
      </c>
      <c r="D259" s="455">
        <v>4607091387964</v>
      </c>
      <c r="E259" s="455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457"/>
      <c r="Q259" s="457"/>
      <c r="R259" s="457"/>
      <c r="S259" s="458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16.5" customHeight="1" x14ac:dyDescent="0.25">
      <c r="A260" s="64" t="s">
        <v>416</v>
      </c>
      <c r="B260" s="64" t="s">
        <v>417</v>
      </c>
      <c r="C260" s="37">
        <v>4301051731</v>
      </c>
      <c r="D260" s="455">
        <v>4680115884618</v>
      </c>
      <c r="E260" s="455"/>
      <c r="F260" s="63">
        <v>0.6</v>
      </c>
      <c r="G260" s="38">
        <v>6</v>
      </c>
      <c r="H260" s="63">
        <v>3.6</v>
      </c>
      <c r="I260" s="63">
        <v>3.81</v>
      </c>
      <c r="J260" s="38">
        <v>120</v>
      </c>
      <c r="K260" s="38" t="s">
        <v>81</v>
      </c>
      <c r="L260" s="39" t="s">
        <v>80</v>
      </c>
      <c r="M260" s="39"/>
      <c r="N260" s="38">
        <v>45</v>
      </c>
      <c r="O260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457"/>
      <c r="Q260" s="457"/>
      <c r="R260" s="457"/>
      <c r="S260" s="458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27" customHeight="1" x14ac:dyDescent="0.25">
      <c r="A261" s="64" t="s">
        <v>418</v>
      </c>
      <c r="B261" s="64" t="s">
        <v>419</v>
      </c>
      <c r="C261" s="37">
        <v>4301051134</v>
      </c>
      <c r="D261" s="455">
        <v>4607091381672</v>
      </c>
      <c r="E261" s="455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81</v>
      </c>
      <c r="L261" s="39" t="s">
        <v>80</v>
      </c>
      <c r="M261" s="39"/>
      <c r="N261" s="38">
        <v>40</v>
      </c>
      <c r="O261" s="61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457"/>
      <c r="Q261" s="457"/>
      <c r="R261" s="457"/>
      <c r="S261" s="458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customHeight="1" x14ac:dyDescent="0.25">
      <c r="A262" s="64" t="s">
        <v>420</v>
      </c>
      <c r="B262" s="64" t="s">
        <v>421</v>
      </c>
      <c r="C262" s="37">
        <v>4301051130</v>
      </c>
      <c r="D262" s="455">
        <v>4607091387537</v>
      </c>
      <c r="E262" s="455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81</v>
      </c>
      <c r="L262" s="39" t="s">
        <v>80</v>
      </c>
      <c r="M262" s="39"/>
      <c r="N262" s="38">
        <v>40</v>
      </c>
      <c r="O262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457"/>
      <c r="Q262" s="457"/>
      <c r="R262" s="457"/>
      <c r="S262" s="458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IFERROR(IF(X262=0,"",ROUNDUP(X262/H262,0)*0.00753),"")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422</v>
      </c>
      <c r="B263" s="64" t="s">
        <v>423</v>
      </c>
      <c r="C263" s="37">
        <v>4301051132</v>
      </c>
      <c r="D263" s="455">
        <v>4607091387513</v>
      </c>
      <c r="E263" s="455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457"/>
      <c r="Q263" s="457"/>
      <c r="R263" s="457"/>
      <c r="S263" s="458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424</v>
      </c>
      <c r="B264" s="64" t="s">
        <v>425</v>
      </c>
      <c r="C264" s="37">
        <v>4301051277</v>
      </c>
      <c r="D264" s="455">
        <v>4680115880511</v>
      </c>
      <c r="E264" s="455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81</v>
      </c>
      <c r="L264" s="39" t="s">
        <v>132</v>
      </c>
      <c r="M264" s="39"/>
      <c r="N264" s="38">
        <v>40</v>
      </c>
      <c r="O264" s="6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457"/>
      <c r="Q264" s="457"/>
      <c r="R264" s="457"/>
      <c r="S264" s="458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426</v>
      </c>
      <c r="B265" s="64" t="s">
        <v>427</v>
      </c>
      <c r="C265" s="37">
        <v>4301051344</v>
      </c>
      <c r="D265" s="455">
        <v>4680115880412</v>
      </c>
      <c r="E265" s="455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81</v>
      </c>
      <c r="L265" s="39" t="s">
        <v>132</v>
      </c>
      <c r="M265" s="39"/>
      <c r="N265" s="38">
        <v>45</v>
      </c>
      <c r="O265" s="62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457"/>
      <c r="Q265" s="457"/>
      <c r="R265" s="457"/>
      <c r="S265" s="45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x14ac:dyDescent="0.2">
      <c r="A266" s="463"/>
      <c r="B266" s="463"/>
      <c r="C266" s="463"/>
      <c r="D266" s="463"/>
      <c r="E266" s="463"/>
      <c r="F266" s="463"/>
      <c r="G266" s="463"/>
      <c r="H266" s="463"/>
      <c r="I266" s="463"/>
      <c r="J266" s="463"/>
      <c r="K266" s="463"/>
      <c r="L266" s="463"/>
      <c r="M266" s="463"/>
      <c r="N266" s="464"/>
      <c r="O266" s="460" t="s">
        <v>43</v>
      </c>
      <c r="P266" s="461"/>
      <c r="Q266" s="461"/>
      <c r="R266" s="461"/>
      <c r="S266" s="461"/>
      <c r="T266" s="461"/>
      <c r="U266" s="462"/>
      <c r="V266" s="43" t="s">
        <v>42</v>
      </c>
      <c r="W266" s="44">
        <f>IFERROR(W257/H257,"0")+IFERROR(W258/H258,"0")+IFERROR(W259/H259,"0")+IFERROR(W260/H260,"0")+IFERROR(W261/H261,"0")+IFERROR(W262/H262,"0")+IFERROR(W263/H263,"0")+IFERROR(W264/H264,"0")+IFERROR(W265/H265,"0")</f>
        <v>0</v>
      </c>
      <c r="X266" s="44">
        <f>IFERROR(X257/H257,"0")+IFERROR(X258/H258,"0")+IFERROR(X259/H259,"0")+IFERROR(X260/H260,"0")+IFERROR(X261/H261,"0")+IFERROR(X262/H262,"0")+IFERROR(X263/H263,"0")+IFERROR(X264/H264,"0")+IFERROR(X265/H265,"0")</f>
        <v>0</v>
      </c>
      <c r="Y266" s="44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68"/>
      <c r="AA266" s="68"/>
    </row>
    <row r="267" spans="1:67" x14ac:dyDescent="0.2">
      <c r="A267" s="463"/>
      <c r="B267" s="463"/>
      <c r="C267" s="463"/>
      <c r="D267" s="463"/>
      <c r="E267" s="463"/>
      <c r="F267" s="463"/>
      <c r="G267" s="463"/>
      <c r="H267" s="463"/>
      <c r="I267" s="463"/>
      <c r="J267" s="463"/>
      <c r="K267" s="463"/>
      <c r="L267" s="463"/>
      <c r="M267" s="463"/>
      <c r="N267" s="464"/>
      <c r="O267" s="460" t="s">
        <v>43</v>
      </c>
      <c r="P267" s="461"/>
      <c r="Q267" s="461"/>
      <c r="R267" s="461"/>
      <c r="S267" s="461"/>
      <c r="T267" s="461"/>
      <c r="U267" s="462"/>
      <c r="V267" s="43" t="s">
        <v>0</v>
      </c>
      <c r="W267" s="44">
        <f>IFERROR(SUM(W257:W265),"0")</f>
        <v>0</v>
      </c>
      <c r="X267" s="44">
        <f>IFERROR(SUM(X257:X265),"0")</f>
        <v>0</v>
      </c>
      <c r="Y267" s="43"/>
      <c r="Z267" s="68"/>
      <c r="AA267" s="68"/>
    </row>
    <row r="268" spans="1:67" ht="14.25" customHeight="1" x14ac:dyDescent="0.25">
      <c r="A268" s="454" t="s">
        <v>218</v>
      </c>
      <c r="B268" s="454"/>
      <c r="C268" s="454"/>
      <c r="D268" s="454"/>
      <c r="E268" s="454"/>
      <c r="F268" s="454"/>
      <c r="G268" s="454"/>
      <c r="H268" s="454"/>
      <c r="I268" s="454"/>
      <c r="J268" s="454"/>
      <c r="K268" s="454"/>
      <c r="L268" s="454"/>
      <c r="M268" s="454"/>
      <c r="N268" s="454"/>
      <c r="O268" s="454"/>
      <c r="P268" s="454"/>
      <c r="Q268" s="454"/>
      <c r="R268" s="454"/>
      <c r="S268" s="454"/>
      <c r="T268" s="454"/>
      <c r="U268" s="454"/>
      <c r="V268" s="454"/>
      <c r="W268" s="454"/>
      <c r="X268" s="454"/>
      <c r="Y268" s="454"/>
      <c r="Z268" s="67"/>
      <c r="AA268" s="67"/>
    </row>
    <row r="269" spans="1:67" ht="16.5" customHeight="1" x14ac:dyDescent="0.25">
      <c r="A269" s="64" t="s">
        <v>428</v>
      </c>
      <c r="B269" s="64" t="s">
        <v>429</v>
      </c>
      <c r="C269" s="37">
        <v>4301060379</v>
      </c>
      <c r="D269" s="455">
        <v>4607091380880</v>
      </c>
      <c r="E269" s="455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80</v>
      </c>
      <c r="M269" s="39"/>
      <c r="N269" s="38">
        <v>30</v>
      </c>
      <c r="O269" s="623" t="s">
        <v>430</v>
      </c>
      <c r="P269" s="457"/>
      <c r="Q269" s="457"/>
      <c r="R269" s="457"/>
      <c r="S269" s="458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16.5" customHeight="1" x14ac:dyDescent="0.25">
      <c r="A270" s="64" t="s">
        <v>428</v>
      </c>
      <c r="B270" s="64" t="s">
        <v>431</v>
      </c>
      <c r="C270" s="37">
        <v>4301060326</v>
      </c>
      <c r="D270" s="455">
        <v>4607091380880</v>
      </c>
      <c r="E270" s="45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57"/>
      <c r="Q270" s="457"/>
      <c r="R270" s="457"/>
      <c r="S270" s="458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27" customHeight="1" x14ac:dyDescent="0.25">
      <c r="A271" s="64" t="s">
        <v>432</v>
      </c>
      <c r="B271" s="64" t="s">
        <v>433</v>
      </c>
      <c r="C271" s="37">
        <v>4301060308</v>
      </c>
      <c r="D271" s="455">
        <v>4607091384482</v>
      </c>
      <c r="E271" s="45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457"/>
      <c r="Q271" s="457"/>
      <c r="R271" s="457"/>
      <c r="S271" s="458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16.5" customHeight="1" x14ac:dyDescent="0.25">
      <c r="A272" s="64" t="s">
        <v>434</v>
      </c>
      <c r="B272" s="64" t="s">
        <v>435</v>
      </c>
      <c r="C272" s="37">
        <v>4301060325</v>
      </c>
      <c r="D272" s="455">
        <v>4607091380897</v>
      </c>
      <c r="E272" s="45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6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457"/>
      <c r="Q272" s="457"/>
      <c r="R272" s="457"/>
      <c r="S272" s="458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x14ac:dyDescent="0.2">
      <c r="A273" s="463"/>
      <c r="B273" s="463"/>
      <c r="C273" s="463"/>
      <c r="D273" s="463"/>
      <c r="E273" s="463"/>
      <c r="F273" s="463"/>
      <c r="G273" s="463"/>
      <c r="H273" s="463"/>
      <c r="I273" s="463"/>
      <c r="J273" s="463"/>
      <c r="K273" s="463"/>
      <c r="L273" s="463"/>
      <c r="M273" s="463"/>
      <c r="N273" s="464"/>
      <c r="O273" s="460" t="s">
        <v>43</v>
      </c>
      <c r="P273" s="461"/>
      <c r="Q273" s="461"/>
      <c r="R273" s="461"/>
      <c r="S273" s="461"/>
      <c r="T273" s="461"/>
      <c r="U273" s="462"/>
      <c r="V273" s="43" t="s">
        <v>42</v>
      </c>
      <c r="W273" s="44">
        <f>IFERROR(W269/H269,"0")+IFERROR(W270/H270,"0")+IFERROR(W271/H271,"0")+IFERROR(W272/H272,"0")</f>
        <v>0</v>
      </c>
      <c r="X273" s="44">
        <f>IFERROR(X269/H269,"0")+IFERROR(X270/H270,"0")+IFERROR(X271/H271,"0")+IFERROR(X272/H272,"0")</f>
        <v>0</v>
      </c>
      <c r="Y273" s="44">
        <f>IFERROR(IF(Y269="",0,Y269),"0")+IFERROR(IF(Y270="",0,Y270),"0")+IFERROR(IF(Y271="",0,Y271),"0")+IFERROR(IF(Y272="",0,Y272),"0")</f>
        <v>0</v>
      </c>
      <c r="Z273" s="68"/>
      <c r="AA273" s="68"/>
    </row>
    <row r="274" spans="1:67" x14ac:dyDescent="0.2">
      <c r="A274" s="463"/>
      <c r="B274" s="463"/>
      <c r="C274" s="463"/>
      <c r="D274" s="463"/>
      <c r="E274" s="463"/>
      <c r="F274" s="463"/>
      <c r="G274" s="463"/>
      <c r="H274" s="463"/>
      <c r="I274" s="463"/>
      <c r="J274" s="463"/>
      <c r="K274" s="463"/>
      <c r="L274" s="463"/>
      <c r="M274" s="463"/>
      <c r="N274" s="464"/>
      <c r="O274" s="460" t="s">
        <v>43</v>
      </c>
      <c r="P274" s="461"/>
      <c r="Q274" s="461"/>
      <c r="R274" s="461"/>
      <c r="S274" s="461"/>
      <c r="T274" s="461"/>
      <c r="U274" s="462"/>
      <c r="V274" s="43" t="s">
        <v>0</v>
      </c>
      <c r="W274" s="44">
        <f>IFERROR(SUM(W269:W272),"0")</f>
        <v>0</v>
      </c>
      <c r="X274" s="44">
        <f>IFERROR(SUM(X269:X272),"0")</f>
        <v>0</v>
      </c>
      <c r="Y274" s="43"/>
      <c r="Z274" s="68"/>
      <c r="AA274" s="68"/>
    </row>
    <row r="275" spans="1:67" ht="14.25" customHeight="1" x14ac:dyDescent="0.25">
      <c r="A275" s="454" t="s">
        <v>99</v>
      </c>
      <c r="B275" s="454"/>
      <c r="C275" s="454"/>
      <c r="D275" s="454"/>
      <c r="E275" s="454"/>
      <c r="F275" s="454"/>
      <c r="G275" s="454"/>
      <c r="H275" s="454"/>
      <c r="I275" s="454"/>
      <c r="J275" s="454"/>
      <c r="K275" s="454"/>
      <c r="L275" s="454"/>
      <c r="M275" s="454"/>
      <c r="N275" s="454"/>
      <c r="O275" s="454"/>
      <c r="P275" s="454"/>
      <c r="Q275" s="454"/>
      <c r="R275" s="454"/>
      <c r="S275" s="454"/>
      <c r="T275" s="454"/>
      <c r="U275" s="454"/>
      <c r="V275" s="454"/>
      <c r="W275" s="454"/>
      <c r="X275" s="454"/>
      <c r="Y275" s="454"/>
      <c r="Z275" s="67"/>
      <c r="AA275" s="67"/>
    </row>
    <row r="276" spans="1:67" ht="16.5" customHeight="1" x14ac:dyDescent="0.25">
      <c r="A276" s="64" t="s">
        <v>436</v>
      </c>
      <c r="B276" s="64" t="s">
        <v>437</v>
      </c>
      <c r="C276" s="37">
        <v>4301030232</v>
      </c>
      <c r="D276" s="455">
        <v>4607091388374</v>
      </c>
      <c r="E276" s="45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81</v>
      </c>
      <c r="L276" s="39" t="s">
        <v>103</v>
      </c>
      <c r="M276" s="39"/>
      <c r="N276" s="38">
        <v>180</v>
      </c>
      <c r="O276" s="627" t="s">
        <v>438</v>
      </c>
      <c r="P276" s="457"/>
      <c r="Q276" s="457"/>
      <c r="R276" s="457"/>
      <c r="S276" s="458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439</v>
      </c>
      <c r="B277" s="64" t="s">
        <v>440</v>
      </c>
      <c r="C277" s="37">
        <v>4301030235</v>
      </c>
      <c r="D277" s="455">
        <v>4607091388381</v>
      </c>
      <c r="E277" s="45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628" t="s">
        <v>441</v>
      </c>
      <c r="P277" s="457"/>
      <c r="Q277" s="457"/>
      <c r="R277" s="457"/>
      <c r="S277" s="45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442</v>
      </c>
      <c r="B278" s="64" t="s">
        <v>443</v>
      </c>
      <c r="C278" s="37">
        <v>4301030233</v>
      </c>
      <c r="D278" s="455">
        <v>4607091388404</v>
      </c>
      <c r="E278" s="45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457"/>
      <c r="Q278" s="457"/>
      <c r="R278" s="457"/>
      <c r="S278" s="45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463"/>
      <c r="B279" s="463"/>
      <c r="C279" s="463"/>
      <c r="D279" s="463"/>
      <c r="E279" s="463"/>
      <c r="F279" s="463"/>
      <c r="G279" s="463"/>
      <c r="H279" s="463"/>
      <c r="I279" s="463"/>
      <c r="J279" s="463"/>
      <c r="K279" s="463"/>
      <c r="L279" s="463"/>
      <c r="M279" s="463"/>
      <c r="N279" s="464"/>
      <c r="O279" s="460" t="s">
        <v>43</v>
      </c>
      <c r="P279" s="461"/>
      <c r="Q279" s="461"/>
      <c r="R279" s="461"/>
      <c r="S279" s="461"/>
      <c r="T279" s="461"/>
      <c r="U279" s="462"/>
      <c r="V279" s="43" t="s">
        <v>42</v>
      </c>
      <c r="W279" s="44">
        <f>IFERROR(W276/H276,"0")+IFERROR(W277/H277,"0")+IFERROR(W278/H278,"0")</f>
        <v>0</v>
      </c>
      <c r="X279" s="44">
        <f>IFERROR(X276/H276,"0")+IFERROR(X277/H277,"0")+IFERROR(X278/H278,"0")</f>
        <v>0</v>
      </c>
      <c r="Y279" s="44">
        <f>IFERROR(IF(Y276="",0,Y276),"0")+IFERROR(IF(Y277="",0,Y277),"0")+IFERROR(IF(Y278="",0,Y278),"0")</f>
        <v>0</v>
      </c>
      <c r="Z279" s="68"/>
      <c r="AA279" s="68"/>
    </row>
    <row r="280" spans="1:67" x14ac:dyDescent="0.2">
      <c r="A280" s="463"/>
      <c r="B280" s="463"/>
      <c r="C280" s="463"/>
      <c r="D280" s="463"/>
      <c r="E280" s="463"/>
      <c r="F280" s="463"/>
      <c r="G280" s="463"/>
      <c r="H280" s="463"/>
      <c r="I280" s="463"/>
      <c r="J280" s="463"/>
      <c r="K280" s="463"/>
      <c r="L280" s="463"/>
      <c r="M280" s="463"/>
      <c r="N280" s="464"/>
      <c r="O280" s="460" t="s">
        <v>43</v>
      </c>
      <c r="P280" s="461"/>
      <c r="Q280" s="461"/>
      <c r="R280" s="461"/>
      <c r="S280" s="461"/>
      <c r="T280" s="461"/>
      <c r="U280" s="462"/>
      <c r="V280" s="43" t="s">
        <v>0</v>
      </c>
      <c r="W280" s="44">
        <f>IFERROR(SUM(W276:W278),"0")</f>
        <v>0</v>
      </c>
      <c r="X280" s="44">
        <f>IFERROR(SUM(X276:X278),"0")</f>
        <v>0</v>
      </c>
      <c r="Y280" s="43"/>
      <c r="Z280" s="68"/>
      <c r="AA280" s="68"/>
    </row>
    <row r="281" spans="1:67" ht="14.25" customHeight="1" x14ac:dyDescent="0.25">
      <c r="A281" s="454" t="s">
        <v>444</v>
      </c>
      <c r="B281" s="454"/>
      <c r="C281" s="454"/>
      <c r="D281" s="454"/>
      <c r="E281" s="454"/>
      <c r="F281" s="454"/>
      <c r="G281" s="454"/>
      <c r="H281" s="454"/>
      <c r="I281" s="454"/>
      <c r="J281" s="454"/>
      <c r="K281" s="454"/>
      <c r="L281" s="454"/>
      <c r="M281" s="454"/>
      <c r="N281" s="454"/>
      <c r="O281" s="454"/>
      <c r="P281" s="454"/>
      <c r="Q281" s="454"/>
      <c r="R281" s="454"/>
      <c r="S281" s="454"/>
      <c r="T281" s="454"/>
      <c r="U281" s="454"/>
      <c r="V281" s="454"/>
      <c r="W281" s="454"/>
      <c r="X281" s="454"/>
      <c r="Y281" s="454"/>
      <c r="Z281" s="67"/>
      <c r="AA281" s="67"/>
    </row>
    <row r="282" spans="1:67" ht="16.5" customHeight="1" x14ac:dyDescent="0.25">
      <c r="A282" s="64" t="s">
        <v>445</v>
      </c>
      <c r="B282" s="64" t="s">
        <v>446</v>
      </c>
      <c r="C282" s="37">
        <v>4301180007</v>
      </c>
      <c r="D282" s="455">
        <v>4680115881808</v>
      </c>
      <c r="E282" s="45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448</v>
      </c>
      <c r="L282" s="39" t="s">
        <v>447</v>
      </c>
      <c r="M282" s="39"/>
      <c r="N282" s="38">
        <v>730</v>
      </c>
      <c r="O282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457"/>
      <c r="Q282" s="457"/>
      <c r="R282" s="457"/>
      <c r="S282" s="458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449</v>
      </c>
      <c r="B283" s="64" t="s">
        <v>450</v>
      </c>
      <c r="C283" s="37">
        <v>4301180006</v>
      </c>
      <c r="D283" s="455">
        <v>4680115881822</v>
      </c>
      <c r="E283" s="45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448</v>
      </c>
      <c r="L283" s="39" t="s">
        <v>447</v>
      </c>
      <c r="M283" s="39"/>
      <c r="N283" s="38">
        <v>730</v>
      </c>
      <c r="O283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57"/>
      <c r="Q283" s="457"/>
      <c r="R283" s="457"/>
      <c r="S283" s="45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4301180001</v>
      </c>
      <c r="D284" s="455">
        <v>4680115880016</v>
      </c>
      <c r="E284" s="45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448</v>
      </c>
      <c r="L284" s="39" t="s">
        <v>447</v>
      </c>
      <c r="M284" s="39"/>
      <c r="N284" s="38">
        <v>730</v>
      </c>
      <c r="O284" s="6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57"/>
      <c r="Q284" s="457"/>
      <c r="R284" s="457"/>
      <c r="S284" s="458"/>
      <c r="T284" s="40" t="s">
        <v>48</v>
      </c>
      <c r="U284" s="40" t="s">
        <v>48</v>
      </c>
      <c r="V284" s="41" t="s">
        <v>0</v>
      </c>
      <c r="W284" s="59">
        <v>110</v>
      </c>
      <c r="X284" s="56">
        <f>IFERROR(IF(W284="",0,CEILING((W284/$H284),1)*$H284),"")</f>
        <v>110</v>
      </c>
      <c r="Y284" s="42">
        <f>IFERROR(IF(X284=0,"",ROUNDUP(X284/H284,0)*0.00474),"")</f>
        <v>0.26070000000000004</v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123.20000000000002</v>
      </c>
      <c r="BM284" s="80">
        <f>IFERROR(X284*I284/H284,"0")</f>
        <v>123.20000000000002</v>
      </c>
      <c r="BN284" s="80">
        <f>IFERROR(1/J284*(W284/H284),"0")</f>
        <v>0.2310924369747899</v>
      </c>
      <c r="BO284" s="80">
        <f>IFERROR(1/J284*(X284/H284),"0")</f>
        <v>0.2310924369747899</v>
      </c>
    </row>
    <row r="285" spans="1:67" x14ac:dyDescent="0.2">
      <c r="A285" s="463"/>
      <c r="B285" s="463"/>
      <c r="C285" s="463"/>
      <c r="D285" s="463"/>
      <c r="E285" s="463"/>
      <c r="F285" s="463"/>
      <c r="G285" s="463"/>
      <c r="H285" s="463"/>
      <c r="I285" s="463"/>
      <c r="J285" s="463"/>
      <c r="K285" s="463"/>
      <c r="L285" s="463"/>
      <c r="M285" s="463"/>
      <c r="N285" s="464"/>
      <c r="O285" s="460" t="s">
        <v>43</v>
      </c>
      <c r="P285" s="461"/>
      <c r="Q285" s="461"/>
      <c r="R285" s="461"/>
      <c r="S285" s="461"/>
      <c r="T285" s="461"/>
      <c r="U285" s="462"/>
      <c r="V285" s="43" t="s">
        <v>42</v>
      </c>
      <c r="W285" s="44">
        <f>IFERROR(W282/H282,"0")+IFERROR(W283/H283,"0")+IFERROR(W284/H284,"0")</f>
        <v>55</v>
      </c>
      <c r="X285" s="44">
        <f>IFERROR(X282/H282,"0")+IFERROR(X283/H283,"0")+IFERROR(X284/H284,"0")</f>
        <v>55</v>
      </c>
      <c r="Y285" s="44">
        <f>IFERROR(IF(Y282="",0,Y282),"0")+IFERROR(IF(Y283="",0,Y283),"0")+IFERROR(IF(Y284="",0,Y284),"0")</f>
        <v>0.26070000000000004</v>
      </c>
      <c r="Z285" s="68"/>
      <c r="AA285" s="68"/>
    </row>
    <row r="286" spans="1:67" x14ac:dyDescent="0.2">
      <c r="A286" s="463"/>
      <c r="B286" s="463"/>
      <c r="C286" s="463"/>
      <c r="D286" s="463"/>
      <c r="E286" s="463"/>
      <c r="F286" s="463"/>
      <c r="G286" s="463"/>
      <c r="H286" s="463"/>
      <c r="I286" s="463"/>
      <c r="J286" s="463"/>
      <c r="K286" s="463"/>
      <c r="L286" s="463"/>
      <c r="M286" s="463"/>
      <c r="N286" s="464"/>
      <c r="O286" s="460" t="s">
        <v>43</v>
      </c>
      <c r="P286" s="461"/>
      <c r="Q286" s="461"/>
      <c r="R286" s="461"/>
      <c r="S286" s="461"/>
      <c r="T286" s="461"/>
      <c r="U286" s="462"/>
      <c r="V286" s="43" t="s">
        <v>0</v>
      </c>
      <c r="W286" s="44">
        <f>IFERROR(SUM(W282:W284),"0")</f>
        <v>110</v>
      </c>
      <c r="X286" s="44">
        <f>IFERROR(SUM(X282:X284),"0")</f>
        <v>110</v>
      </c>
      <c r="Y286" s="43"/>
      <c r="Z286" s="68"/>
      <c r="AA286" s="68"/>
    </row>
    <row r="287" spans="1:67" ht="16.5" customHeight="1" x14ac:dyDescent="0.25">
      <c r="A287" s="453" t="s">
        <v>453</v>
      </c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3"/>
      <c r="P287" s="453"/>
      <c r="Q287" s="453"/>
      <c r="R287" s="453"/>
      <c r="S287" s="453"/>
      <c r="T287" s="453"/>
      <c r="U287" s="453"/>
      <c r="V287" s="453"/>
      <c r="W287" s="453"/>
      <c r="X287" s="453"/>
      <c r="Y287" s="453"/>
      <c r="Z287" s="66"/>
      <c r="AA287" s="66"/>
    </row>
    <row r="288" spans="1:67" ht="14.25" customHeight="1" x14ac:dyDescent="0.25">
      <c r="A288" s="454" t="s">
        <v>118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67"/>
      <c r="AA288" s="67"/>
    </row>
    <row r="289" spans="1:67" ht="27" customHeight="1" x14ac:dyDescent="0.25">
      <c r="A289" s="64" t="s">
        <v>454</v>
      </c>
      <c r="B289" s="64" t="s">
        <v>455</v>
      </c>
      <c r="C289" s="37">
        <v>4301011315</v>
      </c>
      <c r="D289" s="455">
        <v>4607091387421</v>
      </c>
      <c r="E289" s="45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9"/>
      <c r="N289" s="38">
        <v>55</v>
      </c>
      <c r="O289" s="6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57"/>
      <c r="Q289" s="457"/>
      <c r="R289" s="457"/>
      <c r="S289" s="458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65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 t="shared" ref="BL289:BL295" si="66">IFERROR(W289*I289/H289,"0")</f>
        <v>0</v>
      </c>
      <c r="BM289" s="80">
        <f t="shared" ref="BM289:BM295" si="67">IFERROR(X289*I289/H289,"0")</f>
        <v>0</v>
      </c>
      <c r="BN289" s="80">
        <f t="shared" ref="BN289:BN295" si="68">IFERROR(1/J289*(W289/H289),"0")</f>
        <v>0</v>
      </c>
      <c r="BO289" s="80">
        <f t="shared" ref="BO289:BO295" si="69">IFERROR(1/J289*(X289/H289),"0")</f>
        <v>0</v>
      </c>
    </row>
    <row r="290" spans="1:67" ht="27" customHeight="1" x14ac:dyDescent="0.25">
      <c r="A290" s="64" t="s">
        <v>454</v>
      </c>
      <c r="B290" s="64" t="s">
        <v>456</v>
      </c>
      <c r="C290" s="37">
        <v>4301011121</v>
      </c>
      <c r="D290" s="455">
        <v>4607091387421</v>
      </c>
      <c r="E290" s="45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9"/>
      <c r="N290" s="38">
        <v>55</v>
      </c>
      <c r="O290" s="6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57"/>
      <c r="Q290" s="457"/>
      <c r="R290" s="457"/>
      <c r="S290" s="458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65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si="66"/>
        <v>0</v>
      </c>
      <c r="BM290" s="80">
        <f t="shared" si="67"/>
        <v>0</v>
      </c>
      <c r="BN290" s="80">
        <f t="shared" si="68"/>
        <v>0</v>
      </c>
      <c r="BO290" s="80">
        <f t="shared" si="69"/>
        <v>0</v>
      </c>
    </row>
    <row r="291" spans="1:67" ht="27" customHeight="1" x14ac:dyDescent="0.25">
      <c r="A291" s="64" t="s">
        <v>457</v>
      </c>
      <c r="B291" s="64" t="s">
        <v>458</v>
      </c>
      <c r="C291" s="37">
        <v>4301011322</v>
      </c>
      <c r="D291" s="455">
        <v>4607091387452</v>
      </c>
      <c r="E291" s="45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132</v>
      </c>
      <c r="M291" s="39"/>
      <c r="N291" s="38">
        <v>55</v>
      </c>
      <c r="O291" s="6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57"/>
      <c r="Q291" s="457"/>
      <c r="R291" s="457"/>
      <c r="S291" s="458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customHeight="1" x14ac:dyDescent="0.25">
      <c r="A292" s="64" t="s">
        <v>457</v>
      </c>
      <c r="B292" s="64" t="s">
        <v>459</v>
      </c>
      <c r="C292" s="37">
        <v>4301011619</v>
      </c>
      <c r="D292" s="455">
        <v>4607091387452</v>
      </c>
      <c r="E292" s="455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6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57"/>
      <c r="Q292" s="457"/>
      <c r="R292" s="457"/>
      <c r="S292" s="458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customHeight="1" x14ac:dyDescent="0.25">
      <c r="A293" s="64" t="s">
        <v>460</v>
      </c>
      <c r="B293" s="64" t="s">
        <v>461</v>
      </c>
      <c r="C293" s="37">
        <v>4301011313</v>
      </c>
      <c r="D293" s="455">
        <v>4607091385984</v>
      </c>
      <c r="E293" s="455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57"/>
      <c r="Q293" s="457"/>
      <c r="R293" s="457"/>
      <c r="S293" s="458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4301011316</v>
      </c>
      <c r="D294" s="455">
        <v>4607091387438</v>
      </c>
      <c r="E294" s="455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113</v>
      </c>
      <c r="M294" s="39"/>
      <c r="N294" s="38">
        <v>55</v>
      </c>
      <c r="O294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57"/>
      <c r="Q294" s="457"/>
      <c r="R294" s="457"/>
      <c r="S294" s="458"/>
      <c r="T294" s="40" t="s">
        <v>48</v>
      </c>
      <c r="U294" s="40" t="s">
        <v>48</v>
      </c>
      <c r="V294" s="41" t="s">
        <v>0</v>
      </c>
      <c r="W294" s="59">
        <v>305</v>
      </c>
      <c r="X294" s="56">
        <f t="shared" si="65"/>
        <v>305</v>
      </c>
      <c r="Y294" s="42">
        <f>IFERROR(IF(X294=0,"",ROUNDUP(X294/H294,0)*0.00937),"")</f>
        <v>0.57157000000000002</v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319.64</v>
      </c>
      <c r="BM294" s="80">
        <f t="shared" si="67"/>
        <v>319.64</v>
      </c>
      <c r="BN294" s="80">
        <f t="shared" si="68"/>
        <v>0.5083333333333333</v>
      </c>
      <c r="BO294" s="80">
        <f t="shared" si="69"/>
        <v>0.5083333333333333</v>
      </c>
    </row>
    <row r="295" spans="1:67" ht="27" customHeight="1" x14ac:dyDescent="0.25">
      <c r="A295" s="64" t="s">
        <v>464</v>
      </c>
      <c r="B295" s="64" t="s">
        <v>465</v>
      </c>
      <c r="C295" s="37">
        <v>4301011319</v>
      </c>
      <c r="D295" s="455">
        <v>4607091387469</v>
      </c>
      <c r="E295" s="45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57"/>
      <c r="Q295" s="457"/>
      <c r="R295" s="457"/>
      <c r="S295" s="458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x14ac:dyDescent="0.2">
      <c r="A296" s="463"/>
      <c r="B296" s="463"/>
      <c r="C296" s="463"/>
      <c r="D296" s="463"/>
      <c r="E296" s="463"/>
      <c r="F296" s="463"/>
      <c r="G296" s="463"/>
      <c r="H296" s="463"/>
      <c r="I296" s="463"/>
      <c r="J296" s="463"/>
      <c r="K296" s="463"/>
      <c r="L296" s="463"/>
      <c r="M296" s="463"/>
      <c r="N296" s="464"/>
      <c r="O296" s="460" t="s">
        <v>43</v>
      </c>
      <c r="P296" s="461"/>
      <c r="Q296" s="461"/>
      <c r="R296" s="461"/>
      <c r="S296" s="461"/>
      <c r="T296" s="461"/>
      <c r="U296" s="462"/>
      <c r="V296" s="43" t="s">
        <v>42</v>
      </c>
      <c r="W296" s="44">
        <f>IFERROR(W289/H289,"0")+IFERROR(W290/H290,"0")+IFERROR(W291/H291,"0")+IFERROR(W292/H292,"0")+IFERROR(W293/H293,"0")+IFERROR(W294/H294,"0")+IFERROR(W295/H295,"0")</f>
        <v>61</v>
      </c>
      <c r="X296" s="44">
        <f>IFERROR(X289/H289,"0")+IFERROR(X290/H290,"0")+IFERROR(X291/H291,"0")+IFERROR(X292/H292,"0")+IFERROR(X293/H293,"0")+IFERROR(X294/H294,"0")+IFERROR(X295/H295,"0")</f>
        <v>61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0.57157000000000002</v>
      </c>
      <c r="Z296" s="68"/>
      <c r="AA296" s="68"/>
    </row>
    <row r="297" spans="1:67" x14ac:dyDescent="0.2">
      <c r="A297" s="463"/>
      <c r="B297" s="463"/>
      <c r="C297" s="463"/>
      <c r="D297" s="463"/>
      <c r="E297" s="463"/>
      <c r="F297" s="463"/>
      <c r="G297" s="463"/>
      <c r="H297" s="463"/>
      <c r="I297" s="463"/>
      <c r="J297" s="463"/>
      <c r="K297" s="463"/>
      <c r="L297" s="463"/>
      <c r="M297" s="463"/>
      <c r="N297" s="464"/>
      <c r="O297" s="460" t="s">
        <v>43</v>
      </c>
      <c r="P297" s="461"/>
      <c r="Q297" s="461"/>
      <c r="R297" s="461"/>
      <c r="S297" s="461"/>
      <c r="T297" s="461"/>
      <c r="U297" s="462"/>
      <c r="V297" s="43" t="s">
        <v>0</v>
      </c>
      <c r="W297" s="44">
        <f>IFERROR(SUM(W289:W295),"0")</f>
        <v>305</v>
      </c>
      <c r="X297" s="44">
        <f>IFERROR(SUM(X289:X295),"0")</f>
        <v>305</v>
      </c>
      <c r="Y297" s="43"/>
      <c r="Z297" s="68"/>
      <c r="AA297" s="68"/>
    </row>
    <row r="298" spans="1:67" ht="14.25" customHeight="1" x14ac:dyDescent="0.25">
      <c r="A298" s="454" t="s">
        <v>77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67"/>
      <c r="AA298" s="67"/>
    </row>
    <row r="299" spans="1:67" ht="27" customHeight="1" x14ac:dyDescent="0.25">
      <c r="A299" s="64" t="s">
        <v>466</v>
      </c>
      <c r="B299" s="64" t="s">
        <v>467</v>
      </c>
      <c r="C299" s="37">
        <v>4301031154</v>
      </c>
      <c r="D299" s="455">
        <v>4607091387292</v>
      </c>
      <c r="E299" s="455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81</v>
      </c>
      <c r="L299" s="39" t="s">
        <v>80</v>
      </c>
      <c r="M299" s="39"/>
      <c r="N299" s="38">
        <v>45</v>
      </c>
      <c r="O299" s="6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57"/>
      <c r="Q299" s="457"/>
      <c r="R299" s="457"/>
      <c r="S299" s="458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>IFERROR(W299*I299/H299,"0")</f>
        <v>0</v>
      </c>
      <c r="BM299" s="80">
        <f>IFERROR(X299*I299/H299,"0")</f>
        <v>0</v>
      </c>
      <c r="BN299" s="80">
        <f>IFERROR(1/J299*(W299/H299),"0")</f>
        <v>0</v>
      </c>
      <c r="BO299" s="80">
        <f>IFERROR(1/J299*(X299/H299),"0")</f>
        <v>0</v>
      </c>
    </row>
    <row r="300" spans="1:67" ht="27" customHeight="1" x14ac:dyDescent="0.25">
      <c r="A300" s="64" t="s">
        <v>468</v>
      </c>
      <c r="B300" s="64" t="s">
        <v>469</v>
      </c>
      <c r="C300" s="37">
        <v>4301031155</v>
      </c>
      <c r="D300" s="455">
        <v>4607091387315</v>
      </c>
      <c r="E300" s="455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6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57"/>
      <c r="Q300" s="457"/>
      <c r="R300" s="457"/>
      <c r="S300" s="458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x14ac:dyDescent="0.2">
      <c r="A301" s="463"/>
      <c r="B301" s="463"/>
      <c r="C301" s="463"/>
      <c r="D301" s="463"/>
      <c r="E301" s="463"/>
      <c r="F301" s="463"/>
      <c r="G301" s="463"/>
      <c r="H301" s="463"/>
      <c r="I301" s="463"/>
      <c r="J301" s="463"/>
      <c r="K301" s="463"/>
      <c r="L301" s="463"/>
      <c r="M301" s="463"/>
      <c r="N301" s="464"/>
      <c r="O301" s="460" t="s">
        <v>43</v>
      </c>
      <c r="P301" s="461"/>
      <c r="Q301" s="461"/>
      <c r="R301" s="461"/>
      <c r="S301" s="461"/>
      <c r="T301" s="461"/>
      <c r="U301" s="462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67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4"/>
      <c r="O302" s="460" t="s">
        <v>43</v>
      </c>
      <c r="P302" s="461"/>
      <c r="Q302" s="461"/>
      <c r="R302" s="461"/>
      <c r="S302" s="461"/>
      <c r="T302" s="461"/>
      <c r="U302" s="462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67" ht="16.5" customHeight="1" x14ac:dyDescent="0.25">
      <c r="A303" s="453" t="s">
        <v>470</v>
      </c>
      <c r="B303" s="453"/>
      <c r="C303" s="453"/>
      <c r="D303" s="453"/>
      <c r="E303" s="453"/>
      <c r="F303" s="453"/>
      <c r="G303" s="453"/>
      <c r="H303" s="453"/>
      <c r="I303" s="453"/>
      <c r="J303" s="453"/>
      <c r="K303" s="453"/>
      <c r="L303" s="453"/>
      <c r="M303" s="453"/>
      <c r="N303" s="453"/>
      <c r="O303" s="453"/>
      <c r="P303" s="453"/>
      <c r="Q303" s="453"/>
      <c r="R303" s="453"/>
      <c r="S303" s="453"/>
      <c r="T303" s="453"/>
      <c r="U303" s="453"/>
      <c r="V303" s="453"/>
      <c r="W303" s="453"/>
      <c r="X303" s="453"/>
      <c r="Y303" s="453"/>
      <c r="Z303" s="66"/>
      <c r="AA303" s="66"/>
    </row>
    <row r="304" spans="1:67" ht="14.25" customHeight="1" x14ac:dyDescent="0.25">
      <c r="A304" s="454" t="s">
        <v>77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7"/>
      <c r="AA304" s="67"/>
    </row>
    <row r="305" spans="1:67" ht="27" customHeight="1" x14ac:dyDescent="0.25">
      <c r="A305" s="64" t="s">
        <v>471</v>
      </c>
      <c r="B305" s="64" t="s">
        <v>472</v>
      </c>
      <c r="C305" s="37">
        <v>4301031066</v>
      </c>
      <c r="D305" s="455">
        <v>4607091383836</v>
      </c>
      <c r="E305" s="455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81</v>
      </c>
      <c r="L305" s="39" t="s">
        <v>80</v>
      </c>
      <c r="M305" s="39"/>
      <c r="N305" s="38">
        <v>40</v>
      </c>
      <c r="O305" s="6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57"/>
      <c r="Q305" s="457"/>
      <c r="R305" s="457"/>
      <c r="S305" s="458"/>
      <c r="T305" s="40" t="s">
        <v>48</v>
      </c>
      <c r="U305" s="40" t="s">
        <v>48</v>
      </c>
      <c r="V305" s="41" t="s">
        <v>0</v>
      </c>
      <c r="W305" s="59">
        <v>162</v>
      </c>
      <c r="X305" s="56">
        <f>IFERROR(IF(W305="",0,CEILING((W305/$H305),1)*$H305),"")</f>
        <v>162</v>
      </c>
      <c r="Y305" s="42">
        <f>IFERROR(IF(X305=0,"",ROUNDUP(X305/H305,0)*0.00753),"")</f>
        <v>0.67769999999999997</v>
      </c>
      <c r="Z305" s="69" t="s">
        <v>48</v>
      </c>
      <c r="AA305" s="70" t="s">
        <v>48</v>
      </c>
      <c r="AE305" s="80"/>
      <c r="BB305" s="260" t="s">
        <v>67</v>
      </c>
      <c r="BL305" s="80">
        <f>IFERROR(W305*I305/H305,"0")</f>
        <v>184.32</v>
      </c>
      <c r="BM305" s="80">
        <f>IFERROR(X305*I305/H305,"0")</f>
        <v>184.32</v>
      </c>
      <c r="BN305" s="80">
        <f>IFERROR(1/J305*(W305/H305),"0")</f>
        <v>0.57692307692307687</v>
      </c>
      <c r="BO305" s="80">
        <f>IFERROR(1/J305*(X305/H305),"0")</f>
        <v>0.57692307692307687</v>
      </c>
    </row>
    <row r="306" spans="1:67" x14ac:dyDescent="0.2">
      <c r="A306" s="463"/>
      <c r="B306" s="463"/>
      <c r="C306" s="463"/>
      <c r="D306" s="463"/>
      <c r="E306" s="463"/>
      <c r="F306" s="463"/>
      <c r="G306" s="463"/>
      <c r="H306" s="463"/>
      <c r="I306" s="463"/>
      <c r="J306" s="463"/>
      <c r="K306" s="463"/>
      <c r="L306" s="463"/>
      <c r="M306" s="463"/>
      <c r="N306" s="464"/>
      <c r="O306" s="460" t="s">
        <v>43</v>
      </c>
      <c r="P306" s="461"/>
      <c r="Q306" s="461"/>
      <c r="R306" s="461"/>
      <c r="S306" s="461"/>
      <c r="T306" s="461"/>
      <c r="U306" s="462"/>
      <c r="V306" s="43" t="s">
        <v>42</v>
      </c>
      <c r="W306" s="44">
        <f>IFERROR(W305/H305,"0")</f>
        <v>90</v>
      </c>
      <c r="X306" s="44">
        <f>IFERROR(X305/H305,"0")</f>
        <v>90</v>
      </c>
      <c r="Y306" s="44">
        <f>IFERROR(IF(Y305="",0,Y305),"0")</f>
        <v>0.67769999999999997</v>
      </c>
      <c r="Z306" s="68"/>
      <c r="AA306" s="68"/>
    </row>
    <row r="307" spans="1:67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4"/>
      <c r="O307" s="460" t="s">
        <v>43</v>
      </c>
      <c r="P307" s="461"/>
      <c r="Q307" s="461"/>
      <c r="R307" s="461"/>
      <c r="S307" s="461"/>
      <c r="T307" s="461"/>
      <c r="U307" s="462"/>
      <c r="V307" s="43" t="s">
        <v>0</v>
      </c>
      <c r="W307" s="44">
        <f>IFERROR(SUM(W305:W305),"0")</f>
        <v>162</v>
      </c>
      <c r="X307" s="44">
        <f>IFERROR(SUM(X305:X305),"0")</f>
        <v>162</v>
      </c>
      <c r="Y307" s="43"/>
      <c r="Z307" s="68"/>
      <c r="AA307" s="68"/>
    </row>
    <row r="308" spans="1:67" ht="14.25" customHeight="1" x14ac:dyDescent="0.25">
      <c r="A308" s="454" t="s">
        <v>85</v>
      </c>
      <c r="B308" s="454"/>
      <c r="C308" s="454"/>
      <c r="D308" s="454"/>
      <c r="E308" s="454"/>
      <c r="F308" s="454"/>
      <c r="G308" s="454"/>
      <c r="H308" s="454"/>
      <c r="I308" s="454"/>
      <c r="J308" s="454"/>
      <c r="K308" s="454"/>
      <c r="L308" s="454"/>
      <c r="M308" s="454"/>
      <c r="N308" s="454"/>
      <c r="O308" s="454"/>
      <c r="P308" s="454"/>
      <c r="Q308" s="454"/>
      <c r="R308" s="454"/>
      <c r="S308" s="454"/>
      <c r="T308" s="454"/>
      <c r="U308" s="454"/>
      <c r="V308" s="454"/>
      <c r="W308" s="454"/>
      <c r="X308" s="454"/>
      <c r="Y308" s="454"/>
      <c r="Z308" s="67"/>
      <c r="AA308" s="67"/>
    </row>
    <row r="309" spans="1:67" ht="27" customHeight="1" x14ac:dyDescent="0.25">
      <c r="A309" s="64" t="s">
        <v>473</v>
      </c>
      <c r="B309" s="64" t="s">
        <v>474</v>
      </c>
      <c r="C309" s="37">
        <v>4301051142</v>
      </c>
      <c r="D309" s="455">
        <v>4607091387919</v>
      </c>
      <c r="E309" s="455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80</v>
      </c>
      <c r="M309" s="39"/>
      <c r="N309" s="38">
        <v>45</v>
      </c>
      <c r="O309" s="6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57"/>
      <c r="Q309" s="457"/>
      <c r="R309" s="457"/>
      <c r="S309" s="458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t="27" customHeight="1" x14ac:dyDescent="0.25">
      <c r="A310" s="64" t="s">
        <v>475</v>
      </c>
      <c r="B310" s="64" t="s">
        <v>476</v>
      </c>
      <c r="C310" s="37">
        <v>4301051461</v>
      </c>
      <c r="D310" s="455">
        <v>4680115883604</v>
      </c>
      <c r="E310" s="455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81</v>
      </c>
      <c r="L310" s="39" t="s">
        <v>132</v>
      </c>
      <c r="M310" s="39"/>
      <c r="N310" s="38">
        <v>45</v>
      </c>
      <c r="O310" s="6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57"/>
      <c r="Q310" s="457"/>
      <c r="R310" s="457"/>
      <c r="S310" s="458"/>
      <c r="T310" s="40" t="s">
        <v>48</v>
      </c>
      <c r="U310" s="40" t="s">
        <v>48</v>
      </c>
      <c r="V310" s="41" t="s">
        <v>0</v>
      </c>
      <c r="W310" s="59">
        <v>277.2</v>
      </c>
      <c r="X310" s="56">
        <f>IFERROR(IF(W310="",0,CEILING((W310/$H310),1)*$H310),"")</f>
        <v>277.2</v>
      </c>
      <c r="Y310" s="42">
        <f>IFERROR(IF(X310=0,"",ROUNDUP(X310/H310,0)*0.00753),"")</f>
        <v>0.99396000000000007</v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313.10399999999993</v>
      </c>
      <c r="BM310" s="80">
        <f>IFERROR(X310*I310/H310,"0")</f>
        <v>313.10399999999993</v>
      </c>
      <c r="BN310" s="80">
        <f>IFERROR(1/J310*(W310/H310),"0")</f>
        <v>0.84615384615384615</v>
      </c>
      <c r="BO310" s="80">
        <f>IFERROR(1/J310*(X310/H310),"0")</f>
        <v>0.84615384615384615</v>
      </c>
    </row>
    <row r="311" spans="1:67" ht="27" customHeight="1" x14ac:dyDescent="0.25">
      <c r="A311" s="64" t="s">
        <v>477</v>
      </c>
      <c r="B311" s="64" t="s">
        <v>478</v>
      </c>
      <c r="C311" s="37">
        <v>4301051485</v>
      </c>
      <c r="D311" s="455">
        <v>4680115883567</v>
      </c>
      <c r="E311" s="455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64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57"/>
      <c r="Q311" s="457"/>
      <c r="R311" s="457"/>
      <c r="S311" s="458"/>
      <c r="T311" s="40" t="s">
        <v>48</v>
      </c>
      <c r="U311" s="40" t="s">
        <v>48</v>
      </c>
      <c r="V311" s="41" t="s">
        <v>0</v>
      </c>
      <c r="W311" s="59">
        <v>273</v>
      </c>
      <c r="X311" s="56">
        <f>IFERROR(IF(W311="",0,CEILING((W311/$H311),1)*$H311),"")</f>
        <v>273</v>
      </c>
      <c r="Y311" s="42">
        <f>IFERROR(IF(X311=0,"",ROUNDUP(X311/H311,0)*0.00753),"")</f>
        <v>0.97889999999999999</v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306.79999999999995</v>
      </c>
      <c r="BM311" s="80">
        <f>IFERROR(X311*I311/H311,"0")</f>
        <v>306.79999999999995</v>
      </c>
      <c r="BN311" s="80">
        <f>IFERROR(1/J311*(W311/H311),"0")</f>
        <v>0.83333333333333326</v>
      </c>
      <c r="BO311" s="80">
        <f>IFERROR(1/J311*(X311/H311),"0")</f>
        <v>0.83333333333333326</v>
      </c>
    </row>
    <row r="312" spans="1:67" x14ac:dyDescent="0.2">
      <c r="A312" s="463"/>
      <c r="B312" s="463"/>
      <c r="C312" s="463"/>
      <c r="D312" s="463"/>
      <c r="E312" s="463"/>
      <c r="F312" s="463"/>
      <c r="G312" s="463"/>
      <c r="H312" s="463"/>
      <c r="I312" s="463"/>
      <c r="J312" s="463"/>
      <c r="K312" s="463"/>
      <c r="L312" s="463"/>
      <c r="M312" s="463"/>
      <c r="N312" s="464"/>
      <c r="O312" s="460" t="s">
        <v>43</v>
      </c>
      <c r="P312" s="461"/>
      <c r="Q312" s="461"/>
      <c r="R312" s="461"/>
      <c r="S312" s="461"/>
      <c r="T312" s="461"/>
      <c r="U312" s="462"/>
      <c r="V312" s="43" t="s">
        <v>42</v>
      </c>
      <c r="W312" s="44">
        <f>IFERROR(W309/H309,"0")+IFERROR(W310/H310,"0")+IFERROR(W311/H311,"0")</f>
        <v>262</v>
      </c>
      <c r="X312" s="44">
        <f>IFERROR(X309/H309,"0")+IFERROR(X310/H310,"0")+IFERROR(X311/H311,"0")</f>
        <v>262</v>
      </c>
      <c r="Y312" s="44">
        <f>IFERROR(IF(Y309="",0,Y309),"0")+IFERROR(IF(Y310="",0,Y310),"0")+IFERROR(IF(Y311="",0,Y311),"0")</f>
        <v>1.9728600000000001</v>
      </c>
      <c r="Z312" s="68"/>
      <c r="AA312" s="68"/>
    </row>
    <row r="313" spans="1:67" x14ac:dyDescent="0.2">
      <c r="A313" s="463"/>
      <c r="B313" s="463"/>
      <c r="C313" s="463"/>
      <c r="D313" s="463"/>
      <c r="E313" s="463"/>
      <c r="F313" s="463"/>
      <c r="G313" s="463"/>
      <c r="H313" s="463"/>
      <c r="I313" s="463"/>
      <c r="J313" s="463"/>
      <c r="K313" s="463"/>
      <c r="L313" s="463"/>
      <c r="M313" s="463"/>
      <c r="N313" s="464"/>
      <c r="O313" s="460" t="s">
        <v>43</v>
      </c>
      <c r="P313" s="461"/>
      <c r="Q313" s="461"/>
      <c r="R313" s="461"/>
      <c r="S313" s="461"/>
      <c r="T313" s="461"/>
      <c r="U313" s="462"/>
      <c r="V313" s="43" t="s">
        <v>0</v>
      </c>
      <c r="W313" s="44">
        <f>IFERROR(SUM(W309:W311),"0")</f>
        <v>550.20000000000005</v>
      </c>
      <c r="X313" s="44">
        <f>IFERROR(SUM(X309:X311),"0")</f>
        <v>550.20000000000005</v>
      </c>
      <c r="Y313" s="43"/>
      <c r="Z313" s="68"/>
      <c r="AA313" s="68"/>
    </row>
    <row r="314" spans="1:67" ht="14.25" customHeight="1" x14ac:dyDescent="0.25">
      <c r="A314" s="454" t="s">
        <v>218</v>
      </c>
      <c r="B314" s="454"/>
      <c r="C314" s="454"/>
      <c r="D314" s="454"/>
      <c r="E314" s="454"/>
      <c r="F314" s="454"/>
      <c r="G314" s="454"/>
      <c r="H314" s="454"/>
      <c r="I314" s="454"/>
      <c r="J314" s="454"/>
      <c r="K314" s="454"/>
      <c r="L314" s="454"/>
      <c r="M314" s="454"/>
      <c r="N314" s="454"/>
      <c r="O314" s="454"/>
      <c r="P314" s="454"/>
      <c r="Q314" s="454"/>
      <c r="R314" s="454"/>
      <c r="S314" s="454"/>
      <c r="T314" s="454"/>
      <c r="U314" s="454"/>
      <c r="V314" s="454"/>
      <c r="W314" s="454"/>
      <c r="X314" s="454"/>
      <c r="Y314" s="454"/>
      <c r="Z314" s="67"/>
      <c r="AA314" s="67"/>
    </row>
    <row r="315" spans="1:67" ht="27" customHeight="1" x14ac:dyDescent="0.25">
      <c r="A315" s="64" t="s">
        <v>479</v>
      </c>
      <c r="B315" s="64" t="s">
        <v>480</v>
      </c>
      <c r="C315" s="37">
        <v>4301060324</v>
      </c>
      <c r="D315" s="455">
        <v>4607091388831</v>
      </c>
      <c r="E315" s="455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6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57"/>
      <c r="Q315" s="457"/>
      <c r="R315" s="457"/>
      <c r="S315" s="458"/>
      <c r="T315" s="40" t="s">
        <v>48</v>
      </c>
      <c r="U315" s="40" t="s">
        <v>48</v>
      </c>
      <c r="V315" s="41" t="s">
        <v>0</v>
      </c>
      <c r="W315" s="59">
        <v>228</v>
      </c>
      <c r="X315" s="56">
        <f>IFERROR(IF(W315="",0,CEILING((W315/$H315),1)*$H315),"")</f>
        <v>227.99999999999997</v>
      </c>
      <c r="Y315" s="42">
        <f>IFERROR(IF(X315=0,"",ROUNDUP(X315/H315,0)*0.00753),"")</f>
        <v>0.753</v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255.20000000000002</v>
      </c>
      <c r="BM315" s="80">
        <f>IFERROR(X315*I315/H315,"0")</f>
        <v>255.20000000000002</v>
      </c>
      <c r="BN315" s="80">
        <f>IFERROR(1/J315*(W315/H315),"0")</f>
        <v>0.64102564102564108</v>
      </c>
      <c r="BO315" s="80">
        <f>IFERROR(1/J315*(X315/H315),"0")</f>
        <v>0.64102564102564097</v>
      </c>
    </row>
    <row r="316" spans="1:67" x14ac:dyDescent="0.2">
      <c r="A316" s="463"/>
      <c r="B316" s="463"/>
      <c r="C316" s="463"/>
      <c r="D316" s="463"/>
      <c r="E316" s="463"/>
      <c r="F316" s="463"/>
      <c r="G316" s="463"/>
      <c r="H316" s="463"/>
      <c r="I316" s="463"/>
      <c r="J316" s="463"/>
      <c r="K316" s="463"/>
      <c r="L316" s="463"/>
      <c r="M316" s="463"/>
      <c r="N316" s="464"/>
      <c r="O316" s="460" t="s">
        <v>43</v>
      </c>
      <c r="P316" s="461"/>
      <c r="Q316" s="461"/>
      <c r="R316" s="461"/>
      <c r="S316" s="461"/>
      <c r="T316" s="461"/>
      <c r="U316" s="462"/>
      <c r="V316" s="43" t="s">
        <v>42</v>
      </c>
      <c r="W316" s="44">
        <f>IFERROR(W315/H315,"0")</f>
        <v>100.00000000000001</v>
      </c>
      <c r="X316" s="44">
        <f>IFERROR(X315/H315,"0")</f>
        <v>100</v>
      </c>
      <c r="Y316" s="44">
        <f>IFERROR(IF(Y315="",0,Y315),"0")</f>
        <v>0.753</v>
      </c>
      <c r="Z316" s="68"/>
      <c r="AA316" s="68"/>
    </row>
    <row r="317" spans="1:67" x14ac:dyDescent="0.2">
      <c r="A317" s="463"/>
      <c r="B317" s="463"/>
      <c r="C317" s="463"/>
      <c r="D317" s="463"/>
      <c r="E317" s="463"/>
      <c r="F317" s="463"/>
      <c r="G317" s="463"/>
      <c r="H317" s="463"/>
      <c r="I317" s="463"/>
      <c r="J317" s="463"/>
      <c r="K317" s="463"/>
      <c r="L317" s="463"/>
      <c r="M317" s="463"/>
      <c r="N317" s="464"/>
      <c r="O317" s="460" t="s">
        <v>43</v>
      </c>
      <c r="P317" s="461"/>
      <c r="Q317" s="461"/>
      <c r="R317" s="461"/>
      <c r="S317" s="461"/>
      <c r="T317" s="461"/>
      <c r="U317" s="462"/>
      <c r="V317" s="43" t="s">
        <v>0</v>
      </c>
      <c r="W317" s="44">
        <f>IFERROR(SUM(W315:W315),"0")</f>
        <v>228</v>
      </c>
      <c r="X317" s="44">
        <f>IFERROR(SUM(X315:X315),"0")</f>
        <v>227.99999999999997</v>
      </c>
      <c r="Y317" s="43"/>
      <c r="Z317" s="68"/>
      <c r="AA317" s="68"/>
    </row>
    <row r="318" spans="1:67" ht="14.25" customHeight="1" x14ac:dyDescent="0.25">
      <c r="A318" s="454" t="s">
        <v>99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67"/>
      <c r="AA318" s="67"/>
    </row>
    <row r="319" spans="1:67" ht="27" customHeight="1" x14ac:dyDescent="0.25">
      <c r="A319" s="64" t="s">
        <v>481</v>
      </c>
      <c r="B319" s="64" t="s">
        <v>482</v>
      </c>
      <c r="C319" s="37">
        <v>4301032015</v>
      </c>
      <c r="D319" s="455">
        <v>4607091383102</v>
      </c>
      <c r="E319" s="455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81</v>
      </c>
      <c r="L319" s="39" t="s">
        <v>103</v>
      </c>
      <c r="M319" s="39"/>
      <c r="N319" s="38">
        <v>180</v>
      </c>
      <c r="O319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57"/>
      <c r="Q319" s="457"/>
      <c r="R319" s="457"/>
      <c r="S319" s="458"/>
      <c r="T319" s="40" t="s">
        <v>48</v>
      </c>
      <c r="U319" s="40" t="s">
        <v>48</v>
      </c>
      <c r="V319" s="41" t="s">
        <v>0</v>
      </c>
      <c r="W319" s="59">
        <v>137.70000000000002</v>
      </c>
      <c r="X319" s="56">
        <f>IFERROR(IF(W319="",0,CEILING((W319/$H319),1)*$H319),"")</f>
        <v>137.69999999999999</v>
      </c>
      <c r="Y319" s="42">
        <f>IFERROR(IF(X319=0,"",ROUNDUP(X319/H319,0)*0.00753),"")</f>
        <v>0.40662000000000004</v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160.65000000000003</v>
      </c>
      <c r="BM319" s="80">
        <f>IFERROR(X319*I319/H319,"0")</f>
        <v>160.65</v>
      </c>
      <c r="BN319" s="80">
        <f>IFERROR(1/J319*(W319/H319),"0")</f>
        <v>0.3461538461538462</v>
      </c>
      <c r="BO319" s="80">
        <f>IFERROR(1/J319*(X319/H319),"0")</f>
        <v>0.34615384615384615</v>
      </c>
    </row>
    <row r="320" spans="1:67" x14ac:dyDescent="0.2">
      <c r="A320" s="463"/>
      <c r="B320" s="463"/>
      <c r="C320" s="463"/>
      <c r="D320" s="463"/>
      <c r="E320" s="463"/>
      <c r="F320" s="463"/>
      <c r="G320" s="463"/>
      <c r="H320" s="463"/>
      <c r="I320" s="463"/>
      <c r="J320" s="463"/>
      <c r="K320" s="463"/>
      <c r="L320" s="463"/>
      <c r="M320" s="463"/>
      <c r="N320" s="464"/>
      <c r="O320" s="460" t="s">
        <v>43</v>
      </c>
      <c r="P320" s="461"/>
      <c r="Q320" s="461"/>
      <c r="R320" s="461"/>
      <c r="S320" s="461"/>
      <c r="T320" s="461"/>
      <c r="U320" s="462"/>
      <c r="V320" s="43" t="s">
        <v>42</v>
      </c>
      <c r="W320" s="44">
        <f>IFERROR(W319/H319,"0")</f>
        <v>54.000000000000007</v>
      </c>
      <c r="X320" s="44">
        <f>IFERROR(X319/H319,"0")</f>
        <v>54</v>
      </c>
      <c r="Y320" s="44">
        <f>IFERROR(IF(Y319="",0,Y319),"0")</f>
        <v>0.40662000000000004</v>
      </c>
      <c r="Z320" s="68"/>
      <c r="AA320" s="68"/>
    </row>
    <row r="321" spans="1:67" x14ac:dyDescent="0.2">
      <c r="A321" s="463"/>
      <c r="B321" s="463"/>
      <c r="C321" s="463"/>
      <c r="D321" s="463"/>
      <c r="E321" s="463"/>
      <c r="F321" s="463"/>
      <c r="G321" s="463"/>
      <c r="H321" s="463"/>
      <c r="I321" s="463"/>
      <c r="J321" s="463"/>
      <c r="K321" s="463"/>
      <c r="L321" s="463"/>
      <c r="M321" s="463"/>
      <c r="N321" s="464"/>
      <c r="O321" s="460" t="s">
        <v>43</v>
      </c>
      <c r="P321" s="461"/>
      <c r="Q321" s="461"/>
      <c r="R321" s="461"/>
      <c r="S321" s="461"/>
      <c r="T321" s="461"/>
      <c r="U321" s="462"/>
      <c r="V321" s="43" t="s">
        <v>0</v>
      </c>
      <c r="W321" s="44">
        <f>IFERROR(SUM(W319:W319),"0")</f>
        <v>137.70000000000002</v>
      </c>
      <c r="X321" s="44">
        <f>IFERROR(SUM(X319:X319),"0")</f>
        <v>137.69999999999999</v>
      </c>
      <c r="Y321" s="43"/>
      <c r="Z321" s="68"/>
      <c r="AA321" s="68"/>
    </row>
    <row r="322" spans="1:67" ht="27.75" customHeight="1" x14ac:dyDescent="0.2">
      <c r="A322" s="452" t="s">
        <v>483</v>
      </c>
      <c r="B322" s="452"/>
      <c r="C322" s="452"/>
      <c r="D322" s="452"/>
      <c r="E322" s="452"/>
      <c r="F322" s="452"/>
      <c r="G322" s="452"/>
      <c r="H322" s="452"/>
      <c r="I322" s="452"/>
      <c r="J322" s="452"/>
      <c r="K322" s="452"/>
      <c r="L322" s="452"/>
      <c r="M322" s="452"/>
      <c r="N322" s="452"/>
      <c r="O322" s="452"/>
      <c r="P322" s="452"/>
      <c r="Q322" s="452"/>
      <c r="R322" s="452"/>
      <c r="S322" s="452"/>
      <c r="T322" s="452"/>
      <c r="U322" s="452"/>
      <c r="V322" s="452"/>
      <c r="W322" s="452"/>
      <c r="X322" s="452"/>
      <c r="Y322" s="452"/>
      <c r="Z322" s="55"/>
      <c r="AA322" s="55"/>
    </row>
    <row r="323" spans="1:67" ht="16.5" customHeight="1" x14ac:dyDescent="0.25">
      <c r="A323" s="453" t="s">
        <v>484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66"/>
      <c r="AA323" s="66"/>
    </row>
    <row r="324" spans="1:67" ht="14.25" customHeight="1" x14ac:dyDescent="0.25">
      <c r="A324" s="454" t="s">
        <v>118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7"/>
      <c r="AA324" s="67"/>
    </row>
    <row r="325" spans="1:67" ht="37.5" customHeight="1" x14ac:dyDescent="0.25">
      <c r="A325" s="64" t="s">
        <v>486</v>
      </c>
      <c r="B325" s="64" t="s">
        <v>487</v>
      </c>
      <c r="C325" s="37">
        <v>4301011875</v>
      </c>
      <c r="D325" s="455">
        <v>4680115884885</v>
      </c>
      <c r="E325" s="455"/>
      <c r="F325" s="63">
        <v>0.8</v>
      </c>
      <c r="G325" s="38">
        <v>15</v>
      </c>
      <c r="H325" s="63">
        <v>12</v>
      </c>
      <c r="I325" s="63">
        <v>12.48</v>
      </c>
      <c r="J325" s="38">
        <v>56</v>
      </c>
      <c r="K325" s="38" t="s">
        <v>114</v>
      </c>
      <c r="L325" s="39" t="s">
        <v>80</v>
      </c>
      <c r="M325" s="39"/>
      <c r="N325" s="38">
        <v>60</v>
      </c>
      <c r="O325" s="648" t="s">
        <v>488</v>
      </c>
      <c r="P325" s="457"/>
      <c r="Q325" s="457"/>
      <c r="R325" s="457"/>
      <c r="S325" s="458"/>
      <c r="T325" s="40" t="s">
        <v>485</v>
      </c>
      <c r="U325" s="40" t="s">
        <v>48</v>
      </c>
      <c r="V325" s="41" t="s">
        <v>0</v>
      </c>
      <c r="W325" s="59">
        <v>0</v>
      </c>
      <c r="X325" s="56">
        <f t="shared" ref="X325:X337" si="70">IFERROR(IF(W325="",0,CEILING((W325/$H325),1)*$H325),"")</f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ref="BL325:BL337" si="71">IFERROR(W325*I325/H325,"0")</f>
        <v>0</v>
      </c>
      <c r="BM325" s="80">
        <f t="shared" ref="BM325:BM337" si="72">IFERROR(X325*I325/H325,"0")</f>
        <v>0</v>
      </c>
      <c r="BN325" s="80">
        <f t="shared" ref="BN325:BN337" si="73">IFERROR(1/J325*(W325/H325),"0")</f>
        <v>0</v>
      </c>
      <c r="BO325" s="80">
        <f t="shared" ref="BO325:BO337" si="74">IFERROR(1/J325*(X325/H325),"0")</f>
        <v>0</v>
      </c>
    </row>
    <row r="326" spans="1:67" ht="27" customHeight="1" x14ac:dyDescent="0.25">
      <c r="A326" s="64" t="s">
        <v>489</v>
      </c>
      <c r="B326" s="64" t="s">
        <v>490</v>
      </c>
      <c r="C326" s="37">
        <v>4301011865</v>
      </c>
      <c r="D326" s="455">
        <v>4680115884076</v>
      </c>
      <c r="E326" s="4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80</v>
      </c>
      <c r="M326" s="39"/>
      <c r="N326" s="38">
        <v>60</v>
      </c>
      <c r="O326" s="64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457"/>
      <c r="Q326" s="457"/>
      <c r="R326" s="457"/>
      <c r="S326" s="458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70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71"/>
        <v>0</v>
      </c>
      <c r="BM326" s="80">
        <f t="shared" si="72"/>
        <v>0</v>
      </c>
      <c r="BN326" s="80">
        <f t="shared" si="73"/>
        <v>0</v>
      </c>
      <c r="BO326" s="80">
        <f t="shared" si="74"/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4301011867</v>
      </c>
      <c r="D327" s="455">
        <v>4680115884830</v>
      </c>
      <c r="E327" s="455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80</v>
      </c>
      <c r="M327" s="39"/>
      <c r="N327" s="38">
        <v>60</v>
      </c>
      <c r="O327" s="650" t="s">
        <v>493</v>
      </c>
      <c r="P327" s="457"/>
      <c r="Q327" s="457"/>
      <c r="R327" s="457"/>
      <c r="S327" s="458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customHeight="1" x14ac:dyDescent="0.25">
      <c r="A328" s="64" t="s">
        <v>489</v>
      </c>
      <c r="B328" s="64" t="s">
        <v>494</v>
      </c>
      <c r="C328" s="37">
        <v>4301011940</v>
      </c>
      <c r="D328" s="455">
        <v>4680115884076</v>
      </c>
      <c r="E328" s="455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651" t="s">
        <v>495</v>
      </c>
      <c r="P328" s="457"/>
      <c r="Q328" s="457"/>
      <c r="R328" s="457"/>
      <c r="S328" s="458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customHeight="1" x14ac:dyDescent="0.25">
      <c r="A329" s="64" t="s">
        <v>491</v>
      </c>
      <c r="B329" s="64" t="s">
        <v>496</v>
      </c>
      <c r="C329" s="37">
        <v>4301011943</v>
      </c>
      <c r="D329" s="455">
        <v>4680115884830</v>
      </c>
      <c r="E329" s="45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652" t="s">
        <v>493</v>
      </c>
      <c r="P329" s="457"/>
      <c r="Q329" s="457"/>
      <c r="R329" s="457"/>
      <c r="S329" s="458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customHeight="1" x14ac:dyDescent="0.25">
      <c r="A330" s="64" t="s">
        <v>497</v>
      </c>
      <c r="B330" s="64" t="s">
        <v>498</v>
      </c>
      <c r="C330" s="37">
        <v>4301011869</v>
      </c>
      <c r="D330" s="455">
        <v>4680115884847</v>
      </c>
      <c r="E330" s="45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653" t="s">
        <v>499</v>
      </c>
      <c r="P330" s="457"/>
      <c r="Q330" s="457"/>
      <c r="R330" s="457"/>
      <c r="S330" s="458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497</v>
      </c>
      <c r="B331" s="64" t="s">
        <v>500</v>
      </c>
      <c r="C331" s="37">
        <v>4301011946</v>
      </c>
      <c r="D331" s="455">
        <v>4680115884847</v>
      </c>
      <c r="E331" s="45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4" t="s">
        <v>499</v>
      </c>
      <c r="P331" s="457"/>
      <c r="Q331" s="457"/>
      <c r="R331" s="457"/>
      <c r="S331" s="458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501</v>
      </c>
      <c r="B332" s="64" t="s">
        <v>502</v>
      </c>
      <c r="C332" s="37">
        <v>4301011870</v>
      </c>
      <c r="D332" s="455">
        <v>4680115884854</v>
      </c>
      <c r="E332" s="45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5" t="s">
        <v>503</v>
      </c>
      <c r="P332" s="457"/>
      <c r="Q332" s="457"/>
      <c r="R332" s="457"/>
      <c r="S332" s="458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501</v>
      </c>
      <c r="B333" s="64" t="s">
        <v>504</v>
      </c>
      <c r="C333" s="37">
        <v>4301011947</v>
      </c>
      <c r="D333" s="455">
        <v>4680115884854</v>
      </c>
      <c r="E333" s="45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6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7"/>
      <c r="Q333" s="457"/>
      <c r="R333" s="457"/>
      <c r="S333" s="45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37.5" customHeight="1" x14ac:dyDescent="0.25">
      <c r="A334" s="64" t="s">
        <v>505</v>
      </c>
      <c r="B334" s="64" t="s">
        <v>506</v>
      </c>
      <c r="C334" s="37">
        <v>4301011871</v>
      </c>
      <c r="D334" s="455">
        <v>4680115884908</v>
      </c>
      <c r="E334" s="455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657" t="s">
        <v>507</v>
      </c>
      <c r="P334" s="457"/>
      <c r="Q334" s="457"/>
      <c r="R334" s="457"/>
      <c r="S334" s="45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508</v>
      </c>
      <c r="B335" s="64" t="s">
        <v>509</v>
      </c>
      <c r="C335" s="37">
        <v>4301011327</v>
      </c>
      <c r="D335" s="455">
        <v>4607091384154</v>
      </c>
      <c r="E335" s="455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57"/>
      <c r="Q335" s="457"/>
      <c r="R335" s="457"/>
      <c r="S335" s="45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4301011952</v>
      </c>
      <c r="D336" s="455">
        <v>4680115884922</v>
      </c>
      <c r="E336" s="455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59" t="s">
        <v>512</v>
      </c>
      <c r="P336" s="457"/>
      <c r="Q336" s="457"/>
      <c r="R336" s="457"/>
      <c r="S336" s="45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513</v>
      </c>
      <c r="B337" s="64" t="s">
        <v>514</v>
      </c>
      <c r="C337" s="37">
        <v>4301011433</v>
      </c>
      <c r="D337" s="455">
        <v>4680115882638</v>
      </c>
      <c r="E337" s="455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113</v>
      </c>
      <c r="M337" s="39"/>
      <c r="N337" s="38">
        <v>90</v>
      </c>
      <c r="O337" s="6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7"/>
      <c r="Q337" s="457"/>
      <c r="R337" s="457"/>
      <c r="S337" s="45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x14ac:dyDescent="0.2">
      <c r="A338" s="463"/>
      <c r="B338" s="463"/>
      <c r="C338" s="463"/>
      <c r="D338" s="463"/>
      <c r="E338" s="463"/>
      <c r="F338" s="463"/>
      <c r="G338" s="463"/>
      <c r="H338" s="463"/>
      <c r="I338" s="463"/>
      <c r="J338" s="463"/>
      <c r="K338" s="463"/>
      <c r="L338" s="463"/>
      <c r="M338" s="463"/>
      <c r="N338" s="464"/>
      <c r="O338" s="460" t="s">
        <v>43</v>
      </c>
      <c r="P338" s="461"/>
      <c r="Q338" s="461"/>
      <c r="R338" s="461"/>
      <c r="S338" s="461"/>
      <c r="T338" s="461"/>
      <c r="U338" s="462"/>
      <c r="V338" s="43" t="s">
        <v>42</v>
      </c>
      <c r="W338" s="44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63"/>
      <c r="B339" s="463"/>
      <c r="C339" s="463"/>
      <c r="D339" s="463"/>
      <c r="E339" s="463"/>
      <c r="F339" s="463"/>
      <c r="G339" s="463"/>
      <c r="H339" s="463"/>
      <c r="I339" s="463"/>
      <c r="J339" s="463"/>
      <c r="K339" s="463"/>
      <c r="L339" s="463"/>
      <c r="M339" s="463"/>
      <c r="N339" s="464"/>
      <c r="O339" s="460" t="s">
        <v>43</v>
      </c>
      <c r="P339" s="461"/>
      <c r="Q339" s="461"/>
      <c r="R339" s="461"/>
      <c r="S339" s="461"/>
      <c r="T339" s="461"/>
      <c r="U339" s="462"/>
      <c r="V339" s="43" t="s">
        <v>0</v>
      </c>
      <c r="W339" s="44">
        <f>IFERROR(SUM(W325:W337),"0")</f>
        <v>0</v>
      </c>
      <c r="X339" s="44">
        <f>IFERROR(SUM(X325:X337),"0")</f>
        <v>0</v>
      </c>
      <c r="Y339" s="43"/>
      <c r="Z339" s="68"/>
      <c r="AA339" s="68"/>
    </row>
    <row r="340" spans="1:67" ht="14.25" customHeight="1" x14ac:dyDescent="0.25">
      <c r="A340" s="454" t="s">
        <v>110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67"/>
      <c r="AA340" s="67"/>
    </row>
    <row r="341" spans="1:67" ht="27" customHeight="1" x14ac:dyDescent="0.25">
      <c r="A341" s="64" t="s">
        <v>515</v>
      </c>
      <c r="B341" s="64" t="s">
        <v>516</v>
      </c>
      <c r="C341" s="37">
        <v>4301020178</v>
      </c>
      <c r="D341" s="455">
        <v>4607091383980</v>
      </c>
      <c r="E341" s="455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114</v>
      </c>
      <c r="L341" s="39" t="s">
        <v>113</v>
      </c>
      <c r="M341" s="39"/>
      <c r="N341" s="38">
        <v>50</v>
      </c>
      <c r="O341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7"/>
      <c r="Q341" s="457"/>
      <c r="R341" s="457"/>
      <c r="S341" s="458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customHeight="1" x14ac:dyDescent="0.25">
      <c r="A342" s="64" t="s">
        <v>517</v>
      </c>
      <c r="B342" s="64" t="s">
        <v>518</v>
      </c>
      <c r="C342" s="37">
        <v>4301020270</v>
      </c>
      <c r="D342" s="455">
        <v>4680115883314</v>
      </c>
      <c r="E342" s="455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114</v>
      </c>
      <c r="L342" s="39" t="s">
        <v>132</v>
      </c>
      <c r="M342" s="39"/>
      <c r="N342" s="38">
        <v>50</v>
      </c>
      <c r="O342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57"/>
      <c r="Q342" s="457"/>
      <c r="R342" s="457"/>
      <c r="S342" s="458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519</v>
      </c>
      <c r="B343" s="64" t="s">
        <v>520</v>
      </c>
      <c r="C343" s="37">
        <v>4301020179</v>
      </c>
      <c r="D343" s="455">
        <v>4607091384178</v>
      </c>
      <c r="E343" s="455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113</v>
      </c>
      <c r="M343" s="39"/>
      <c r="N343" s="38">
        <v>50</v>
      </c>
      <c r="O34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57"/>
      <c r="Q343" s="457"/>
      <c r="R343" s="457"/>
      <c r="S343" s="458"/>
      <c r="T343" s="40" t="s">
        <v>48</v>
      </c>
      <c r="U343" s="40" t="s">
        <v>48</v>
      </c>
      <c r="V343" s="41" t="s">
        <v>0</v>
      </c>
      <c r="W343" s="59">
        <v>144</v>
      </c>
      <c r="X343" s="56">
        <f>IFERROR(IF(W343="",0,CEILING((W343/$H343),1)*$H343),"")</f>
        <v>144</v>
      </c>
      <c r="Y343" s="42">
        <f>IFERROR(IF(X343=0,"",ROUNDUP(X343/H343,0)*0.00937),"")</f>
        <v>0.33732000000000001</v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152.64000000000001</v>
      </c>
      <c r="BM343" s="80">
        <f>IFERROR(X343*I343/H343,"0")</f>
        <v>152.64000000000001</v>
      </c>
      <c r="BN343" s="80">
        <f>IFERROR(1/J343*(W343/H343),"0")</f>
        <v>0.3</v>
      </c>
      <c r="BO343" s="80">
        <f>IFERROR(1/J343*(X343/H343),"0")</f>
        <v>0.3</v>
      </c>
    </row>
    <row r="344" spans="1:67" ht="27" customHeight="1" x14ac:dyDescent="0.25">
      <c r="A344" s="64" t="s">
        <v>521</v>
      </c>
      <c r="B344" s="64" t="s">
        <v>522</v>
      </c>
      <c r="C344" s="37">
        <v>4301020254</v>
      </c>
      <c r="D344" s="455">
        <v>4680115881914</v>
      </c>
      <c r="E344" s="455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90</v>
      </c>
      <c r="O344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57"/>
      <c r="Q344" s="457"/>
      <c r="R344" s="457"/>
      <c r="S344" s="45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63"/>
      <c r="B345" s="463"/>
      <c r="C345" s="463"/>
      <c r="D345" s="463"/>
      <c r="E345" s="463"/>
      <c r="F345" s="463"/>
      <c r="G345" s="463"/>
      <c r="H345" s="463"/>
      <c r="I345" s="463"/>
      <c r="J345" s="463"/>
      <c r="K345" s="463"/>
      <c r="L345" s="463"/>
      <c r="M345" s="463"/>
      <c r="N345" s="464"/>
      <c r="O345" s="460" t="s">
        <v>43</v>
      </c>
      <c r="P345" s="461"/>
      <c r="Q345" s="461"/>
      <c r="R345" s="461"/>
      <c r="S345" s="461"/>
      <c r="T345" s="461"/>
      <c r="U345" s="462"/>
      <c r="V345" s="43" t="s">
        <v>42</v>
      </c>
      <c r="W345" s="44">
        <f>IFERROR(W341/H341,"0")+IFERROR(W342/H342,"0")+IFERROR(W343/H343,"0")+IFERROR(W344/H344,"0")</f>
        <v>36</v>
      </c>
      <c r="X345" s="44">
        <f>IFERROR(X341/H341,"0")+IFERROR(X342/H342,"0")+IFERROR(X343/H343,"0")+IFERROR(X344/H344,"0")</f>
        <v>36</v>
      </c>
      <c r="Y345" s="44">
        <f>IFERROR(IF(Y341="",0,Y341),"0")+IFERROR(IF(Y342="",0,Y342),"0")+IFERROR(IF(Y343="",0,Y343),"0")+IFERROR(IF(Y344="",0,Y344),"0")</f>
        <v>0.33732000000000001</v>
      </c>
      <c r="Z345" s="68"/>
      <c r="AA345" s="68"/>
    </row>
    <row r="346" spans="1:67" x14ac:dyDescent="0.2">
      <c r="A346" s="463"/>
      <c r="B346" s="463"/>
      <c r="C346" s="463"/>
      <c r="D346" s="463"/>
      <c r="E346" s="463"/>
      <c r="F346" s="463"/>
      <c r="G346" s="463"/>
      <c r="H346" s="463"/>
      <c r="I346" s="463"/>
      <c r="J346" s="463"/>
      <c r="K346" s="463"/>
      <c r="L346" s="463"/>
      <c r="M346" s="463"/>
      <c r="N346" s="464"/>
      <c r="O346" s="460" t="s">
        <v>43</v>
      </c>
      <c r="P346" s="461"/>
      <c r="Q346" s="461"/>
      <c r="R346" s="461"/>
      <c r="S346" s="461"/>
      <c r="T346" s="461"/>
      <c r="U346" s="462"/>
      <c r="V346" s="43" t="s">
        <v>0</v>
      </c>
      <c r="W346" s="44">
        <f>IFERROR(SUM(W341:W344),"0")</f>
        <v>144</v>
      </c>
      <c r="X346" s="44">
        <f>IFERROR(SUM(X341:X344),"0")</f>
        <v>144</v>
      </c>
      <c r="Y346" s="43"/>
      <c r="Z346" s="68"/>
      <c r="AA346" s="68"/>
    </row>
    <row r="347" spans="1:67" ht="14.25" customHeight="1" x14ac:dyDescent="0.25">
      <c r="A347" s="454" t="s">
        <v>85</v>
      </c>
      <c r="B347" s="454"/>
      <c r="C347" s="454"/>
      <c r="D347" s="454"/>
      <c r="E347" s="454"/>
      <c r="F347" s="454"/>
      <c r="G347" s="454"/>
      <c r="H347" s="454"/>
      <c r="I347" s="454"/>
      <c r="J347" s="454"/>
      <c r="K347" s="454"/>
      <c r="L347" s="454"/>
      <c r="M347" s="454"/>
      <c r="N347" s="454"/>
      <c r="O347" s="454"/>
      <c r="P347" s="454"/>
      <c r="Q347" s="454"/>
      <c r="R347" s="454"/>
      <c r="S347" s="454"/>
      <c r="T347" s="454"/>
      <c r="U347" s="454"/>
      <c r="V347" s="454"/>
      <c r="W347" s="454"/>
      <c r="X347" s="454"/>
      <c r="Y347" s="454"/>
      <c r="Z347" s="67"/>
      <c r="AA347" s="67"/>
    </row>
    <row r="348" spans="1:67" ht="27" customHeight="1" x14ac:dyDescent="0.25">
      <c r="A348" s="64" t="s">
        <v>523</v>
      </c>
      <c r="B348" s="64" t="s">
        <v>524</v>
      </c>
      <c r="C348" s="37">
        <v>4301051639</v>
      </c>
      <c r="D348" s="455">
        <v>4607091383928</v>
      </c>
      <c r="E348" s="455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80</v>
      </c>
      <c r="M348" s="39"/>
      <c r="N348" s="38">
        <v>40</v>
      </c>
      <c r="O348" s="665" t="s">
        <v>525</v>
      </c>
      <c r="P348" s="457"/>
      <c r="Q348" s="457"/>
      <c r="R348" s="457"/>
      <c r="S348" s="458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523</v>
      </c>
      <c r="B349" s="64" t="s">
        <v>526</v>
      </c>
      <c r="C349" s="37">
        <v>4301051560</v>
      </c>
      <c r="D349" s="455">
        <v>4607091383928</v>
      </c>
      <c r="E349" s="45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9"/>
      <c r="N349" s="38">
        <v>40</v>
      </c>
      <c r="O349" s="6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57"/>
      <c r="Q349" s="457"/>
      <c r="R349" s="457"/>
      <c r="S349" s="458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527</v>
      </c>
      <c r="B350" s="64" t="s">
        <v>528</v>
      </c>
      <c r="C350" s="37">
        <v>4301051298</v>
      </c>
      <c r="D350" s="455">
        <v>4607091384260</v>
      </c>
      <c r="E350" s="45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80</v>
      </c>
      <c r="M350" s="39"/>
      <c r="N350" s="38">
        <v>35</v>
      </c>
      <c r="O350" s="6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57"/>
      <c r="Q350" s="457"/>
      <c r="R350" s="457"/>
      <c r="S350" s="45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463"/>
      <c r="B351" s="463"/>
      <c r="C351" s="463"/>
      <c r="D351" s="463"/>
      <c r="E351" s="463"/>
      <c r="F351" s="463"/>
      <c r="G351" s="463"/>
      <c r="H351" s="463"/>
      <c r="I351" s="463"/>
      <c r="J351" s="463"/>
      <c r="K351" s="463"/>
      <c r="L351" s="463"/>
      <c r="M351" s="463"/>
      <c r="N351" s="464"/>
      <c r="O351" s="460" t="s">
        <v>43</v>
      </c>
      <c r="P351" s="461"/>
      <c r="Q351" s="461"/>
      <c r="R351" s="461"/>
      <c r="S351" s="461"/>
      <c r="T351" s="461"/>
      <c r="U351" s="462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463"/>
      <c r="B352" s="463"/>
      <c r="C352" s="463"/>
      <c r="D352" s="463"/>
      <c r="E352" s="463"/>
      <c r="F352" s="463"/>
      <c r="G352" s="463"/>
      <c r="H352" s="463"/>
      <c r="I352" s="463"/>
      <c r="J352" s="463"/>
      <c r="K352" s="463"/>
      <c r="L352" s="463"/>
      <c r="M352" s="463"/>
      <c r="N352" s="464"/>
      <c r="O352" s="460" t="s">
        <v>43</v>
      </c>
      <c r="P352" s="461"/>
      <c r="Q352" s="461"/>
      <c r="R352" s="461"/>
      <c r="S352" s="461"/>
      <c r="T352" s="461"/>
      <c r="U352" s="462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54" t="s">
        <v>218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67"/>
      <c r="AA353" s="67"/>
    </row>
    <row r="354" spans="1:67" ht="16.5" customHeight="1" x14ac:dyDescent="0.25">
      <c r="A354" s="64" t="s">
        <v>529</v>
      </c>
      <c r="B354" s="64" t="s">
        <v>530</v>
      </c>
      <c r="C354" s="37">
        <v>4301060314</v>
      </c>
      <c r="D354" s="455">
        <v>4607091384673</v>
      </c>
      <c r="E354" s="45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30</v>
      </c>
      <c r="O354" s="6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57"/>
      <c r="Q354" s="457"/>
      <c r="R354" s="457"/>
      <c r="S354" s="458"/>
      <c r="T354" s="40" t="s">
        <v>48</v>
      </c>
      <c r="U354" s="40" t="s">
        <v>48</v>
      </c>
      <c r="V354" s="41" t="s">
        <v>0</v>
      </c>
      <c r="W354" s="59">
        <v>780</v>
      </c>
      <c r="X354" s="56">
        <f>IFERROR(IF(W354="",0,CEILING((W354/$H354),1)*$H354),"")</f>
        <v>780</v>
      </c>
      <c r="Y354" s="42">
        <f>IFERROR(IF(X354=0,"",ROUNDUP(X354/H354,0)*0.02175),"")</f>
        <v>2.1749999999999998</v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836.40000000000009</v>
      </c>
      <c r="BM354" s="80">
        <f>IFERROR(X354*I354/H354,"0")</f>
        <v>836.40000000000009</v>
      </c>
      <c r="BN354" s="80">
        <f>IFERROR(1/J354*(W354/H354),"0")</f>
        <v>1.7857142857142856</v>
      </c>
      <c r="BO354" s="80">
        <f>IFERROR(1/J354*(X354/H354),"0")</f>
        <v>1.7857142857142856</v>
      </c>
    </row>
    <row r="355" spans="1:67" x14ac:dyDescent="0.2">
      <c r="A355" s="463"/>
      <c r="B355" s="463"/>
      <c r="C355" s="463"/>
      <c r="D355" s="463"/>
      <c r="E355" s="463"/>
      <c r="F355" s="463"/>
      <c r="G355" s="463"/>
      <c r="H355" s="463"/>
      <c r="I355" s="463"/>
      <c r="J355" s="463"/>
      <c r="K355" s="463"/>
      <c r="L355" s="463"/>
      <c r="M355" s="463"/>
      <c r="N355" s="464"/>
      <c r="O355" s="460" t="s">
        <v>43</v>
      </c>
      <c r="P355" s="461"/>
      <c r="Q355" s="461"/>
      <c r="R355" s="461"/>
      <c r="S355" s="461"/>
      <c r="T355" s="461"/>
      <c r="U355" s="462"/>
      <c r="V355" s="43" t="s">
        <v>42</v>
      </c>
      <c r="W355" s="44">
        <f>IFERROR(W354/H354,"0")</f>
        <v>100</v>
      </c>
      <c r="X355" s="44">
        <f>IFERROR(X354/H354,"0")</f>
        <v>100</v>
      </c>
      <c r="Y355" s="44">
        <f>IFERROR(IF(Y354="",0,Y354),"0")</f>
        <v>2.1749999999999998</v>
      </c>
      <c r="Z355" s="68"/>
      <c r="AA355" s="68"/>
    </row>
    <row r="356" spans="1:67" x14ac:dyDescent="0.2">
      <c r="A356" s="463"/>
      <c r="B356" s="463"/>
      <c r="C356" s="463"/>
      <c r="D356" s="463"/>
      <c r="E356" s="463"/>
      <c r="F356" s="463"/>
      <c r="G356" s="463"/>
      <c r="H356" s="463"/>
      <c r="I356" s="463"/>
      <c r="J356" s="463"/>
      <c r="K356" s="463"/>
      <c r="L356" s="463"/>
      <c r="M356" s="463"/>
      <c r="N356" s="464"/>
      <c r="O356" s="460" t="s">
        <v>43</v>
      </c>
      <c r="P356" s="461"/>
      <c r="Q356" s="461"/>
      <c r="R356" s="461"/>
      <c r="S356" s="461"/>
      <c r="T356" s="461"/>
      <c r="U356" s="462"/>
      <c r="V356" s="43" t="s">
        <v>0</v>
      </c>
      <c r="W356" s="44">
        <f>IFERROR(SUM(W354:W354),"0")</f>
        <v>780</v>
      </c>
      <c r="X356" s="44">
        <f>IFERROR(SUM(X354:X354),"0")</f>
        <v>780</v>
      </c>
      <c r="Y356" s="43"/>
      <c r="Z356" s="68"/>
      <c r="AA356" s="68"/>
    </row>
    <row r="357" spans="1:67" ht="16.5" customHeight="1" x14ac:dyDescent="0.25">
      <c r="A357" s="453" t="s">
        <v>531</v>
      </c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3"/>
      <c r="P357" s="453"/>
      <c r="Q357" s="453"/>
      <c r="R357" s="453"/>
      <c r="S357" s="453"/>
      <c r="T357" s="453"/>
      <c r="U357" s="453"/>
      <c r="V357" s="453"/>
      <c r="W357" s="453"/>
      <c r="X357" s="453"/>
      <c r="Y357" s="453"/>
      <c r="Z357" s="66"/>
      <c r="AA357" s="66"/>
    </row>
    <row r="358" spans="1:67" ht="14.25" customHeight="1" x14ac:dyDescent="0.25">
      <c r="A358" s="454" t="s">
        <v>118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7"/>
      <c r="AA358" s="67"/>
    </row>
    <row r="359" spans="1:67" ht="37.5" customHeight="1" x14ac:dyDescent="0.25">
      <c r="A359" s="64" t="s">
        <v>533</v>
      </c>
      <c r="B359" s="64" t="s">
        <v>534</v>
      </c>
      <c r="C359" s="37">
        <v>4301011324</v>
      </c>
      <c r="D359" s="455">
        <v>4607091384185</v>
      </c>
      <c r="E359" s="45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80</v>
      </c>
      <c r="M359" s="39"/>
      <c r="N359" s="38">
        <v>60</v>
      </c>
      <c r="O359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57"/>
      <c r="Q359" s="457"/>
      <c r="R359" s="457"/>
      <c r="S359" s="458"/>
      <c r="T359" s="40" t="s">
        <v>48</v>
      </c>
      <c r="U359" s="40" t="s">
        <v>532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7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535</v>
      </c>
      <c r="B360" s="64" t="s">
        <v>536</v>
      </c>
      <c r="C360" s="37">
        <v>4301011312</v>
      </c>
      <c r="D360" s="455">
        <v>4607091384192</v>
      </c>
      <c r="E360" s="45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9"/>
      <c r="N360" s="38">
        <v>60</v>
      </c>
      <c r="O360" s="6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57"/>
      <c r="Q360" s="457"/>
      <c r="R360" s="457"/>
      <c r="S360" s="45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537</v>
      </c>
      <c r="B361" s="64" t="s">
        <v>538</v>
      </c>
      <c r="C361" s="37">
        <v>4301011483</v>
      </c>
      <c r="D361" s="455">
        <v>4680115881907</v>
      </c>
      <c r="E361" s="45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80</v>
      </c>
      <c r="M361" s="39"/>
      <c r="N361" s="38">
        <v>60</v>
      </c>
      <c r="O361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57"/>
      <c r="Q361" s="457"/>
      <c r="R361" s="457"/>
      <c r="S361" s="45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539</v>
      </c>
      <c r="B362" s="64" t="s">
        <v>540</v>
      </c>
      <c r="C362" s="37">
        <v>4301011655</v>
      </c>
      <c r="D362" s="455">
        <v>4680115883925</v>
      </c>
      <c r="E362" s="45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80</v>
      </c>
      <c r="M362" s="39"/>
      <c r="N362" s="38">
        <v>60</v>
      </c>
      <c r="O362" s="6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57"/>
      <c r="Q362" s="457"/>
      <c r="R362" s="457"/>
      <c r="S362" s="45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542</v>
      </c>
      <c r="B363" s="64" t="s">
        <v>543</v>
      </c>
      <c r="C363" s="37">
        <v>4301011303</v>
      </c>
      <c r="D363" s="455">
        <v>4607091384680</v>
      </c>
      <c r="E363" s="45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6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57"/>
      <c r="Q363" s="457"/>
      <c r="R363" s="457"/>
      <c r="S363" s="458"/>
      <c r="T363" s="40" t="s">
        <v>48</v>
      </c>
      <c r="U363" s="40" t="s">
        <v>541</v>
      </c>
      <c r="V363" s="41" t="s">
        <v>0</v>
      </c>
      <c r="W363" s="59">
        <v>348</v>
      </c>
      <c r="X363" s="56">
        <f>IFERROR(IF(W363="",0,CEILING((W363/$H363),1)*$H363),"")</f>
        <v>348</v>
      </c>
      <c r="Y363" s="42">
        <f>IFERROR(IF(X363=0,"",ROUNDUP(X363/H363,0)*0.00937),"")</f>
        <v>0.81518999999999997</v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366.27</v>
      </c>
      <c r="BM363" s="80">
        <f>IFERROR(X363*I363/H363,"0")</f>
        <v>366.27</v>
      </c>
      <c r="BN363" s="80">
        <f>IFERROR(1/J363*(W363/H363),"0")</f>
        <v>0.72499999999999998</v>
      </c>
      <c r="BO363" s="80">
        <f>IFERROR(1/J363*(X363/H363),"0")</f>
        <v>0.72499999999999998</v>
      </c>
    </row>
    <row r="364" spans="1:67" x14ac:dyDescent="0.2">
      <c r="A364" s="463"/>
      <c r="B364" s="463"/>
      <c r="C364" s="463"/>
      <c r="D364" s="463"/>
      <c r="E364" s="463"/>
      <c r="F364" s="463"/>
      <c r="G364" s="463"/>
      <c r="H364" s="463"/>
      <c r="I364" s="463"/>
      <c r="J364" s="463"/>
      <c r="K364" s="463"/>
      <c r="L364" s="463"/>
      <c r="M364" s="463"/>
      <c r="N364" s="464"/>
      <c r="O364" s="460" t="s">
        <v>43</v>
      </c>
      <c r="P364" s="461"/>
      <c r="Q364" s="461"/>
      <c r="R364" s="461"/>
      <c r="S364" s="461"/>
      <c r="T364" s="461"/>
      <c r="U364" s="462"/>
      <c r="V364" s="43" t="s">
        <v>42</v>
      </c>
      <c r="W364" s="44">
        <f>IFERROR(W359/H359,"0")+IFERROR(W360/H360,"0")+IFERROR(W361/H361,"0")+IFERROR(W362/H362,"0")+IFERROR(W363/H363,"0")</f>
        <v>87</v>
      </c>
      <c r="X364" s="44">
        <f>IFERROR(X359/H359,"0")+IFERROR(X360/H360,"0")+IFERROR(X361/H361,"0")+IFERROR(X362/H362,"0")+IFERROR(X363/H363,"0")</f>
        <v>87</v>
      </c>
      <c r="Y364" s="44">
        <f>IFERROR(IF(Y359="",0,Y359),"0")+IFERROR(IF(Y360="",0,Y360),"0")+IFERROR(IF(Y361="",0,Y361),"0")+IFERROR(IF(Y362="",0,Y362),"0")+IFERROR(IF(Y363="",0,Y363),"0")</f>
        <v>0.81518999999999997</v>
      </c>
      <c r="Z364" s="68"/>
      <c r="AA364" s="68"/>
    </row>
    <row r="365" spans="1:67" x14ac:dyDescent="0.2">
      <c r="A365" s="463"/>
      <c r="B365" s="463"/>
      <c r="C365" s="463"/>
      <c r="D365" s="463"/>
      <c r="E365" s="463"/>
      <c r="F365" s="463"/>
      <c r="G365" s="463"/>
      <c r="H365" s="463"/>
      <c r="I365" s="463"/>
      <c r="J365" s="463"/>
      <c r="K365" s="463"/>
      <c r="L365" s="463"/>
      <c r="M365" s="463"/>
      <c r="N365" s="464"/>
      <c r="O365" s="460" t="s">
        <v>43</v>
      </c>
      <c r="P365" s="461"/>
      <c r="Q365" s="461"/>
      <c r="R365" s="461"/>
      <c r="S365" s="461"/>
      <c r="T365" s="461"/>
      <c r="U365" s="462"/>
      <c r="V365" s="43" t="s">
        <v>0</v>
      </c>
      <c r="W365" s="44">
        <f>IFERROR(SUM(W359:W363),"0")</f>
        <v>348</v>
      </c>
      <c r="X365" s="44">
        <f>IFERROR(SUM(X359:X363),"0")</f>
        <v>348</v>
      </c>
      <c r="Y365" s="43"/>
      <c r="Z365" s="68"/>
      <c r="AA365" s="68"/>
    </row>
    <row r="366" spans="1:67" ht="14.25" customHeight="1" x14ac:dyDescent="0.25">
      <c r="A366" s="454" t="s">
        <v>77</v>
      </c>
      <c r="B366" s="454"/>
      <c r="C366" s="454"/>
      <c r="D366" s="454"/>
      <c r="E366" s="454"/>
      <c r="F366" s="454"/>
      <c r="G366" s="454"/>
      <c r="H366" s="454"/>
      <c r="I366" s="454"/>
      <c r="J366" s="454"/>
      <c r="K366" s="454"/>
      <c r="L366" s="454"/>
      <c r="M366" s="454"/>
      <c r="N366" s="454"/>
      <c r="O366" s="454"/>
      <c r="P366" s="454"/>
      <c r="Q366" s="454"/>
      <c r="R366" s="454"/>
      <c r="S366" s="454"/>
      <c r="T366" s="454"/>
      <c r="U366" s="454"/>
      <c r="V366" s="454"/>
      <c r="W366" s="454"/>
      <c r="X366" s="454"/>
      <c r="Y366" s="454"/>
      <c r="Z366" s="67"/>
      <c r="AA366" s="67"/>
    </row>
    <row r="367" spans="1:67" ht="27" customHeight="1" x14ac:dyDescent="0.25">
      <c r="A367" s="64" t="s">
        <v>544</v>
      </c>
      <c r="B367" s="64" t="s">
        <v>545</v>
      </c>
      <c r="C367" s="37">
        <v>4301031139</v>
      </c>
      <c r="D367" s="455">
        <v>4607091384802</v>
      </c>
      <c r="E367" s="45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57"/>
      <c r="Q367" s="457"/>
      <c r="R367" s="457"/>
      <c r="S367" s="458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546</v>
      </c>
      <c r="B368" s="64" t="s">
        <v>547</v>
      </c>
      <c r="C368" s="37">
        <v>4301031140</v>
      </c>
      <c r="D368" s="455">
        <v>4607091384826</v>
      </c>
      <c r="E368" s="45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57"/>
      <c r="Q368" s="457"/>
      <c r="R368" s="457"/>
      <c r="S368" s="45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463"/>
      <c r="B369" s="463"/>
      <c r="C369" s="463"/>
      <c r="D369" s="463"/>
      <c r="E369" s="463"/>
      <c r="F369" s="463"/>
      <c r="G369" s="463"/>
      <c r="H369" s="463"/>
      <c r="I369" s="463"/>
      <c r="J369" s="463"/>
      <c r="K369" s="463"/>
      <c r="L369" s="463"/>
      <c r="M369" s="463"/>
      <c r="N369" s="464"/>
      <c r="O369" s="460" t="s">
        <v>43</v>
      </c>
      <c r="P369" s="461"/>
      <c r="Q369" s="461"/>
      <c r="R369" s="461"/>
      <c r="S369" s="461"/>
      <c r="T369" s="461"/>
      <c r="U369" s="462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463"/>
      <c r="B370" s="463"/>
      <c r="C370" s="463"/>
      <c r="D370" s="463"/>
      <c r="E370" s="463"/>
      <c r="F370" s="463"/>
      <c r="G370" s="463"/>
      <c r="H370" s="463"/>
      <c r="I370" s="463"/>
      <c r="J370" s="463"/>
      <c r="K370" s="463"/>
      <c r="L370" s="463"/>
      <c r="M370" s="463"/>
      <c r="N370" s="464"/>
      <c r="O370" s="460" t="s">
        <v>43</v>
      </c>
      <c r="P370" s="461"/>
      <c r="Q370" s="461"/>
      <c r="R370" s="461"/>
      <c r="S370" s="461"/>
      <c r="T370" s="461"/>
      <c r="U370" s="462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54" t="s">
        <v>85</v>
      </c>
      <c r="B371" s="454"/>
      <c r="C371" s="454"/>
      <c r="D371" s="454"/>
      <c r="E371" s="454"/>
      <c r="F371" s="454"/>
      <c r="G371" s="454"/>
      <c r="H371" s="454"/>
      <c r="I371" s="454"/>
      <c r="J371" s="454"/>
      <c r="K371" s="454"/>
      <c r="L371" s="454"/>
      <c r="M371" s="454"/>
      <c r="N371" s="454"/>
      <c r="O371" s="454"/>
      <c r="P371" s="454"/>
      <c r="Q371" s="454"/>
      <c r="R371" s="454"/>
      <c r="S371" s="454"/>
      <c r="T371" s="454"/>
      <c r="U371" s="454"/>
      <c r="V371" s="454"/>
      <c r="W371" s="454"/>
      <c r="X371" s="454"/>
      <c r="Y371" s="454"/>
      <c r="Z371" s="67"/>
      <c r="AA371" s="67"/>
    </row>
    <row r="372" spans="1:67" ht="27" customHeight="1" x14ac:dyDescent="0.25">
      <c r="A372" s="64" t="s">
        <v>548</v>
      </c>
      <c r="B372" s="64" t="s">
        <v>549</v>
      </c>
      <c r="C372" s="37">
        <v>4301051303</v>
      </c>
      <c r="D372" s="455">
        <v>4607091384246</v>
      </c>
      <c r="E372" s="45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80</v>
      </c>
      <c r="M372" s="39"/>
      <c r="N372" s="38">
        <v>40</v>
      </c>
      <c r="O372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57"/>
      <c r="Q372" s="457"/>
      <c r="R372" s="457"/>
      <c r="S372" s="458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550</v>
      </c>
      <c r="B373" s="64" t="s">
        <v>551</v>
      </c>
      <c r="C373" s="37">
        <v>4301051445</v>
      </c>
      <c r="D373" s="455">
        <v>4680115881976</v>
      </c>
      <c r="E373" s="45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57"/>
      <c r="Q373" s="457"/>
      <c r="R373" s="457"/>
      <c r="S373" s="45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4301051297</v>
      </c>
      <c r="D374" s="455">
        <v>4607091384253</v>
      </c>
      <c r="E374" s="45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6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57"/>
      <c r="Q374" s="457"/>
      <c r="R374" s="457"/>
      <c r="S374" s="458"/>
      <c r="T374" s="40" t="s">
        <v>48</v>
      </c>
      <c r="U374" s="40" t="s">
        <v>48</v>
      </c>
      <c r="V374" s="41" t="s">
        <v>0</v>
      </c>
      <c r="W374" s="59">
        <v>398.40000000000003</v>
      </c>
      <c r="X374" s="56">
        <f>IFERROR(IF(W374="",0,CEILING((W374/$H374),1)*$H374),"")</f>
        <v>398.4</v>
      </c>
      <c r="Y374" s="42">
        <f>IFERROR(IF(X374=0,"",ROUNDUP(X374/H374,0)*0.00753),"")</f>
        <v>1.2499800000000001</v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445.5440000000001</v>
      </c>
      <c r="BM374" s="80">
        <f>IFERROR(X374*I374/H374,"0")</f>
        <v>445.54399999999998</v>
      </c>
      <c r="BN374" s="80">
        <f>IFERROR(1/J374*(W374/H374),"0")</f>
        <v>1.0641025641025643</v>
      </c>
      <c r="BO374" s="80">
        <f>IFERROR(1/J374*(X374/H374),"0")</f>
        <v>1.0641025641025641</v>
      </c>
    </row>
    <row r="375" spans="1:67" ht="27" customHeight="1" x14ac:dyDescent="0.25">
      <c r="A375" s="64" t="s">
        <v>554</v>
      </c>
      <c r="B375" s="64" t="s">
        <v>555</v>
      </c>
      <c r="C375" s="37">
        <v>4301051444</v>
      </c>
      <c r="D375" s="455">
        <v>4680115881969</v>
      </c>
      <c r="E375" s="45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57"/>
      <c r="Q375" s="457"/>
      <c r="R375" s="457"/>
      <c r="S375" s="45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463"/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4"/>
      <c r="O376" s="460" t="s">
        <v>43</v>
      </c>
      <c r="P376" s="461"/>
      <c r="Q376" s="461"/>
      <c r="R376" s="461"/>
      <c r="S376" s="461"/>
      <c r="T376" s="461"/>
      <c r="U376" s="462"/>
      <c r="V376" s="43" t="s">
        <v>42</v>
      </c>
      <c r="W376" s="44">
        <f>IFERROR(W372/H372,"0")+IFERROR(W373/H373,"0")+IFERROR(W374/H374,"0")+IFERROR(W375/H375,"0")</f>
        <v>166.00000000000003</v>
      </c>
      <c r="X376" s="44">
        <f>IFERROR(X372/H372,"0")+IFERROR(X373/H373,"0")+IFERROR(X374/H374,"0")+IFERROR(X375/H375,"0")</f>
        <v>166</v>
      </c>
      <c r="Y376" s="44">
        <f>IFERROR(IF(Y372="",0,Y372),"0")+IFERROR(IF(Y373="",0,Y373),"0")+IFERROR(IF(Y374="",0,Y374),"0")+IFERROR(IF(Y375="",0,Y375),"0")</f>
        <v>1.2499800000000001</v>
      </c>
      <c r="Z376" s="68"/>
      <c r="AA376" s="68"/>
    </row>
    <row r="377" spans="1:67" x14ac:dyDescent="0.2">
      <c r="A377" s="463"/>
      <c r="B377" s="463"/>
      <c r="C377" s="463"/>
      <c r="D377" s="463"/>
      <c r="E377" s="463"/>
      <c r="F377" s="463"/>
      <c r="G377" s="463"/>
      <c r="H377" s="463"/>
      <c r="I377" s="463"/>
      <c r="J377" s="463"/>
      <c r="K377" s="463"/>
      <c r="L377" s="463"/>
      <c r="M377" s="463"/>
      <c r="N377" s="464"/>
      <c r="O377" s="460" t="s">
        <v>43</v>
      </c>
      <c r="P377" s="461"/>
      <c r="Q377" s="461"/>
      <c r="R377" s="461"/>
      <c r="S377" s="461"/>
      <c r="T377" s="461"/>
      <c r="U377" s="462"/>
      <c r="V377" s="43" t="s">
        <v>0</v>
      </c>
      <c r="W377" s="44">
        <f>IFERROR(SUM(W372:W375),"0")</f>
        <v>398.40000000000003</v>
      </c>
      <c r="X377" s="44">
        <f>IFERROR(SUM(X372:X375),"0")</f>
        <v>398.4</v>
      </c>
      <c r="Y377" s="43"/>
      <c r="Z377" s="68"/>
      <c r="AA377" s="68"/>
    </row>
    <row r="378" spans="1:67" ht="14.25" customHeight="1" x14ac:dyDescent="0.25">
      <c r="A378" s="454" t="s">
        <v>218</v>
      </c>
      <c r="B378" s="454"/>
      <c r="C378" s="454"/>
      <c r="D378" s="454"/>
      <c r="E378" s="454"/>
      <c r="F378" s="454"/>
      <c r="G378" s="454"/>
      <c r="H378" s="454"/>
      <c r="I378" s="454"/>
      <c r="J378" s="454"/>
      <c r="K378" s="454"/>
      <c r="L378" s="454"/>
      <c r="M378" s="454"/>
      <c r="N378" s="454"/>
      <c r="O378" s="454"/>
      <c r="P378" s="454"/>
      <c r="Q378" s="454"/>
      <c r="R378" s="454"/>
      <c r="S378" s="454"/>
      <c r="T378" s="454"/>
      <c r="U378" s="454"/>
      <c r="V378" s="454"/>
      <c r="W378" s="454"/>
      <c r="X378" s="454"/>
      <c r="Y378" s="454"/>
      <c r="Z378" s="67"/>
      <c r="AA378" s="67"/>
    </row>
    <row r="379" spans="1:67" ht="27" customHeight="1" x14ac:dyDescent="0.25">
      <c r="A379" s="64" t="s">
        <v>556</v>
      </c>
      <c r="B379" s="64" t="s">
        <v>557</v>
      </c>
      <c r="C379" s="37">
        <v>4301060322</v>
      </c>
      <c r="D379" s="455">
        <v>4607091389357</v>
      </c>
      <c r="E379" s="45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80</v>
      </c>
      <c r="M379" s="39"/>
      <c r="N379" s="38">
        <v>40</v>
      </c>
      <c r="O379" s="6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57"/>
      <c r="Q379" s="457"/>
      <c r="R379" s="457"/>
      <c r="S379" s="458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63"/>
      <c r="B380" s="463"/>
      <c r="C380" s="463"/>
      <c r="D380" s="463"/>
      <c r="E380" s="463"/>
      <c r="F380" s="463"/>
      <c r="G380" s="463"/>
      <c r="H380" s="463"/>
      <c r="I380" s="463"/>
      <c r="J380" s="463"/>
      <c r="K380" s="463"/>
      <c r="L380" s="463"/>
      <c r="M380" s="463"/>
      <c r="N380" s="464"/>
      <c r="O380" s="460" t="s">
        <v>43</v>
      </c>
      <c r="P380" s="461"/>
      <c r="Q380" s="461"/>
      <c r="R380" s="461"/>
      <c r="S380" s="461"/>
      <c r="T380" s="461"/>
      <c r="U380" s="462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463"/>
      <c r="B381" s="463"/>
      <c r="C381" s="463"/>
      <c r="D381" s="463"/>
      <c r="E381" s="463"/>
      <c r="F381" s="463"/>
      <c r="G381" s="463"/>
      <c r="H381" s="463"/>
      <c r="I381" s="463"/>
      <c r="J381" s="463"/>
      <c r="K381" s="463"/>
      <c r="L381" s="463"/>
      <c r="M381" s="463"/>
      <c r="N381" s="464"/>
      <c r="O381" s="460" t="s">
        <v>43</v>
      </c>
      <c r="P381" s="461"/>
      <c r="Q381" s="461"/>
      <c r="R381" s="461"/>
      <c r="S381" s="461"/>
      <c r="T381" s="461"/>
      <c r="U381" s="462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52" t="s">
        <v>558</v>
      </c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55"/>
      <c r="AA382" s="55"/>
    </row>
    <row r="383" spans="1:67" ht="16.5" customHeight="1" x14ac:dyDescent="0.25">
      <c r="A383" s="453" t="s">
        <v>559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66"/>
      <c r="AA383" s="66"/>
    </row>
    <row r="384" spans="1:67" ht="14.25" customHeight="1" x14ac:dyDescent="0.25">
      <c r="A384" s="454" t="s">
        <v>118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7"/>
      <c r="AA384" s="67"/>
    </row>
    <row r="385" spans="1:67" ht="27" customHeight="1" x14ac:dyDescent="0.25">
      <c r="A385" s="64" t="s">
        <v>560</v>
      </c>
      <c r="B385" s="64" t="s">
        <v>561</v>
      </c>
      <c r="C385" s="37">
        <v>4301011428</v>
      </c>
      <c r="D385" s="455">
        <v>4607091389708</v>
      </c>
      <c r="E385" s="45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113</v>
      </c>
      <c r="M385" s="39"/>
      <c r="N385" s="38">
        <v>50</v>
      </c>
      <c r="O385" s="6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57"/>
      <c r="Q385" s="457"/>
      <c r="R385" s="457"/>
      <c r="S385" s="458"/>
      <c r="T385" s="40" t="s">
        <v>48</v>
      </c>
      <c r="U385" s="40" t="s">
        <v>48</v>
      </c>
      <c r="V385" s="41" t="s">
        <v>0</v>
      </c>
      <c r="W385" s="59">
        <v>205.20000000000002</v>
      </c>
      <c r="X385" s="56">
        <f>IFERROR(IF(W385="",0,CEILING((W385/$H385),1)*$H385),"")</f>
        <v>205.20000000000002</v>
      </c>
      <c r="Y385" s="42">
        <f>IFERROR(IF(X385=0,"",ROUNDUP(X385/H385,0)*0.00753),"")</f>
        <v>0.57228000000000001</v>
      </c>
      <c r="Z385" s="69" t="s">
        <v>48</v>
      </c>
      <c r="AA385" s="70" t="s">
        <v>48</v>
      </c>
      <c r="AE385" s="80"/>
      <c r="BB385" s="299" t="s">
        <v>67</v>
      </c>
      <c r="BL385" s="80">
        <f>IFERROR(W385*I385/H385,"0")</f>
        <v>220.4</v>
      </c>
      <c r="BM385" s="80">
        <f>IFERROR(X385*I385/H385,"0")</f>
        <v>220.4</v>
      </c>
      <c r="BN385" s="80">
        <f>IFERROR(1/J385*(W385/H385),"0")</f>
        <v>0.48717948717948717</v>
      </c>
      <c r="BO385" s="80">
        <f>IFERROR(1/J385*(X385/H385),"0")</f>
        <v>0.48717948717948717</v>
      </c>
    </row>
    <row r="386" spans="1:67" ht="27" customHeight="1" x14ac:dyDescent="0.25">
      <c r="A386" s="64" t="s">
        <v>562</v>
      </c>
      <c r="B386" s="64" t="s">
        <v>563</v>
      </c>
      <c r="C386" s="37">
        <v>4301011427</v>
      </c>
      <c r="D386" s="455">
        <v>4607091389692</v>
      </c>
      <c r="E386" s="45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57"/>
      <c r="Q386" s="457"/>
      <c r="R386" s="457"/>
      <c r="S386" s="458"/>
      <c r="T386" s="40" t="s">
        <v>48</v>
      </c>
      <c r="U386" s="40" t="s">
        <v>48</v>
      </c>
      <c r="V386" s="41" t="s">
        <v>0</v>
      </c>
      <c r="W386" s="59">
        <v>135</v>
      </c>
      <c r="X386" s="56">
        <f>IFERROR(IF(W386="",0,CEILING((W386/$H386),1)*$H386),"")</f>
        <v>135</v>
      </c>
      <c r="Y386" s="42">
        <f>IFERROR(IF(X386=0,"",ROUNDUP(X386/H386,0)*0.00753),"")</f>
        <v>0.3765</v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145</v>
      </c>
      <c r="BM386" s="80">
        <f>IFERROR(X386*I386/H386,"0")</f>
        <v>145</v>
      </c>
      <c r="BN386" s="80">
        <f>IFERROR(1/J386*(W386/H386),"0")</f>
        <v>0.32051282051282048</v>
      </c>
      <c r="BO386" s="80">
        <f>IFERROR(1/J386*(X386/H386),"0")</f>
        <v>0.32051282051282048</v>
      </c>
    </row>
    <row r="387" spans="1:67" x14ac:dyDescent="0.2">
      <c r="A387" s="463"/>
      <c r="B387" s="463"/>
      <c r="C387" s="463"/>
      <c r="D387" s="463"/>
      <c r="E387" s="463"/>
      <c r="F387" s="463"/>
      <c r="G387" s="463"/>
      <c r="H387" s="463"/>
      <c r="I387" s="463"/>
      <c r="J387" s="463"/>
      <c r="K387" s="463"/>
      <c r="L387" s="463"/>
      <c r="M387" s="463"/>
      <c r="N387" s="464"/>
      <c r="O387" s="460" t="s">
        <v>43</v>
      </c>
      <c r="P387" s="461"/>
      <c r="Q387" s="461"/>
      <c r="R387" s="461"/>
      <c r="S387" s="461"/>
      <c r="T387" s="461"/>
      <c r="U387" s="462"/>
      <c r="V387" s="43" t="s">
        <v>42</v>
      </c>
      <c r="W387" s="44">
        <f>IFERROR(W385/H385,"0")+IFERROR(W386/H386,"0")</f>
        <v>126</v>
      </c>
      <c r="X387" s="44">
        <f>IFERROR(X385/H385,"0")+IFERROR(X386/H386,"0")</f>
        <v>126</v>
      </c>
      <c r="Y387" s="44">
        <f>IFERROR(IF(Y385="",0,Y385),"0")+IFERROR(IF(Y386="",0,Y386),"0")</f>
        <v>0.94877999999999996</v>
      </c>
      <c r="Z387" s="68"/>
      <c r="AA387" s="68"/>
    </row>
    <row r="388" spans="1:67" x14ac:dyDescent="0.2">
      <c r="A388" s="463"/>
      <c r="B388" s="463"/>
      <c r="C388" s="463"/>
      <c r="D388" s="463"/>
      <c r="E388" s="463"/>
      <c r="F388" s="463"/>
      <c r="G388" s="463"/>
      <c r="H388" s="463"/>
      <c r="I388" s="463"/>
      <c r="J388" s="463"/>
      <c r="K388" s="463"/>
      <c r="L388" s="463"/>
      <c r="M388" s="463"/>
      <c r="N388" s="464"/>
      <c r="O388" s="460" t="s">
        <v>43</v>
      </c>
      <c r="P388" s="461"/>
      <c r="Q388" s="461"/>
      <c r="R388" s="461"/>
      <c r="S388" s="461"/>
      <c r="T388" s="461"/>
      <c r="U388" s="462"/>
      <c r="V388" s="43" t="s">
        <v>0</v>
      </c>
      <c r="W388" s="44">
        <f>IFERROR(SUM(W385:W386),"0")</f>
        <v>340.20000000000005</v>
      </c>
      <c r="X388" s="44">
        <f>IFERROR(SUM(X385:X386),"0")</f>
        <v>340.20000000000005</v>
      </c>
      <c r="Y388" s="43"/>
      <c r="Z388" s="68"/>
      <c r="AA388" s="68"/>
    </row>
    <row r="389" spans="1:67" ht="14.25" customHeight="1" x14ac:dyDescent="0.25">
      <c r="A389" s="454" t="s">
        <v>77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67"/>
      <c r="AA389" s="67"/>
    </row>
    <row r="390" spans="1:67" ht="27" customHeight="1" x14ac:dyDescent="0.25">
      <c r="A390" s="64" t="s">
        <v>564</v>
      </c>
      <c r="B390" s="64" t="s">
        <v>565</v>
      </c>
      <c r="C390" s="37">
        <v>4301031177</v>
      </c>
      <c r="D390" s="455">
        <v>4607091389753</v>
      </c>
      <c r="E390" s="45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6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57"/>
      <c r="Q390" s="457"/>
      <c r="R390" s="457"/>
      <c r="S390" s="458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5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ref="BL390:BL402" si="76">IFERROR(W390*I390/H390,"0")</f>
        <v>0</v>
      </c>
      <c r="BM390" s="80">
        <f t="shared" ref="BM390:BM402" si="77">IFERROR(X390*I390/H390,"0")</f>
        <v>0</v>
      </c>
      <c r="BN390" s="80">
        <f t="shared" ref="BN390:BN402" si="78">IFERROR(1/J390*(W390/H390),"0")</f>
        <v>0</v>
      </c>
      <c r="BO390" s="80">
        <f t="shared" ref="BO390:BO402" si="79">IFERROR(1/J390*(X390/H390),"0")</f>
        <v>0</v>
      </c>
    </row>
    <row r="391" spans="1:67" ht="27" customHeight="1" x14ac:dyDescent="0.25">
      <c r="A391" s="64" t="s">
        <v>566</v>
      </c>
      <c r="B391" s="64" t="s">
        <v>567</v>
      </c>
      <c r="C391" s="37">
        <v>4301031174</v>
      </c>
      <c r="D391" s="455">
        <v>4607091389760</v>
      </c>
      <c r="E391" s="45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7"/>
      <c r="Q391" s="457"/>
      <c r="R391" s="457"/>
      <c r="S391" s="45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5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6"/>
        <v>0</v>
      </c>
      <c r="BM391" s="80">
        <f t="shared" si="77"/>
        <v>0</v>
      </c>
      <c r="BN391" s="80">
        <f t="shared" si="78"/>
        <v>0</v>
      </c>
      <c r="BO391" s="80">
        <f t="shared" si="79"/>
        <v>0</v>
      </c>
    </row>
    <row r="392" spans="1:67" ht="27" customHeight="1" x14ac:dyDescent="0.25">
      <c r="A392" s="64" t="s">
        <v>568</v>
      </c>
      <c r="B392" s="64" t="s">
        <v>569</v>
      </c>
      <c r="C392" s="37">
        <v>4301031175</v>
      </c>
      <c r="D392" s="455">
        <v>4607091389746</v>
      </c>
      <c r="E392" s="45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6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57"/>
      <c r="Q392" s="457"/>
      <c r="R392" s="457"/>
      <c r="S392" s="45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37.5" customHeight="1" x14ac:dyDescent="0.25">
      <c r="A393" s="64" t="s">
        <v>570</v>
      </c>
      <c r="B393" s="64" t="s">
        <v>571</v>
      </c>
      <c r="C393" s="37">
        <v>4301031236</v>
      </c>
      <c r="D393" s="455">
        <v>4680115882928</v>
      </c>
      <c r="E393" s="45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6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57"/>
      <c r="Q393" s="457"/>
      <c r="R393" s="457"/>
      <c r="S393" s="45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27" customHeight="1" x14ac:dyDescent="0.25">
      <c r="A394" s="64" t="s">
        <v>572</v>
      </c>
      <c r="B394" s="64" t="s">
        <v>573</v>
      </c>
      <c r="C394" s="37">
        <v>4301031257</v>
      </c>
      <c r="D394" s="455">
        <v>4680115883147</v>
      </c>
      <c r="E394" s="45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57"/>
      <c r="Q394" s="457"/>
      <c r="R394" s="457"/>
      <c r="S394" s="45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 t="shared" ref="Y394:Y402" si="80">IFERROR(IF(X394=0,"",ROUNDUP(X394/H394,0)*0.00502),"")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4301031178</v>
      </c>
      <c r="D395" s="455">
        <v>4607091384338</v>
      </c>
      <c r="E395" s="45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7"/>
      <c r="Q395" s="457"/>
      <c r="R395" s="457"/>
      <c r="S395" s="458"/>
      <c r="T395" s="40" t="s">
        <v>48</v>
      </c>
      <c r="U395" s="40" t="s">
        <v>48</v>
      </c>
      <c r="V395" s="41" t="s">
        <v>0</v>
      </c>
      <c r="W395" s="59">
        <v>147</v>
      </c>
      <c r="X395" s="56">
        <f t="shared" si="75"/>
        <v>147</v>
      </c>
      <c r="Y395" s="42">
        <f t="shared" si="80"/>
        <v>0.35139999999999999</v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156.1</v>
      </c>
      <c r="BM395" s="80">
        <f t="shared" si="77"/>
        <v>156.1</v>
      </c>
      <c r="BN395" s="80">
        <f t="shared" si="78"/>
        <v>0.29914529914529919</v>
      </c>
      <c r="BO395" s="80">
        <f t="shared" si="79"/>
        <v>0.29914529914529919</v>
      </c>
    </row>
    <row r="396" spans="1:67" ht="37.5" customHeight="1" x14ac:dyDescent="0.25">
      <c r="A396" s="64" t="s">
        <v>576</v>
      </c>
      <c r="B396" s="64" t="s">
        <v>577</v>
      </c>
      <c r="C396" s="37">
        <v>4301031254</v>
      </c>
      <c r="D396" s="455">
        <v>4680115883154</v>
      </c>
      <c r="E396" s="45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57"/>
      <c r="Q396" s="457"/>
      <c r="R396" s="457"/>
      <c r="S396" s="45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4301031171</v>
      </c>
      <c r="D397" s="455">
        <v>4607091389524</v>
      </c>
      <c r="E397" s="45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57"/>
      <c r="Q397" s="457"/>
      <c r="R397" s="457"/>
      <c r="S397" s="458"/>
      <c r="T397" s="40" t="s">
        <v>48</v>
      </c>
      <c r="U397" s="40" t="s">
        <v>48</v>
      </c>
      <c r="V397" s="41" t="s">
        <v>0</v>
      </c>
      <c r="W397" s="59">
        <v>105</v>
      </c>
      <c r="X397" s="56">
        <f t="shared" si="75"/>
        <v>105</v>
      </c>
      <c r="Y397" s="42">
        <f t="shared" si="80"/>
        <v>0.251</v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111.5</v>
      </c>
      <c r="BM397" s="80">
        <f t="shared" si="77"/>
        <v>111.5</v>
      </c>
      <c r="BN397" s="80">
        <f t="shared" si="78"/>
        <v>0.21367521367521369</v>
      </c>
      <c r="BO397" s="80">
        <f t="shared" si="79"/>
        <v>0.21367521367521369</v>
      </c>
    </row>
    <row r="398" spans="1:67" ht="27" customHeight="1" x14ac:dyDescent="0.25">
      <c r="A398" s="64" t="s">
        <v>580</v>
      </c>
      <c r="B398" s="64" t="s">
        <v>581</v>
      </c>
      <c r="C398" s="37">
        <v>4301031258</v>
      </c>
      <c r="D398" s="455">
        <v>4680115883161</v>
      </c>
      <c r="E398" s="45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57"/>
      <c r="Q398" s="457"/>
      <c r="R398" s="457"/>
      <c r="S398" s="45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4301031170</v>
      </c>
      <c r="D399" s="455">
        <v>4607091384345</v>
      </c>
      <c r="E399" s="45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57"/>
      <c r="Q399" s="457"/>
      <c r="R399" s="457"/>
      <c r="S399" s="458"/>
      <c r="T399" s="40" t="s">
        <v>48</v>
      </c>
      <c r="U399" s="40" t="s">
        <v>48</v>
      </c>
      <c r="V399" s="41" t="s">
        <v>0</v>
      </c>
      <c r="W399" s="59">
        <v>125.99999999999999</v>
      </c>
      <c r="X399" s="56">
        <f t="shared" si="75"/>
        <v>126</v>
      </c>
      <c r="Y399" s="42">
        <f t="shared" si="80"/>
        <v>0.30120000000000002</v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133.79999999999998</v>
      </c>
      <c r="BM399" s="80">
        <f t="shared" si="77"/>
        <v>133.80000000000001</v>
      </c>
      <c r="BN399" s="80">
        <f t="shared" si="78"/>
        <v>0.25641025641025639</v>
      </c>
      <c r="BO399" s="80">
        <f t="shared" si="79"/>
        <v>0.25641025641025644</v>
      </c>
    </row>
    <row r="400" spans="1:67" ht="27" customHeight="1" x14ac:dyDescent="0.25">
      <c r="A400" s="64" t="s">
        <v>584</v>
      </c>
      <c r="B400" s="64" t="s">
        <v>585</v>
      </c>
      <c r="C400" s="37">
        <v>4301031256</v>
      </c>
      <c r="D400" s="455">
        <v>4680115883178</v>
      </c>
      <c r="E400" s="45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57"/>
      <c r="Q400" s="457"/>
      <c r="R400" s="457"/>
      <c r="S400" s="45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4301031172</v>
      </c>
      <c r="D401" s="455">
        <v>4607091389531</v>
      </c>
      <c r="E401" s="45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57"/>
      <c r="Q401" s="457"/>
      <c r="R401" s="457"/>
      <c r="S401" s="458"/>
      <c r="T401" s="40" t="s">
        <v>48</v>
      </c>
      <c r="U401" s="40" t="s">
        <v>48</v>
      </c>
      <c r="V401" s="41" t="s">
        <v>0</v>
      </c>
      <c r="W401" s="59">
        <v>168</v>
      </c>
      <c r="X401" s="56">
        <f t="shared" si="75"/>
        <v>168</v>
      </c>
      <c r="Y401" s="42">
        <f t="shared" si="80"/>
        <v>0.40160000000000001</v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178.39999999999998</v>
      </c>
      <c r="BM401" s="80">
        <f t="shared" si="77"/>
        <v>178.39999999999998</v>
      </c>
      <c r="BN401" s="80">
        <f t="shared" si="78"/>
        <v>0.34188034188034189</v>
      </c>
      <c r="BO401" s="80">
        <f t="shared" si="79"/>
        <v>0.34188034188034189</v>
      </c>
    </row>
    <row r="402" spans="1:67" ht="27" customHeight="1" x14ac:dyDescent="0.25">
      <c r="A402" s="64" t="s">
        <v>588</v>
      </c>
      <c r="B402" s="64" t="s">
        <v>589</v>
      </c>
      <c r="C402" s="37">
        <v>4301031255</v>
      </c>
      <c r="D402" s="455">
        <v>4680115883185</v>
      </c>
      <c r="E402" s="45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57"/>
      <c r="Q402" s="457"/>
      <c r="R402" s="457"/>
      <c r="S402" s="45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x14ac:dyDescent="0.2">
      <c r="A403" s="463"/>
      <c r="B403" s="463"/>
      <c r="C403" s="463"/>
      <c r="D403" s="463"/>
      <c r="E403" s="463"/>
      <c r="F403" s="463"/>
      <c r="G403" s="463"/>
      <c r="H403" s="463"/>
      <c r="I403" s="463"/>
      <c r="J403" s="463"/>
      <c r="K403" s="463"/>
      <c r="L403" s="463"/>
      <c r="M403" s="463"/>
      <c r="N403" s="464"/>
      <c r="O403" s="460" t="s">
        <v>43</v>
      </c>
      <c r="P403" s="461"/>
      <c r="Q403" s="461"/>
      <c r="R403" s="461"/>
      <c r="S403" s="461"/>
      <c r="T403" s="461"/>
      <c r="U403" s="462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260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1.3052000000000001</v>
      </c>
      <c r="Z403" s="68"/>
      <c r="AA403" s="68"/>
    </row>
    <row r="404" spans="1:67" x14ac:dyDescent="0.2">
      <c r="A404" s="463"/>
      <c r="B404" s="463"/>
      <c r="C404" s="463"/>
      <c r="D404" s="463"/>
      <c r="E404" s="463"/>
      <c r="F404" s="463"/>
      <c r="G404" s="463"/>
      <c r="H404" s="463"/>
      <c r="I404" s="463"/>
      <c r="J404" s="463"/>
      <c r="K404" s="463"/>
      <c r="L404" s="463"/>
      <c r="M404" s="463"/>
      <c r="N404" s="464"/>
      <c r="O404" s="460" t="s">
        <v>43</v>
      </c>
      <c r="P404" s="461"/>
      <c r="Q404" s="461"/>
      <c r="R404" s="461"/>
      <c r="S404" s="461"/>
      <c r="T404" s="461"/>
      <c r="U404" s="462"/>
      <c r="V404" s="43" t="s">
        <v>0</v>
      </c>
      <c r="W404" s="44">
        <f>IFERROR(SUM(W390:W402),"0")</f>
        <v>546</v>
      </c>
      <c r="X404" s="44">
        <f>IFERROR(SUM(X390:X402),"0")</f>
        <v>546</v>
      </c>
      <c r="Y404" s="43"/>
      <c r="Z404" s="68"/>
      <c r="AA404" s="68"/>
    </row>
    <row r="405" spans="1:67" ht="14.25" customHeight="1" x14ac:dyDescent="0.25">
      <c r="A405" s="454" t="s">
        <v>85</v>
      </c>
      <c r="B405" s="454"/>
      <c r="C405" s="454"/>
      <c r="D405" s="454"/>
      <c r="E405" s="454"/>
      <c r="F405" s="454"/>
      <c r="G405" s="454"/>
      <c r="H405" s="454"/>
      <c r="I405" s="454"/>
      <c r="J405" s="454"/>
      <c r="K405" s="454"/>
      <c r="L405" s="454"/>
      <c r="M405" s="454"/>
      <c r="N405" s="454"/>
      <c r="O405" s="454"/>
      <c r="P405" s="454"/>
      <c r="Q405" s="454"/>
      <c r="R405" s="454"/>
      <c r="S405" s="454"/>
      <c r="T405" s="454"/>
      <c r="U405" s="454"/>
      <c r="V405" s="454"/>
      <c r="W405" s="454"/>
      <c r="X405" s="454"/>
      <c r="Y405" s="454"/>
      <c r="Z405" s="67"/>
      <c r="AA405" s="67"/>
    </row>
    <row r="406" spans="1:67" ht="27" customHeight="1" x14ac:dyDescent="0.25">
      <c r="A406" s="64" t="s">
        <v>590</v>
      </c>
      <c r="B406" s="64" t="s">
        <v>591</v>
      </c>
      <c r="C406" s="37">
        <v>4301051258</v>
      </c>
      <c r="D406" s="455">
        <v>4607091389685</v>
      </c>
      <c r="E406" s="45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9"/>
      <c r="N406" s="38">
        <v>45</v>
      </c>
      <c r="O406" s="6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57"/>
      <c r="Q406" s="457"/>
      <c r="R406" s="457"/>
      <c r="S406" s="458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4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592</v>
      </c>
      <c r="B407" s="64" t="s">
        <v>593</v>
      </c>
      <c r="C407" s="37">
        <v>4301051431</v>
      </c>
      <c r="D407" s="455">
        <v>4607091389654</v>
      </c>
      <c r="E407" s="45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132</v>
      </c>
      <c r="M407" s="39"/>
      <c r="N407" s="38">
        <v>45</v>
      </c>
      <c r="O407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57"/>
      <c r="Q407" s="457"/>
      <c r="R407" s="457"/>
      <c r="S407" s="458"/>
      <c r="T407" s="40" t="s">
        <v>48</v>
      </c>
      <c r="U407" s="40" t="s">
        <v>48</v>
      </c>
      <c r="V407" s="41" t="s">
        <v>0</v>
      </c>
      <c r="W407" s="59">
        <v>198</v>
      </c>
      <c r="X407" s="56">
        <f>IFERROR(IF(W407="",0,CEILING((W407/$H407),1)*$H407),"")</f>
        <v>198</v>
      </c>
      <c r="Y407" s="42">
        <f>IFERROR(IF(X407=0,"",ROUNDUP(X407/H407,0)*0.00753),"")</f>
        <v>0.753</v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225.8</v>
      </c>
      <c r="BM407" s="80">
        <f>IFERROR(X407*I407/H407,"0")</f>
        <v>225.8</v>
      </c>
      <c r="BN407" s="80">
        <f>IFERROR(1/J407*(W407/H407),"0")</f>
        <v>0.64102564102564097</v>
      </c>
      <c r="BO407" s="80">
        <f>IFERROR(1/J407*(X407/H407),"0")</f>
        <v>0.64102564102564097</v>
      </c>
    </row>
    <row r="408" spans="1:67" ht="27" customHeight="1" x14ac:dyDescent="0.25">
      <c r="A408" s="64" t="s">
        <v>594</v>
      </c>
      <c r="B408" s="64" t="s">
        <v>595</v>
      </c>
      <c r="C408" s="37">
        <v>4301051284</v>
      </c>
      <c r="D408" s="455">
        <v>4607091384352</v>
      </c>
      <c r="E408" s="45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132</v>
      </c>
      <c r="M408" s="39"/>
      <c r="N408" s="38">
        <v>45</v>
      </c>
      <c r="O408" s="6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57"/>
      <c r="Q408" s="457"/>
      <c r="R408" s="457"/>
      <c r="S408" s="458"/>
      <c r="T408" s="40" t="s">
        <v>48</v>
      </c>
      <c r="U408" s="40" t="s">
        <v>48</v>
      </c>
      <c r="V408" s="41" t="s">
        <v>0</v>
      </c>
      <c r="W408" s="59">
        <v>288</v>
      </c>
      <c r="X408" s="56">
        <f>IFERROR(IF(W408="",0,CEILING((W408/$H408),1)*$H408),"")</f>
        <v>288</v>
      </c>
      <c r="Y408" s="42">
        <f>IFERROR(IF(X408=0,"",ROUNDUP(X408/H408,0)*0.00937),"")</f>
        <v>1.1244000000000001</v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317.52000000000004</v>
      </c>
      <c r="BM408" s="80">
        <f>IFERROR(X408*I408/H408,"0")</f>
        <v>317.52000000000004</v>
      </c>
      <c r="BN408" s="80">
        <f>IFERROR(1/J408*(W408/H408),"0")</f>
        <v>1</v>
      </c>
      <c r="BO408" s="80">
        <f>IFERROR(1/J408*(X408/H408),"0")</f>
        <v>1</v>
      </c>
    </row>
    <row r="409" spans="1:67" x14ac:dyDescent="0.2">
      <c r="A409" s="463"/>
      <c r="B409" s="463"/>
      <c r="C409" s="463"/>
      <c r="D409" s="463"/>
      <c r="E409" s="463"/>
      <c r="F409" s="463"/>
      <c r="G409" s="463"/>
      <c r="H409" s="463"/>
      <c r="I409" s="463"/>
      <c r="J409" s="463"/>
      <c r="K409" s="463"/>
      <c r="L409" s="463"/>
      <c r="M409" s="463"/>
      <c r="N409" s="464"/>
      <c r="O409" s="460" t="s">
        <v>43</v>
      </c>
      <c r="P409" s="461"/>
      <c r="Q409" s="461"/>
      <c r="R409" s="461"/>
      <c r="S409" s="461"/>
      <c r="T409" s="461"/>
      <c r="U409" s="462"/>
      <c r="V409" s="43" t="s">
        <v>42</v>
      </c>
      <c r="W409" s="44">
        <f>IFERROR(W406/H406,"0")+IFERROR(W407/H407,"0")+IFERROR(W408/H408,"0")</f>
        <v>220</v>
      </c>
      <c r="X409" s="44">
        <f>IFERROR(X406/H406,"0")+IFERROR(X407/H407,"0")+IFERROR(X408/H408,"0")</f>
        <v>220</v>
      </c>
      <c r="Y409" s="44">
        <f>IFERROR(IF(Y406="",0,Y406),"0")+IFERROR(IF(Y407="",0,Y407),"0")+IFERROR(IF(Y408="",0,Y408),"0")</f>
        <v>1.8774000000000002</v>
      </c>
      <c r="Z409" s="68"/>
      <c r="AA409" s="68"/>
    </row>
    <row r="410" spans="1:67" x14ac:dyDescent="0.2">
      <c r="A410" s="463"/>
      <c r="B410" s="463"/>
      <c r="C410" s="463"/>
      <c r="D410" s="463"/>
      <c r="E410" s="463"/>
      <c r="F410" s="463"/>
      <c r="G410" s="463"/>
      <c r="H410" s="463"/>
      <c r="I410" s="463"/>
      <c r="J410" s="463"/>
      <c r="K410" s="463"/>
      <c r="L410" s="463"/>
      <c r="M410" s="463"/>
      <c r="N410" s="464"/>
      <c r="O410" s="460" t="s">
        <v>43</v>
      </c>
      <c r="P410" s="461"/>
      <c r="Q410" s="461"/>
      <c r="R410" s="461"/>
      <c r="S410" s="461"/>
      <c r="T410" s="461"/>
      <c r="U410" s="462"/>
      <c r="V410" s="43" t="s">
        <v>0</v>
      </c>
      <c r="W410" s="44">
        <f>IFERROR(SUM(W406:W408),"0")</f>
        <v>486</v>
      </c>
      <c r="X410" s="44">
        <f>IFERROR(SUM(X406:X408),"0")</f>
        <v>486</v>
      </c>
      <c r="Y410" s="43"/>
      <c r="Z410" s="68"/>
      <c r="AA410" s="68"/>
    </row>
    <row r="411" spans="1:67" ht="14.25" customHeight="1" x14ac:dyDescent="0.25">
      <c r="A411" s="454" t="s">
        <v>218</v>
      </c>
      <c r="B411" s="454"/>
      <c r="C411" s="454"/>
      <c r="D411" s="454"/>
      <c r="E411" s="454"/>
      <c r="F411" s="454"/>
      <c r="G411" s="454"/>
      <c r="H411" s="454"/>
      <c r="I411" s="454"/>
      <c r="J411" s="454"/>
      <c r="K411" s="454"/>
      <c r="L411" s="454"/>
      <c r="M411" s="454"/>
      <c r="N411" s="454"/>
      <c r="O411" s="454"/>
      <c r="P411" s="454"/>
      <c r="Q411" s="454"/>
      <c r="R411" s="454"/>
      <c r="S411" s="454"/>
      <c r="T411" s="454"/>
      <c r="U411" s="454"/>
      <c r="V411" s="454"/>
      <c r="W411" s="454"/>
      <c r="X411" s="454"/>
      <c r="Y411" s="454"/>
      <c r="Z411" s="67"/>
      <c r="AA411" s="67"/>
    </row>
    <row r="412" spans="1:67" ht="27" customHeight="1" x14ac:dyDescent="0.25">
      <c r="A412" s="64" t="s">
        <v>596</v>
      </c>
      <c r="B412" s="64" t="s">
        <v>597</v>
      </c>
      <c r="C412" s="37">
        <v>4301060352</v>
      </c>
      <c r="D412" s="455">
        <v>4680115881648</v>
      </c>
      <c r="E412" s="455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114</v>
      </c>
      <c r="L412" s="39" t="s">
        <v>80</v>
      </c>
      <c r="M412" s="39"/>
      <c r="N412" s="38">
        <v>35</v>
      </c>
      <c r="O412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57"/>
      <c r="Q412" s="457"/>
      <c r="R412" s="457"/>
      <c r="S412" s="458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7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63"/>
      <c r="B413" s="463"/>
      <c r="C413" s="463"/>
      <c r="D413" s="463"/>
      <c r="E413" s="463"/>
      <c r="F413" s="463"/>
      <c r="G413" s="463"/>
      <c r="H413" s="463"/>
      <c r="I413" s="463"/>
      <c r="J413" s="463"/>
      <c r="K413" s="463"/>
      <c r="L413" s="463"/>
      <c r="M413" s="463"/>
      <c r="N413" s="464"/>
      <c r="O413" s="460" t="s">
        <v>43</v>
      </c>
      <c r="P413" s="461"/>
      <c r="Q413" s="461"/>
      <c r="R413" s="461"/>
      <c r="S413" s="461"/>
      <c r="T413" s="461"/>
      <c r="U413" s="462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463"/>
      <c r="B414" s="463"/>
      <c r="C414" s="463"/>
      <c r="D414" s="463"/>
      <c r="E414" s="463"/>
      <c r="F414" s="463"/>
      <c r="G414" s="463"/>
      <c r="H414" s="463"/>
      <c r="I414" s="463"/>
      <c r="J414" s="463"/>
      <c r="K414" s="463"/>
      <c r="L414" s="463"/>
      <c r="M414" s="463"/>
      <c r="N414" s="464"/>
      <c r="O414" s="460" t="s">
        <v>43</v>
      </c>
      <c r="P414" s="461"/>
      <c r="Q414" s="461"/>
      <c r="R414" s="461"/>
      <c r="S414" s="461"/>
      <c r="T414" s="461"/>
      <c r="U414" s="462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54" t="s">
        <v>99</v>
      </c>
      <c r="B415" s="454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54"/>
      <c r="P415" s="454"/>
      <c r="Q415" s="454"/>
      <c r="R415" s="454"/>
      <c r="S415" s="454"/>
      <c r="T415" s="454"/>
      <c r="U415" s="454"/>
      <c r="V415" s="454"/>
      <c r="W415" s="454"/>
      <c r="X415" s="454"/>
      <c r="Y415" s="454"/>
      <c r="Z415" s="67"/>
      <c r="AA415" s="67"/>
    </row>
    <row r="416" spans="1:67" ht="27" customHeight="1" x14ac:dyDescent="0.25">
      <c r="A416" s="64" t="s">
        <v>598</v>
      </c>
      <c r="B416" s="64" t="s">
        <v>599</v>
      </c>
      <c r="C416" s="37">
        <v>4301032045</v>
      </c>
      <c r="D416" s="455">
        <v>4680115884335</v>
      </c>
      <c r="E416" s="455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601</v>
      </c>
      <c r="L416" s="39" t="s">
        <v>600</v>
      </c>
      <c r="M416" s="39"/>
      <c r="N416" s="38">
        <v>60</v>
      </c>
      <c r="O416" s="7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7"/>
      <c r="Q416" s="457"/>
      <c r="R416" s="457"/>
      <c r="S416" s="458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8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602</v>
      </c>
      <c r="B417" s="64" t="s">
        <v>603</v>
      </c>
      <c r="C417" s="37">
        <v>4301032047</v>
      </c>
      <c r="D417" s="455">
        <v>4680115884342</v>
      </c>
      <c r="E417" s="45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601</v>
      </c>
      <c r="L417" s="39" t="s">
        <v>600</v>
      </c>
      <c r="M417" s="39"/>
      <c r="N417" s="38">
        <v>60</v>
      </c>
      <c r="O417" s="7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7"/>
      <c r="Q417" s="457"/>
      <c r="R417" s="457"/>
      <c r="S417" s="45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604</v>
      </c>
      <c r="B418" s="64" t="s">
        <v>605</v>
      </c>
      <c r="C418" s="37">
        <v>4301170011</v>
      </c>
      <c r="D418" s="455">
        <v>4680115884113</v>
      </c>
      <c r="E418" s="455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601</v>
      </c>
      <c r="L418" s="39" t="s">
        <v>600</v>
      </c>
      <c r="M418" s="39"/>
      <c r="N418" s="38">
        <v>150</v>
      </c>
      <c r="O418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7"/>
      <c r="Q418" s="457"/>
      <c r="R418" s="457"/>
      <c r="S418" s="45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63"/>
      <c r="B419" s="463"/>
      <c r="C419" s="463"/>
      <c r="D419" s="463"/>
      <c r="E419" s="463"/>
      <c r="F419" s="463"/>
      <c r="G419" s="463"/>
      <c r="H419" s="463"/>
      <c r="I419" s="463"/>
      <c r="J419" s="463"/>
      <c r="K419" s="463"/>
      <c r="L419" s="463"/>
      <c r="M419" s="463"/>
      <c r="N419" s="464"/>
      <c r="O419" s="460" t="s">
        <v>43</v>
      </c>
      <c r="P419" s="461"/>
      <c r="Q419" s="461"/>
      <c r="R419" s="461"/>
      <c r="S419" s="461"/>
      <c r="T419" s="461"/>
      <c r="U419" s="462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463"/>
      <c r="B420" s="463"/>
      <c r="C420" s="463"/>
      <c r="D420" s="463"/>
      <c r="E420" s="463"/>
      <c r="F420" s="463"/>
      <c r="G420" s="463"/>
      <c r="H420" s="463"/>
      <c r="I420" s="463"/>
      <c r="J420" s="463"/>
      <c r="K420" s="463"/>
      <c r="L420" s="463"/>
      <c r="M420" s="463"/>
      <c r="N420" s="464"/>
      <c r="O420" s="460" t="s">
        <v>43</v>
      </c>
      <c r="P420" s="461"/>
      <c r="Q420" s="461"/>
      <c r="R420" s="461"/>
      <c r="S420" s="461"/>
      <c r="T420" s="461"/>
      <c r="U420" s="462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53" t="s">
        <v>606</v>
      </c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66"/>
      <c r="AA421" s="66"/>
    </row>
    <row r="422" spans="1:67" ht="14.25" customHeight="1" x14ac:dyDescent="0.25">
      <c r="A422" s="454" t="s">
        <v>110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7"/>
      <c r="AA422" s="67"/>
    </row>
    <row r="423" spans="1:67" ht="27" customHeight="1" x14ac:dyDescent="0.25">
      <c r="A423" s="64" t="s">
        <v>607</v>
      </c>
      <c r="B423" s="64" t="s">
        <v>608</v>
      </c>
      <c r="C423" s="37">
        <v>4301020214</v>
      </c>
      <c r="D423" s="455">
        <v>4607091389388</v>
      </c>
      <c r="E423" s="455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114</v>
      </c>
      <c r="L423" s="39" t="s">
        <v>113</v>
      </c>
      <c r="M423" s="39"/>
      <c r="N423" s="38">
        <v>35</v>
      </c>
      <c r="O423" s="7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7"/>
      <c r="Q423" s="457"/>
      <c r="R423" s="457"/>
      <c r="S423" s="458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1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609</v>
      </c>
      <c r="B424" s="64" t="s">
        <v>610</v>
      </c>
      <c r="C424" s="37">
        <v>4301020185</v>
      </c>
      <c r="D424" s="455">
        <v>4607091389364</v>
      </c>
      <c r="E424" s="455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132</v>
      </c>
      <c r="M424" s="39"/>
      <c r="N424" s="38">
        <v>35</v>
      </c>
      <c r="O424" s="7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57"/>
      <c r="Q424" s="457"/>
      <c r="R424" s="457"/>
      <c r="S424" s="45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63"/>
      <c r="B425" s="463"/>
      <c r="C425" s="463"/>
      <c r="D425" s="463"/>
      <c r="E425" s="463"/>
      <c r="F425" s="463"/>
      <c r="G425" s="463"/>
      <c r="H425" s="463"/>
      <c r="I425" s="463"/>
      <c r="J425" s="463"/>
      <c r="K425" s="463"/>
      <c r="L425" s="463"/>
      <c r="M425" s="463"/>
      <c r="N425" s="464"/>
      <c r="O425" s="460" t="s">
        <v>43</v>
      </c>
      <c r="P425" s="461"/>
      <c r="Q425" s="461"/>
      <c r="R425" s="461"/>
      <c r="S425" s="461"/>
      <c r="T425" s="461"/>
      <c r="U425" s="462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463"/>
      <c r="B426" s="463"/>
      <c r="C426" s="463"/>
      <c r="D426" s="463"/>
      <c r="E426" s="463"/>
      <c r="F426" s="463"/>
      <c r="G426" s="463"/>
      <c r="H426" s="463"/>
      <c r="I426" s="463"/>
      <c r="J426" s="463"/>
      <c r="K426" s="463"/>
      <c r="L426" s="463"/>
      <c r="M426" s="463"/>
      <c r="N426" s="464"/>
      <c r="O426" s="460" t="s">
        <v>43</v>
      </c>
      <c r="P426" s="461"/>
      <c r="Q426" s="461"/>
      <c r="R426" s="461"/>
      <c r="S426" s="461"/>
      <c r="T426" s="461"/>
      <c r="U426" s="462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54" t="s">
        <v>77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67"/>
      <c r="AA427" s="67"/>
    </row>
    <row r="428" spans="1:67" ht="27" customHeight="1" x14ac:dyDescent="0.25">
      <c r="A428" s="64" t="s">
        <v>611</v>
      </c>
      <c r="B428" s="64" t="s">
        <v>612</v>
      </c>
      <c r="C428" s="37">
        <v>4301031212</v>
      </c>
      <c r="D428" s="455">
        <v>4607091389739</v>
      </c>
      <c r="E428" s="455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113</v>
      </c>
      <c r="M428" s="39"/>
      <c r="N428" s="38">
        <v>45</v>
      </c>
      <c r="O428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57"/>
      <c r="Q428" s="457"/>
      <c r="R428" s="457"/>
      <c r="S428" s="458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1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3" t="s">
        <v>67</v>
      </c>
      <c r="BL428" s="80">
        <f t="shared" ref="BL428:BL434" si="82">IFERROR(W428*I428/H428,"0")</f>
        <v>0</v>
      </c>
      <c r="BM428" s="80">
        <f t="shared" ref="BM428:BM434" si="83">IFERROR(X428*I428/H428,"0")</f>
        <v>0</v>
      </c>
      <c r="BN428" s="80">
        <f t="shared" ref="BN428:BN434" si="84">IFERROR(1/J428*(W428/H428),"0")</f>
        <v>0</v>
      </c>
      <c r="BO428" s="80">
        <f t="shared" ref="BO428:BO434" si="85">IFERROR(1/J428*(X428/H428),"0")</f>
        <v>0</v>
      </c>
    </row>
    <row r="429" spans="1:67" ht="27" customHeight="1" x14ac:dyDescent="0.25">
      <c r="A429" s="64" t="s">
        <v>613</v>
      </c>
      <c r="B429" s="64" t="s">
        <v>614</v>
      </c>
      <c r="C429" s="37">
        <v>4301031247</v>
      </c>
      <c r="D429" s="455">
        <v>4680115883048</v>
      </c>
      <c r="E429" s="455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7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57"/>
      <c r="Q429" s="457"/>
      <c r="R429" s="457"/>
      <c r="S429" s="45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1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si="82"/>
        <v>0</v>
      </c>
      <c r="BM429" s="80">
        <f t="shared" si="83"/>
        <v>0</v>
      </c>
      <c r="BN429" s="80">
        <f t="shared" si="84"/>
        <v>0</v>
      </c>
      <c r="BO429" s="80">
        <f t="shared" si="85"/>
        <v>0</v>
      </c>
    </row>
    <row r="430" spans="1:67" ht="27" customHeight="1" x14ac:dyDescent="0.25">
      <c r="A430" s="64" t="s">
        <v>615</v>
      </c>
      <c r="B430" s="64" t="s">
        <v>616</v>
      </c>
      <c r="C430" s="37">
        <v>4301031176</v>
      </c>
      <c r="D430" s="455">
        <v>4607091389425</v>
      </c>
      <c r="E430" s="455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57"/>
      <c r="Q430" s="457"/>
      <c r="R430" s="457"/>
      <c r="S430" s="45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customHeight="1" x14ac:dyDescent="0.25">
      <c r="A431" s="64" t="s">
        <v>617</v>
      </c>
      <c r="B431" s="64" t="s">
        <v>618</v>
      </c>
      <c r="C431" s="37">
        <v>4301031215</v>
      </c>
      <c r="D431" s="455">
        <v>4680115882911</v>
      </c>
      <c r="E431" s="455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7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7"/>
      <c r="Q431" s="457"/>
      <c r="R431" s="457"/>
      <c r="S431" s="45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customHeight="1" x14ac:dyDescent="0.25">
      <c r="A432" s="64" t="s">
        <v>619</v>
      </c>
      <c r="B432" s="64" t="s">
        <v>620</v>
      </c>
      <c r="C432" s="37">
        <v>4301031167</v>
      </c>
      <c r="D432" s="455">
        <v>4680115880771</v>
      </c>
      <c r="E432" s="455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57"/>
      <c r="Q432" s="457"/>
      <c r="R432" s="457"/>
      <c r="S432" s="45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customHeight="1" x14ac:dyDescent="0.25">
      <c r="A433" s="64" t="s">
        <v>621</v>
      </c>
      <c r="B433" s="64" t="s">
        <v>622</v>
      </c>
      <c r="C433" s="37">
        <v>4301031173</v>
      </c>
      <c r="D433" s="455">
        <v>4607091389500</v>
      </c>
      <c r="E433" s="455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57"/>
      <c r="Q433" s="457"/>
      <c r="R433" s="457"/>
      <c r="S433" s="45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customHeight="1" x14ac:dyDescent="0.25">
      <c r="A434" s="64" t="s">
        <v>623</v>
      </c>
      <c r="B434" s="64" t="s">
        <v>624</v>
      </c>
      <c r="C434" s="37">
        <v>4301031103</v>
      </c>
      <c r="D434" s="455">
        <v>4680115881983</v>
      </c>
      <c r="E434" s="455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57"/>
      <c r="Q434" s="457"/>
      <c r="R434" s="457"/>
      <c r="S434" s="45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x14ac:dyDescent="0.2">
      <c r="A435" s="463"/>
      <c r="B435" s="463"/>
      <c r="C435" s="463"/>
      <c r="D435" s="463"/>
      <c r="E435" s="463"/>
      <c r="F435" s="463"/>
      <c r="G435" s="463"/>
      <c r="H435" s="463"/>
      <c r="I435" s="463"/>
      <c r="J435" s="463"/>
      <c r="K435" s="463"/>
      <c r="L435" s="463"/>
      <c r="M435" s="463"/>
      <c r="N435" s="464"/>
      <c r="O435" s="460" t="s">
        <v>43</v>
      </c>
      <c r="P435" s="461"/>
      <c r="Q435" s="461"/>
      <c r="R435" s="461"/>
      <c r="S435" s="461"/>
      <c r="T435" s="461"/>
      <c r="U435" s="462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463"/>
      <c r="B436" s="463"/>
      <c r="C436" s="463"/>
      <c r="D436" s="463"/>
      <c r="E436" s="463"/>
      <c r="F436" s="463"/>
      <c r="G436" s="463"/>
      <c r="H436" s="463"/>
      <c r="I436" s="463"/>
      <c r="J436" s="463"/>
      <c r="K436" s="463"/>
      <c r="L436" s="463"/>
      <c r="M436" s="463"/>
      <c r="N436" s="464"/>
      <c r="O436" s="460" t="s">
        <v>43</v>
      </c>
      <c r="P436" s="461"/>
      <c r="Q436" s="461"/>
      <c r="R436" s="461"/>
      <c r="S436" s="461"/>
      <c r="T436" s="461"/>
      <c r="U436" s="462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54" t="s">
        <v>99</v>
      </c>
      <c r="B437" s="454"/>
      <c r="C437" s="454"/>
      <c r="D437" s="454"/>
      <c r="E437" s="454"/>
      <c r="F437" s="454"/>
      <c r="G437" s="454"/>
      <c r="H437" s="454"/>
      <c r="I437" s="454"/>
      <c r="J437" s="454"/>
      <c r="K437" s="454"/>
      <c r="L437" s="454"/>
      <c r="M437" s="454"/>
      <c r="N437" s="454"/>
      <c r="O437" s="454"/>
      <c r="P437" s="454"/>
      <c r="Q437" s="454"/>
      <c r="R437" s="454"/>
      <c r="S437" s="454"/>
      <c r="T437" s="454"/>
      <c r="U437" s="454"/>
      <c r="V437" s="454"/>
      <c r="W437" s="454"/>
      <c r="X437" s="454"/>
      <c r="Y437" s="454"/>
      <c r="Z437" s="67"/>
      <c r="AA437" s="67"/>
    </row>
    <row r="438" spans="1:67" ht="27" customHeight="1" x14ac:dyDescent="0.25">
      <c r="A438" s="64" t="s">
        <v>625</v>
      </c>
      <c r="B438" s="64" t="s">
        <v>626</v>
      </c>
      <c r="C438" s="37">
        <v>4301032046</v>
      </c>
      <c r="D438" s="455">
        <v>4680115884359</v>
      </c>
      <c r="E438" s="455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601</v>
      </c>
      <c r="L438" s="39" t="s">
        <v>600</v>
      </c>
      <c r="M438" s="39"/>
      <c r="N438" s="38">
        <v>60</v>
      </c>
      <c r="O43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57"/>
      <c r="Q438" s="457"/>
      <c r="R438" s="457"/>
      <c r="S438" s="458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0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627</v>
      </c>
      <c r="B439" s="64" t="s">
        <v>628</v>
      </c>
      <c r="C439" s="37">
        <v>4301040358</v>
      </c>
      <c r="D439" s="455">
        <v>4680115884571</v>
      </c>
      <c r="E439" s="455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601</v>
      </c>
      <c r="L439" s="39" t="s">
        <v>600</v>
      </c>
      <c r="M439" s="39"/>
      <c r="N439" s="38">
        <v>60</v>
      </c>
      <c r="O439" s="71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57"/>
      <c r="Q439" s="457"/>
      <c r="R439" s="457"/>
      <c r="S439" s="45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63"/>
      <c r="B440" s="463"/>
      <c r="C440" s="463"/>
      <c r="D440" s="463"/>
      <c r="E440" s="463"/>
      <c r="F440" s="463"/>
      <c r="G440" s="463"/>
      <c r="H440" s="463"/>
      <c r="I440" s="463"/>
      <c r="J440" s="463"/>
      <c r="K440" s="463"/>
      <c r="L440" s="463"/>
      <c r="M440" s="463"/>
      <c r="N440" s="464"/>
      <c r="O440" s="460" t="s">
        <v>43</v>
      </c>
      <c r="P440" s="461"/>
      <c r="Q440" s="461"/>
      <c r="R440" s="461"/>
      <c r="S440" s="461"/>
      <c r="T440" s="461"/>
      <c r="U440" s="462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463"/>
      <c r="B441" s="463"/>
      <c r="C441" s="463"/>
      <c r="D441" s="463"/>
      <c r="E441" s="463"/>
      <c r="F441" s="463"/>
      <c r="G441" s="463"/>
      <c r="H441" s="463"/>
      <c r="I441" s="463"/>
      <c r="J441" s="463"/>
      <c r="K441" s="463"/>
      <c r="L441" s="463"/>
      <c r="M441" s="463"/>
      <c r="N441" s="464"/>
      <c r="O441" s="460" t="s">
        <v>43</v>
      </c>
      <c r="P441" s="461"/>
      <c r="Q441" s="461"/>
      <c r="R441" s="461"/>
      <c r="S441" s="461"/>
      <c r="T441" s="461"/>
      <c r="U441" s="462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54" t="s">
        <v>629</v>
      </c>
      <c r="B442" s="454"/>
      <c r="C442" s="454"/>
      <c r="D442" s="454"/>
      <c r="E442" s="454"/>
      <c r="F442" s="454"/>
      <c r="G442" s="454"/>
      <c r="H442" s="454"/>
      <c r="I442" s="454"/>
      <c r="J442" s="454"/>
      <c r="K442" s="454"/>
      <c r="L442" s="454"/>
      <c r="M442" s="454"/>
      <c r="N442" s="454"/>
      <c r="O442" s="454"/>
      <c r="P442" s="454"/>
      <c r="Q442" s="454"/>
      <c r="R442" s="454"/>
      <c r="S442" s="454"/>
      <c r="T442" s="454"/>
      <c r="U442" s="454"/>
      <c r="V442" s="454"/>
      <c r="W442" s="454"/>
      <c r="X442" s="454"/>
      <c r="Y442" s="454"/>
      <c r="Z442" s="67"/>
      <c r="AA442" s="67"/>
    </row>
    <row r="443" spans="1:67" ht="27" customHeight="1" x14ac:dyDescent="0.25">
      <c r="A443" s="64" t="s">
        <v>630</v>
      </c>
      <c r="B443" s="64" t="s">
        <v>631</v>
      </c>
      <c r="C443" s="37">
        <v>4301170010</v>
      </c>
      <c r="D443" s="455">
        <v>4680115884090</v>
      </c>
      <c r="E443" s="455"/>
      <c r="F443" s="63">
        <v>0.11</v>
      </c>
      <c r="G443" s="38">
        <v>12</v>
      </c>
      <c r="H443" s="63">
        <v>1.32</v>
      </c>
      <c r="I443" s="63">
        <v>1.88</v>
      </c>
      <c r="J443" s="38">
        <v>200</v>
      </c>
      <c r="K443" s="38" t="s">
        <v>601</v>
      </c>
      <c r="L443" s="39" t="s">
        <v>600</v>
      </c>
      <c r="M443" s="39"/>
      <c r="N443" s="38">
        <v>150</v>
      </c>
      <c r="O443" s="7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57"/>
      <c r="Q443" s="457"/>
      <c r="R443" s="457"/>
      <c r="S443" s="458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2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63"/>
      <c r="B444" s="463"/>
      <c r="C444" s="463"/>
      <c r="D444" s="463"/>
      <c r="E444" s="463"/>
      <c r="F444" s="463"/>
      <c r="G444" s="463"/>
      <c r="H444" s="463"/>
      <c r="I444" s="463"/>
      <c r="J444" s="463"/>
      <c r="K444" s="463"/>
      <c r="L444" s="463"/>
      <c r="M444" s="463"/>
      <c r="N444" s="464"/>
      <c r="O444" s="460" t="s">
        <v>43</v>
      </c>
      <c r="P444" s="461"/>
      <c r="Q444" s="461"/>
      <c r="R444" s="461"/>
      <c r="S444" s="461"/>
      <c r="T444" s="461"/>
      <c r="U444" s="462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463"/>
      <c r="B445" s="463"/>
      <c r="C445" s="463"/>
      <c r="D445" s="463"/>
      <c r="E445" s="463"/>
      <c r="F445" s="463"/>
      <c r="G445" s="463"/>
      <c r="H445" s="463"/>
      <c r="I445" s="463"/>
      <c r="J445" s="463"/>
      <c r="K445" s="463"/>
      <c r="L445" s="463"/>
      <c r="M445" s="463"/>
      <c r="N445" s="464"/>
      <c r="O445" s="460" t="s">
        <v>43</v>
      </c>
      <c r="P445" s="461"/>
      <c r="Q445" s="461"/>
      <c r="R445" s="461"/>
      <c r="S445" s="461"/>
      <c r="T445" s="461"/>
      <c r="U445" s="462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4.25" customHeight="1" x14ac:dyDescent="0.25">
      <c r="A446" s="454" t="s">
        <v>632</v>
      </c>
      <c r="B446" s="454"/>
      <c r="C446" s="454"/>
      <c r="D446" s="454"/>
      <c r="E446" s="454"/>
      <c r="F446" s="454"/>
      <c r="G446" s="454"/>
      <c r="H446" s="454"/>
      <c r="I446" s="454"/>
      <c r="J446" s="454"/>
      <c r="K446" s="454"/>
      <c r="L446" s="454"/>
      <c r="M446" s="454"/>
      <c r="N446" s="454"/>
      <c r="O446" s="454"/>
      <c r="P446" s="454"/>
      <c r="Q446" s="454"/>
      <c r="R446" s="454"/>
      <c r="S446" s="454"/>
      <c r="T446" s="454"/>
      <c r="U446" s="454"/>
      <c r="V446" s="454"/>
      <c r="W446" s="454"/>
      <c r="X446" s="454"/>
      <c r="Y446" s="454"/>
      <c r="Z446" s="67"/>
      <c r="AA446" s="67"/>
    </row>
    <row r="447" spans="1:67" ht="27" customHeight="1" x14ac:dyDescent="0.25">
      <c r="A447" s="64" t="s">
        <v>633</v>
      </c>
      <c r="B447" s="64" t="s">
        <v>634</v>
      </c>
      <c r="C447" s="37">
        <v>4301040357</v>
      </c>
      <c r="D447" s="455">
        <v>4680115884564</v>
      </c>
      <c r="E447" s="455"/>
      <c r="F447" s="63">
        <v>0.15</v>
      </c>
      <c r="G447" s="38">
        <v>20</v>
      </c>
      <c r="H447" s="63">
        <v>3</v>
      </c>
      <c r="I447" s="63">
        <v>3.6</v>
      </c>
      <c r="J447" s="38">
        <v>200</v>
      </c>
      <c r="K447" s="38" t="s">
        <v>601</v>
      </c>
      <c r="L447" s="39" t="s">
        <v>600</v>
      </c>
      <c r="M447" s="39"/>
      <c r="N447" s="38">
        <v>60</v>
      </c>
      <c r="O447" s="7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57"/>
      <c r="Q447" s="457"/>
      <c r="R447" s="457"/>
      <c r="S447" s="458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3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463"/>
      <c r="B448" s="463"/>
      <c r="C448" s="463"/>
      <c r="D448" s="463"/>
      <c r="E448" s="463"/>
      <c r="F448" s="463"/>
      <c r="G448" s="463"/>
      <c r="H448" s="463"/>
      <c r="I448" s="463"/>
      <c r="J448" s="463"/>
      <c r="K448" s="463"/>
      <c r="L448" s="463"/>
      <c r="M448" s="463"/>
      <c r="N448" s="464"/>
      <c r="O448" s="460" t="s">
        <v>43</v>
      </c>
      <c r="P448" s="461"/>
      <c r="Q448" s="461"/>
      <c r="R448" s="461"/>
      <c r="S448" s="461"/>
      <c r="T448" s="461"/>
      <c r="U448" s="462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463"/>
      <c r="B449" s="463"/>
      <c r="C449" s="463"/>
      <c r="D449" s="463"/>
      <c r="E449" s="463"/>
      <c r="F449" s="463"/>
      <c r="G449" s="463"/>
      <c r="H449" s="463"/>
      <c r="I449" s="463"/>
      <c r="J449" s="463"/>
      <c r="K449" s="463"/>
      <c r="L449" s="463"/>
      <c r="M449" s="463"/>
      <c r="N449" s="464"/>
      <c r="O449" s="460" t="s">
        <v>43</v>
      </c>
      <c r="P449" s="461"/>
      <c r="Q449" s="461"/>
      <c r="R449" s="461"/>
      <c r="S449" s="461"/>
      <c r="T449" s="461"/>
      <c r="U449" s="462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6.5" customHeight="1" x14ac:dyDescent="0.25">
      <c r="A450" s="453" t="s">
        <v>635</v>
      </c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3"/>
      <c r="P450" s="453"/>
      <c r="Q450" s="453"/>
      <c r="R450" s="453"/>
      <c r="S450" s="453"/>
      <c r="T450" s="453"/>
      <c r="U450" s="453"/>
      <c r="V450" s="453"/>
      <c r="W450" s="453"/>
      <c r="X450" s="453"/>
      <c r="Y450" s="453"/>
      <c r="Z450" s="66"/>
      <c r="AA450" s="66"/>
    </row>
    <row r="451" spans="1:67" ht="14.25" customHeight="1" x14ac:dyDescent="0.25">
      <c r="A451" s="454" t="s">
        <v>77</v>
      </c>
      <c r="B451" s="454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67"/>
      <c r="AA451" s="67"/>
    </row>
    <row r="452" spans="1:67" ht="27" customHeight="1" x14ac:dyDescent="0.25">
      <c r="A452" s="64" t="s">
        <v>636</v>
      </c>
      <c r="B452" s="64" t="s">
        <v>637</v>
      </c>
      <c r="C452" s="37">
        <v>4301031294</v>
      </c>
      <c r="D452" s="455">
        <v>4680115885189</v>
      </c>
      <c r="E452" s="455"/>
      <c r="F452" s="63">
        <v>0.2</v>
      </c>
      <c r="G452" s="38">
        <v>6</v>
      </c>
      <c r="H452" s="63">
        <v>1.2</v>
      </c>
      <c r="I452" s="63">
        <v>1.3720000000000001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7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57"/>
      <c r="Q452" s="457"/>
      <c r="R452" s="457"/>
      <c r="S452" s="458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48</v>
      </c>
      <c r="AE452" s="80"/>
      <c r="BB452" s="334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638</v>
      </c>
      <c r="B453" s="64" t="s">
        <v>639</v>
      </c>
      <c r="C453" s="37">
        <v>4301031293</v>
      </c>
      <c r="D453" s="455">
        <v>4680115885172</v>
      </c>
      <c r="E453" s="455"/>
      <c r="F453" s="63">
        <v>0.2</v>
      </c>
      <c r="G453" s="38">
        <v>6</v>
      </c>
      <c r="H453" s="63">
        <v>1.2</v>
      </c>
      <c r="I453" s="63">
        <v>1.3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57"/>
      <c r="Q453" s="457"/>
      <c r="R453" s="457"/>
      <c r="S453" s="458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640</v>
      </c>
      <c r="B454" s="64" t="s">
        <v>641</v>
      </c>
      <c r="C454" s="37">
        <v>4301031291</v>
      </c>
      <c r="D454" s="455">
        <v>4680115885110</v>
      </c>
      <c r="E454" s="455"/>
      <c r="F454" s="63">
        <v>0.2</v>
      </c>
      <c r="G454" s="38">
        <v>6</v>
      </c>
      <c r="H454" s="63">
        <v>1.2</v>
      </c>
      <c r="I454" s="63">
        <v>2.02</v>
      </c>
      <c r="J454" s="38">
        <v>234</v>
      </c>
      <c r="K454" s="38" t="s">
        <v>84</v>
      </c>
      <c r="L454" s="39" t="s">
        <v>80</v>
      </c>
      <c r="M454" s="39"/>
      <c r="N454" s="38">
        <v>35</v>
      </c>
      <c r="O454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57"/>
      <c r="Q454" s="457"/>
      <c r="R454" s="457"/>
      <c r="S454" s="458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463"/>
      <c r="B455" s="463"/>
      <c r="C455" s="463"/>
      <c r="D455" s="463"/>
      <c r="E455" s="463"/>
      <c r="F455" s="463"/>
      <c r="G455" s="463"/>
      <c r="H455" s="463"/>
      <c r="I455" s="463"/>
      <c r="J455" s="463"/>
      <c r="K455" s="463"/>
      <c r="L455" s="463"/>
      <c r="M455" s="463"/>
      <c r="N455" s="464"/>
      <c r="O455" s="460" t="s">
        <v>43</v>
      </c>
      <c r="P455" s="461"/>
      <c r="Q455" s="461"/>
      <c r="R455" s="461"/>
      <c r="S455" s="461"/>
      <c r="T455" s="461"/>
      <c r="U455" s="462"/>
      <c r="V455" s="43" t="s">
        <v>42</v>
      </c>
      <c r="W455" s="44">
        <f>IFERROR(W452/H452,"0")+IFERROR(W453/H453,"0")+IFERROR(W454/H454,"0")</f>
        <v>0</v>
      </c>
      <c r="X455" s="44">
        <f>IFERROR(X452/H452,"0")+IFERROR(X453/H453,"0")+IFERROR(X454/H454,"0")</f>
        <v>0</v>
      </c>
      <c r="Y455" s="44">
        <f>IFERROR(IF(Y452="",0,Y452),"0")+IFERROR(IF(Y453="",0,Y453),"0")+IFERROR(IF(Y454="",0,Y454),"0")</f>
        <v>0</v>
      </c>
      <c r="Z455" s="68"/>
      <c r="AA455" s="68"/>
    </row>
    <row r="456" spans="1:67" x14ac:dyDescent="0.2">
      <c r="A456" s="463"/>
      <c r="B456" s="463"/>
      <c r="C456" s="463"/>
      <c r="D456" s="463"/>
      <c r="E456" s="463"/>
      <c r="F456" s="463"/>
      <c r="G456" s="463"/>
      <c r="H456" s="463"/>
      <c r="I456" s="463"/>
      <c r="J456" s="463"/>
      <c r="K456" s="463"/>
      <c r="L456" s="463"/>
      <c r="M456" s="463"/>
      <c r="N456" s="464"/>
      <c r="O456" s="460" t="s">
        <v>43</v>
      </c>
      <c r="P456" s="461"/>
      <c r="Q456" s="461"/>
      <c r="R456" s="461"/>
      <c r="S456" s="461"/>
      <c r="T456" s="461"/>
      <c r="U456" s="462"/>
      <c r="V456" s="43" t="s">
        <v>0</v>
      </c>
      <c r="W456" s="44">
        <f>IFERROR(SUM(W452:W454),"0")</f>
        <v>0</v>
      </c>
      <c r="X456" s="44">
        <f>IFERROR(SUM(X452:X454),"0")</f>
        <v>0</v>
      </c>
      <c r="Y456" s="43"/>
      <c r="Z456" s="68"/>
      <c r="AA456" s="68"/>
    </row>
    <row r="457" spans="1:67" ht="16.5" customHeight="1" x14ac:dyDescent="0.25">
      <c r="A457" s="453" t="s">
        <v>642</v>
      </c>
      <c r="B457" s="453"/>
      <c r="C457" s="453"/>
      <c r="D457" s="453"/>
      <c r="E457" s="453"/>
      <c r="F457" s="453"/>
      <c r="G457" s="453"/>
      <c r="H457" s="453"/>
      <c r="I457" s="453"/>
      <c r="J457" s="453"/>
      <c r="K457" s="453"/>
      <c r="L457" s="453"/>
      <c r="M457" s="453"/>
      <c r="N457" s="453"/>
      <c r="O457" s="453"/>
      <c r="P457" s="453"/>
      <c r="Q457" s="453"/>
      <c r="R457" s="453"/>
      <c r="S457" s="453"/>
      <c r="T457" s="453"/>
      <c r="U457" s="453"/>
      <c r="V457" s="453"/>
      <c r="W457" s="453"/>
      <c r="X457" s="453"/>
      <c r="Y457" s="453"/>
      <c r="Z457" s="66"/>
      <c r="AA457" s="66"/>
    </row>
    <row r="458" spans="1:67" ht="14.25" customHeight="1" x14ac:dyDescent="0.25">
      <c r="A458" s="454" t="s">
        <v>77</v>
      </c>
      <c r="B458" s="454"/>
      <c r="C458" s="454"/>
      <c r="D458" s="454"/>
      <c r="E458" s="454"/>
      <c r="F458" s="454"/>
      <c r="G458" s="454"/>
      <c r="H458" s="454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67"/>
      <c r="AA458" s="67"/>
    </row>
    <row r="459" spans="1:67" ht="27" customHeight="1" x14ac:dyDescent="0.25">
      <c r="A459" s="64" t="s">
        <v>643</v>
      </c>
      <c r="B459" s="64" t="s">
        <v>644</v>
      </c>
      <c r="C459" s="37">
        <v>4301031261</v>
      </c>
      <c r="D459" s="455">
        <v>4680115885103</v>
      </c>
      <c r="E459" s="455"/>
      <c r="F459" s="63">
        <v>0.27</v>
      </c>
      <c r="G459" s="38">
        <v>6</v>
      </c>
      <c r="H459" s="63">
        <v>1.62</v>
      </c>
      <c r="I459" s="63">
        <v>1.82</v>
      </c>
      <c r="J459" s="38">
        <v>156</v>
      </c>
      <c r="K459" s="38" t="s">
        <v>81</v>
      </c>
      <c r="L459" s="39" t="s">
        <v>80</v>
      </c>
      <c r="M459" s="39"/>
      <c r="N459" s="38">
        <v>40</v>
      </c>
      <c r="O459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457"/>
      <c r="Q459" s="457"/>
      <c r="R459" s="457"/>
      <c r="S459" s="458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IFERROR(IF(X459=0,"",ROUNDUP(X459/H459,0)*0.00753),"")</f>
        <v/>
      </c>
      <c r="Z459" s="69" t="s">
        <v>48</v>
      </c>
      <c r="AA459" s="70" t="s">
        <v>191</v>
      </c>
      <c r="AE459" s="80"/>
      <c r="BB459" s="337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63"/>
      <c r="B460" s="463"/>
      <c r="C460" s="463"/>
      <c r="D460" s="463"/>
      <c r="E460" s="463"/>
      <c r="F460" s="463"/>
      <c r="G460" s="463"/>
      <c r="H460" s="463"/>
      <c r="I460" s="463"/>
      <c r="J460" s="463"/>
      <c r="K460" s="463"/>
      <c r="L460" s="463"/>
      <c r="M460" s="463"/>
      <c r="N460" s="464"/>
      <c r="O460" s="460" t="s">
        <v>43</v>
      </c>
      <c r="P460" s="461"/>
      <c r="Q460" s="461"/>
      <c r="R460" s="461"/>
      <c r="S460" s="461"/>
      <c r="T460" s="461"/>
      <c r="U460" s="462"/>
      <c r="V460" s="43" t="s">
        <v>42</v>
      </c>
      <c r="W460" s="44">
        <f>IFERROR(W459/H459,"0")</f>
        <v>0</v>
      </c>
      <c r="X460" s="44">
        <f>IFERROR(X459/H459,"0")</f>
        <v>0</v>
      </c>
      <c r="Y460" s="44">
        <f>IFERROR(IF(Y459="",0,Y459),"0")</f>
        <v>0</v>
      </c>
      <c r="Z460" s="68"/>
      <c r="AA460" s="68"/>
    </row>
    <row r="461" spans="1:67" x14ac:dyDescent="0.2">
      <c r="A461" s="463"/>
      <c r="B461" s="463"/>
      <c r="C461" s="463"/>
      <c r="D461" s="463"/>
      <c r="E461" s="463"/>
      <c r="F461" s="463"/>
      <c r="G461" s="463"/>
      <c r="H461" s="463"/>
      <c r="I461" s="463"/>
      <c r="J461" s="463"/>
      <c r="K461" s="463"/>
      <c r="L461" s="463"/>
      <c r="M461" s="463"/>
      <c r="N461" s="464"/>
      <c r="O461" s="460" t="s">
        <v>43</v>
      </c>
      <c r="P461" s="461"/>
      <c r="Q461" s="461"/>
      <c r="R461" s="461"/>
      <c r="S461" s="461"/>
      <c r="T461" s="461"/>
      <c r="U461" s="462"/>
      <c r="V461" s="43" t="s">
        <v>0</v>
      </c>
      <c r="W461" s="44">
        <f>IFERROR(SUM(W459:W459),"0")</f>
        <v>0</v>
      </c>
      <c r="X461" s="44">
        <f>IFERROR(SUM(X459:X459),"0")</f>
        <v>0</v>
      </c>
      <c r="Y461" s="43"/>
      <c r="Z461" s="68"/>
      <c r="AA461" s="68"/>
    </row>
    <row r="462" spans="1:67" ht="14.25" customHeight="1" x14ac:dyDescent="0.25">
      <c r="A462" s="454" t="s">
        <v>218</v>
      </c>
      <c r="B462" s="454"/>
      <c r="C462" s="454"/>
      <c r="D462" s="454"/>
      <c r="E462" s="454"/>
      <c r="F462" s="454"/>
      <c r="G462" s="454"/>
      <c r="H462" s="454"/>
      <c r="I462" s="454"/>
      <c r="J462" s="454"/>
      <c r="K462" s="454"/>
      <c r="L462" s="454"/>
      <c r="M462" s="454"/>
      <c r="N462" s="454"/>
      <c r="O462" s="454"/>
      <c r="P462" s="454"/>
      <c r="Q462" s="454"/>
      <c r="R462" s="454"/>
      <c r="S462" s="454"/>
      <c r="T462" s="454"/>
      <c r="U462" s="454"/>
      <c r="V462" s="454"/>
      <c r="W462" s="454"/>
      <c r="X462" s="454"/>
      <c r="Y462" s="454"/>
      <c r="Z462" s="67"/>
      <c r="AA462" s="67"/>
    </row>
    <row r="463" spans="1:67" ht="27" customHeight="1" x14ac:dyDescent="0.25">
      <c r="A463" s="64" t="s">
        <v>645</v>
      </c>
      <c r="B463" s="64" t="s">
        <v>646</v>
      </c>
      <c r="C463" s="37">
        <v>4301060412</v>
      </c>
      <c r="D463" s="455">
        <v>4680115885509</v>
      </c>
      <c r="E463" s="455"/>
      <c r="F463" s="63">
        <v>0.27</v>
      </c>
      <c r="G463" s="38">
        <v>6</v>
      </c>
      <c r="H463" s="63">
        <v>1.62</v>
      </c>
      <c r="I463" s="63">
        <v>1.8859999999999999</v>
      </c>
      <c r="J463" s="38">
        <v>156</v>
      </c>
      <c r="K463" s="38" t="s">
        <v>81</v>
      </c>
      <c r="L463" s="39" t="s">
        <v>80</v>
      </c>
      <c r="M463" s="39"/>
      <c r="N463" s="38">
        <v>35</v>
      </c>
      <c r="O463" s="720" t="s">
        <v>647</v>
      </c>
      <c r="P463" s="457"/>
      <c r="Q463" s="457"/>
      <c r="R463" s="457"/>
      <c r="S463" s="458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191</v>
      </c>
      <c r="AE463" s="80"/>
      <c r="BB463" s="338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63"/>
      <c r="B464" s="463"/>
      <c r="C464" s="463"/>
      <c r="D464" s="463"/>
      <c r="E464" s="463"/>
      <c r="F464" s="463"/>
      <c r="G464" s="463"/>
      <c r="H464" s="463"/>
      <c r="I464" s="463"/>
      <c r="J464" s="463"/>
      <c r="K464" s="463"/>
      <c r="L464" s="463"/>
      <c r="M464" s="463"/>
      <c r="N464" s="464"/>
      <c r="O464" s="460" t="s">
        <v>43</v>
      </c>
      <c r="P464" s="461"/>
      <c r="Q464" s="461"/>
      <c r="R464" s="461"/>
      <c r="S464" s="461"/>
      <c r="T464" s="461"/>
      <c r="U464" s="462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463"/>
      <c r="B465" s="463"/>
      <c r="C465" s="463"/>
      <c r="D465" s="463"/>
      <c r="E465" s="463"/>
      <c r="F465" s="463"/>
      <c r="G465" s="463"/>
      <c r="H465" s="463"/>
      <c r="I465" s="463"/>
      <c r="J465" s="463"/>
      <c r="K465" s="463"/>
      <c r="L465" s="463"/>
      <c r="M465" s="463"/>
      <c r="N465" s="464"/>
      <c r="O465" s="460" t="s">
        <v>43</v>
      </c>
      <c r="P465" s="461"/>
      <c r="Q465" s="461"/>
      <c r="R465" s="461"/>
      <c r="S465" s="461"/>
      <c r="T465" s="461"/>
      <c r="U465" s="462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27.75" customHeight="1" x14ac:dyDescent="0.2">
      <c r="A466" s="452" t="s">
        <v>648</v>
      </c>
      <c r="B466" s="452"/>
      <c r="C466" s="452"/>
      <c r="D466" s="452"/>
      <c r="E466" s="452"/>
      <c r="F466" s="452"/>
      <c r="G466" s="452"/>
      <c r="H466" s="452"/>
      <c r="I466" s="452"/>
      <c r="J466" s="452"/>
      <c r="K466" s="452"/>
      <c r="L466" s="452"/>
      <c r="M466" s="452"/>
      <c r="N466" s="452"/>
      <c r="O466" s="452"/>
      <c r="P466" s="452"/>
      <c r="Q466" s="452"/>
      <c r="R466" s="452"/>
      <c r="S466" s="452"/>
      <c r="T466" s="452"/>
      <c r="U466" s="452"/>
      <c r="V466" s="452"/>
      <c r="W466" s="452"/>
      <c r="X466" s="452"/>
      <c r="Y466" s="452"/>
      <c r="Z466" s="55"/>
      <c r="AA466" s="55"/>
    </row>
    <row r="467" spans="1:67" ht="16.5" customHeight="1" x14ac:dyDescent="0.25">
      <c r="A467" s="453" t="s">
        <v>648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66"/>
      <c r="AA467" s="66"/>
    </row>
    <row r="468" spans="1:67" ht="14.25" customHeight="1" x14ac:dyDescent="0.25">
      <c r="A468" s="454" t="s">
        <v>118</v>
      </c>
      <c r="B468" s="454"/>
      <c r="C468" s="454"/>
      <c r="D468" s="454"/>
      <c r="E468" s="454"/>
      <c r="F468" s="454"/>
      <c r="G468" s="454"/>
      <c r="H468" s="454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67"/>
      <c r="AA468" s="67"/>
    </row>
    <row r="469" spans="1:67" ht="27" customHeight="1" x14ac:dyDescent="0.25">
      <c r="A469" s="64" t="s">
        <v>649</v>
      </c>
      <c r="B469" s="64" t="s">
        <v>650</v>
      </c>
      <c r="C469" s="37">
        <v>4301011795</v>
      </c>
      <c r="D469" s="455">
        <v>4607091389067</v>
      </c>
      <c r="E469" s="455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113</v>
      </c>
      <c r="M469" s="39"/>
      <c r="N469" s="38">
        <v>60</v>
      </c>
      <c r="O469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457"/>
      <c r="Q469" s="457"/>
      <c r="R469" s="457"/>
      <c r="S469" s="458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ref="X469:X480" si="86">IFERROR(IF(W469="",0,CEILING((W469/$H469),1)*$H469),"")</f>
        <v>0</v>
      </c>
      <c r="Y469" s="42" t="str">
        <f t="shared" ref="Y469:Y475" si="87">IFERROR(IF(X469=0,"",ROUNDUP(X469/H469,0)*0.01196),"")</f>
        <v/>
      </c>
      <c r="Z469" s="69" t="s">
        <v>48</v>
      </c>
      <c r="AA469" s="70" t="s">
        <v>48</v>
      </c>
      <c r="AE469" s="80"/>
      <c r="BB469" s="339" t="s">
        <v>67</v>
      </c>
      <c r="BL469" s="80">
        <f t="shared" ref="BL469:BL480" si="88">IFERROR(W469*I469/H469,"0")</f>
        <v>0</v>
      </c>
      <c r="BM469" s="80">
        <f t="shared" ref="BM469:BM480" si="89">IFERROR(X469*I469/H469,"0")</f>
        <v>0</v>
      </c>
      <c r="BN469" s="80">
        <f t="shared" ref="BN469:BN480" si="90">IFERROR(1/J469*(W469/H469),"0")</f>
        <v>0</v>
      </c>
      <c r="BO469" s="80">
        <f t="shared" ref="BO469:BO480" si="91">IFERROR(1/J469*(X469/H469),"0")</f>
        <v>0</v>
      </c>
    </row>
    <row r="470" spans="1:67" ht="27" customHeight="1" x14ac:dyDescent="0.25">
      <c r="A470" s="64" t="s">
        <v>651</v>
      </c>
      <c r="B470" s="64" t="s">
        <v>652</v>
      </c>
      <c r="C470" s="37">
        <v>4301011779</v>
      </c>
      <c r="D470" s="455">
        <v>4607091383522</v>
      </c>
      <c r="E470" s="45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457"/>
      <c r="Q470" s="457"/>
      <c r="R470" s="457"/>
      <c r="S470" s="458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6"/>
        <v>0</v>
      </c>
      <c r="Y470" s="42" t="str">
        <f t="shared" si="87"/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si="88"/>
        <v>0</v>
      </c>
      <c r="BM470" s="80">
        <f t="shared" si="89"/>
        <v>0</v>
      </c>
      <c r="BN470" s="80">
        <f t="shared" si="90"/>
        <v>0</v>
      </c>
      <c r="BO470" s="80">
        <f t="shared" si="91"/>
        <v>0</v>
      </c>
    </row>
    <row r="471" spans="1:67" ht="27" customHeight="1" x14ac:dyDescent="0.25">
      <c r="A471" s="64" t="s">
        <v>653</v>
      </c>
      <c r="B471" s="64" t="s">
        <v>654</v>
      </c>
      <c r="C471" s="37">
        <v>4301011376</v>
      </c>
      <c r="D471" s="455">
        <v>4680115885226</v>
      </c>
      <c r="E471" s="455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132</v>
      </c>
      <c r="M471" s="39"/>
      <c r="N471" s="38">
        <v>60</v>
      </c>
      <c r="O471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7"/>
      <c r="Q471" s="457"/>
      <c r="R471" s="457"/>
      <c r="S471" s="458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customHeight="1" x14ac:dyDescent="0.25">
      <c r="A472" s="64" t="s">
        <v>655</v>
      </c>
      <c r="B472" s="64" t="s">
        <v>656</v>
      </c>
      <c r="C472" s="37">
        <v>4301011785</v>
      </c>
      <c r="D472" s="455">
        <v>4607091384437</v>
      </c>
      <c r="E472" s="45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72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457"/>
      <c r="Q472" s="457"/>
      <c r="R472" s="457"/>
      <c r="S472" s="458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16.5" customHeight="1" x14ac:dyDescent="0.25">
      <c r="A473" s="64" t="s">
        <v>657</v>
      </c>
      <c r="B473" s="64" t="s">
        <v>658</v>
      </c>
      <c r="C473" s="37">
        <v>4301011774</v>
      </c>
      <c r="D473" s="455">
        <v>4680115884502</v>
      </c>
      <c r="E473" s="45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457"/>
      <c r="Q473" s="457"/>
      <c r="R473" s="457"/>
      <c r="S473" s="45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27" customHeight="1" x14ac:dyDescent="0.25">
      <c r="A474" s="64" t="s">
        <v>659</v>
      </c>
      <c r="B474" s="64" t="s">
        <v>660</v>
      </c>
      <c r="C474" s="37">
        <v>4301011771</v>
      </c>
      <c r="D474" s="455">
        <v>4607091389104</v>
      </c>
      <c r="E474" s="45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457"/>
      <c r="Q474" s="457"/>
      <c r="R474" s="457"/>
      <c r="S474" s="45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16.5" customHeight="1" x14ac:dyDescent="0.25">
      <c r="A475" s="64" t="s">
        <v>661</v>
      </c>
      <c r="B475" s="64" t="s">
        <v>662</v>
      </c>
      <c r="C475" s="37">
        <v>4301011799</v>
      </c>
      <c r="D475" s="455">
        <v>4680115884519</v>
      </c>
      <c r="E475" s="45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132</v>
      </c>
      <c r="M475" s="39"/>
      <c r="N475" s="38">
        <v>60</v>
      </c>
      <c r="O475" s="7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457"/>
      <c r="Q475" s="457"/>
      <c r="R475" s="457"/>
      <c r="S475" s="45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27" customHeight="1" x14ac:dyDescent="0.25">
      <c r="A476" s="64" t="s">
        <v>663</v>
      </c>
      <c r="B476" s="64" t="s">
        <v>664</v>
      </c>
      <c r="C476" s="37">
        <v>4301011778</v>
      </c>
      <c r="D476" s="455">
        <v>4680115880603</v>
      </c>
      <c r="E476" s="45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81</v>
      </c>
      <c r="L476" s="39" t="s">
        <v>113</v>
      </c>
      <c r="M476" s="39"/>
      <c r="N476" s="38">
        <v>60</v>
      </c>
      <c r="O476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457"/>
      <c r="Q476" s="457"/>
      <c r="R476" s="457"/>
      <c r="S476" s="45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customHeight="1" x14ac:dyDescent="0.25">
      <c r="A477" s="64" t="s">
        <v>665</v>
      </c>
      <c r="B477" s="64" t="s">
        <v>666</v>
      </c>
      <c r="C477" s="37">
        <v>4301011775</v>
      </c>
      <c r="D477" s="455">
        <v>4607091389999</v>
      </c>
      <c r="E477" s="455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7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457"/>
      <c r="Q477" s="457"/>
      <c r="R477" s="457"/>
      <c r="S477" s="45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667</v>
      </c>
      <c r="B478" s="64" t="s">
        <v>668</v>
      </c>
      <c r="C478" s="37">
        <v>4301011770</v>
      </c>
      <c r="D478" s="455">
        <v>4680115882782</v>
      </c>
      <c r="E478" s="455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73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457"/>
      <c r="Q478" s="457"/>
      <c r="R478" s="457"/>
      <c r="S478" s="45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4301011190</v>
      </c>
      <c r="D479" s="455">
        <v>4607091389098</v>
      </c>
      <c r="E479" s="455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132</v>
      </c>
      <c r="M479" s="39"/>
      <c r="N479" s="38">
        <v>50</v>
      </c>
      <c r="O479" s="7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57"/>
      <c r="Q479" s="457"/>
      <c r="R479" s="457"/>
      <c r="S479" s="458"/>
      <c r="T479" s="40" t="s">
        <v>48</v>
      </c>
      <c r="U479" s="40" t="s">
        <v>48</v>
      </c>
      <c r="V479" s="41" t="s">
        <v>0</v>
      </c>
      <c r="W479" s="59">
        <v>288</v>
      </c>
      <c r="X479" s="56">
        <f t="shared" si="86"/>
        <v>288</v>
      </c>
      <c r="Y479" s="42">
        <f>IFERROR(IF(X479=0,"",ROUNDUP(X479/H479,0)*0.00753),"")</f>
        <v>0.90360000000000007</v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312.00000000000006</v>
      </c>
      <c r="BM479" s="80">
        <f t="shared" si="89"/>
        <v>312.00000000000006</v>
      </c>
      <c r="BN479" s="80">
        <f t="shared" si="90"/>
        <v>0.76923076923076916</v>
      </c>
      <c r="BO479" s="80">
        <f t="shared" si="91"/>
        <v>0.76923076923076916</v>
      </c>
    </row>
    <row r="480" spans="1:67" ht="27" customHeight="1" x14ac:dyDescent="0.25">
      <c r="A480" s="64" t="s">
        <v>671</v>
      </c>
      <c r="B480" s="64" t="s">
        <v>672</v>
      </c>
      <c r="C480" s="37">
        <v>4301011784</v>
      </c>
      <c r="D480" s="455">
        <v>4607091389982</v>
      </c>
      <c r="E480" s="455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57"/>
      <c r="Q480" s="457"/>
      <c r="R480" s="457"/>
      <c r="S480" s="458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x14ac:dyDescent="0.2">
      <c r="A481" s="463"/>
      <c r="B481" s="463"/>
      <c r="C481" s="463"/>
      <c r="D481" s="463"/>
      <c r="E481" s="463"/>
      <c r="F481" s="463"/>
      <c r="G481" s="463"/>
      <c r="H481" s="463"/>
      <c r="I481" s="463"/>
      <c r="J481" s="463"/>
      <c r="K481" s="463"/>
      <c r="L481" s="463"/>
      <c r="M481" s="463"/>
      <c r="N481" s="464"/>
      <c r="O481" s="460" t="s">
        <v>43</v>
      </c>
      <c r="P481" s="461"/>
      <c r="Q481" s="461"/>
      <c r="R481" s="461"/>
      <c r="S481" s="461"/>
      <c r="T481" s="461"/>
      <c r="U481" s="462"/>
      <c r="V481" s="43" t="s">
        <v>42</v>
      </c>
      <c r="W481" s="44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120</v>
      </c>
      <c r="X481" s="44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120</v>
      </c>
      <c r="Y481" s="44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0.90360000000000007</v>
      </c>
      <c r="Z481" s="68"/>
      <c r="AA481" s="68"/>
    </row>
    <row r="482" spans="1:67" x14ac:dyDescent="0.2">
      <c r="A482" s="463"/>
      <c r="B482" s="463"/>
      <c r="C482" s="463"/>
      <c r="D482" s="463"/>
      <c r="E482" s="463"/>
      <c r="F482" s="463"/>
      <c r="G482" s="463"/>
      <c r="H482" s="463"/>
      <c r="I482" s="463"/>
      <c r="J482" s="463"/>
      <c r="K482" s="463"/>
      <c r="L482" s="463"/>
      <c r="M482" s="463"/>
      <c r="N482" s="464"/>
      <c r="O482" s="460" t="s">
        <v>43</v>
      </c>
      <c r="P482" s="461"/>
      <c r="Q482" s="461"/>
      <c r="R482" s="461"/>
      <c r="S482" s="461"/>
      <c r="T482" s="461"/>
      <c r="U482" s="462"/>
      <c r="V482" s="43" t="s">
        <v>0</v>
      </c>
      <c r="W482" s="44">
        <f>IFERROR(SUM(W469:W480),"0")</f>
        <v>288</v>
      </c>
      <c r="X482" s="44">
        <f>IFERROR(SUM(X469:X480),"0")</f>
        <v>288</v>
      </c>
      <c r="Y482" s="43"/>
      <c r="Z482" s="68"/>
      <c r="AA482" s="68"/>
    </row>
    <row r="483" spans="1:67" ht="14.25" customHeight="1" x14ac:dyDescent="0.25">
      <c r="A483" s="454" t="s">
        <v>110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67"/>
      <c r="AA483" s="67"/>
    </row>
    <row r="484" spans="1:67" ht="16.5" customHeight="1" x14ac:dyDescent="0.25">
      <c r="A484" s="64" t="s">
        <v>673</v>
      </c>
      <c r="B484" s="64" t="s">
        <v>674</v>
      </c>
      <c r="C484" s="37">
        <v>4301020222</v>
      </c>
      <c r="D484" s="455">
        <v>4607091388930</v>
      </c>
      <c r="E484" s="455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114</v>
      </c>
      <c r="L484" s="39" t="s">
        <v>113</v>
      </c>
      <c r="M484" s="39"/>
      <c r="N484" s="38">
        <v>55</v>
      </c>
      <c r="O484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57"/>
      <c r="Q484" s="457"/>
      <c r="R484" s="457"/>
      <c r="S484" s="45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customHeight="1" x14ac:dyDescent="0.25">
      <c r="A485" s="64" t="s">
        <v>675</v>
      </c>
      <c r="B485" s="64" t="s">
        <v>676</v>
      </c>
      <c r="C485" s="37">
        <v>4301020206</v>
      </c>
      <c r="D485" s="455">
        <v>4680115880054</v>
      </c>
      <c r="E485" s="455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113</v>
      </c>
      <c r="M485" s="39"/>
      <c r="N485" s="38">
        <v>55</v>
      </c>
      <c r="O485" s="7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57"/>
      <c r="Q485" s="457"/>
      <c r="R485" s="457"/>
      <c r="S485" s="458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63"/>
      <c r="B486" s="463"/>
      <c r="C486" s="463"/>
      <c r="D486" s="463"/>
      <c r="E486" s="463"/>
      <c r="F486" s="463"/>
      <c r="G486" s="463"/>
      <c r="H486" s="463"/>
      <c r="I486" s="463"/>
      <c r="J486" s="463"/>
      <c r="K486" s="463"/>
      <c r="L486" s="463"/>
      <c r="M486" s="463"/>
      <c r="N486" s="464"/>
      <c r="O486" s="460" t="s">
        <v>43</v>
      </c>
      <c r="P486" s="461"/>
      <c r="Q486" s="461"/>
      <c r="R486" s="461"/>
      <c r="S486" s="461"/>
      <c r="T486" s="461"/>
      <c r="U486" s="462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x14ac:dyDescent="0.2">
      <c r="A487" s="463"/>
      <c r="B487" s="463"/>
      <c r="C487" s="463"/>
      <c r="D487" s="463"/>
      <c r="E487" s="463"/>
      <c r="F487" s="463"/>
      <c r="G487" s="463"/>
      <c r="H487" s="463"/>
      <c r="I487" s="463"/>
      <c r="J487" s="463"/>
      <c r="K487" s="463"/>
      <c r="L487" s="463"/>
      <c r="M487" s="463"/>
      <c r="N487" s="464"/>
      <c r="O487" s="460" t="s">
        <v>43</v>
      </c>
      <c r="P487" s="461"/>
      <c r="Q487" s="461"/>
      <c r="R487" s="461"/>
      <c r="S487" s="461"/>
      <c r="T487" s="461"/>
      <c r="U487" s="462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customHeight="1" x14ac:dyDescent="0.25">
      <c r="A488" s="454" t="s">
        <v>77</v>
      </c>
      <c r="B488" s="454"/>
      <c r="C488" s="454"/>
      <c r="D488" s="454"/>
      <c r="E488" s="454"/>
      <c r="F488" s="454"/>
      <c r="G488" s="454"/>
      <c r="H488" s="454"/>
      <c r="I488" s="454"/>
      <c r="J488" s="454"/>
      <c r="K488" s="454"/>
      <c r="L488" s="454"/>
      <c r="M488" s="454"/>
      <c r="N488" s="454"/>
      <c r="O488" s="454"/>
      <c r="P488" s="454"/>
      <c r="Q488" s="454"/>
      <c r="R488" s="454"/>
      <c r="S488" s="454"/>
      <c r="T488" s="454"/>
      <c r="U488" s="454"/>
      <c r="V488" s="454"/>
      <c r="W488" s="454"/>
      <c r="X488" s="454"/>
      <c r="Y488" s="454"/>
      <c r="Z488" s="67"/>
      <c r="AA488" s="67"/>
    </row>
    <row r="489" spans="1:67" ht="27" customHeight="1" x14ac:dyDescent="0.25">
      <c r="A489" s="64" t="s">
        <v>677</v>
      </c>
      <c r="B489" s="64" t="s">
        <v>678</v>
      </c>
      <c r="C489" s="37">
        <v>4301031252</v>
      </c>
      <c r="D489" s="455">
        <v>4680115883116</v>
      </c>
      <c r="E489" s="455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114</v>
      </c>
      <c r="L489" s="39" t="s">
        <v>113</v>
      </c>
      <c r="M489" s="39"/>
      <c r="N489" s="38">
        <v>60</v>
      </c>
      <c r="O489" s="7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57"/>
      <c r="Q489" s="457"/>
      <c r="R489" s="457"/>
      <c r="S489" s="458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92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3" t="s">
        <v>67</v>
      </c>
      <c r="BL489" s="80">
        <f t="shared" ref="BL489:BL494" si="93">IFERROR(W489*I489/H489,"0")</f>
        <v>0</v>
      </c>
      <c r="BM489" s="80">
        <f t="shared" ref="BM489:BM494" si="94">IFERROR(X489*I489/H489,"0")</f>
        <v>0</v>
      </c>
      <c r="BN489" s="80">
        <f t="shared" ref="BN489:BN494" si="95">IFERROR(1/J489*(W489/H489),"0")</f>
        <v>0</v>
      </c>
      <c r="BO489" s="80">
        <f t="shared" ref="BO489:BO494" si="96">IFERROR(1/J489*(X489/H489),"0")</f>
        <v>0</v>
      </c>
    </row>
    <row r="490" spans="1:67" ht="27" customHeight="1" x14ac:dyDescent="0.25">
      <c r="A490" s="64" t="s">
        <v>679</v>
      </c>
      <c r="B490" s="64" t="s">
        <v>680</v>
      </c>
      <c r="C490" s="37">
        <v>4301031248</v>
      </c>
      <c r="D490" s="455">
        <v>4680115883093</v>
      </c>
      <c r="E490" s="455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80</v>
      </c>
      <c r="M490" s="39"/>
      <c r="N490" s="38">
        <v>60</v>
      </c>
      <c r="O490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57"/>
      <c r="Q490" s="457"/>
      <c r="R490" s="457"/>
      <c r="S490" s="458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92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si="93"/>
        <v>0</v>
      </c>
      <c r="BM490" s="80">
        <f t="shared" si="94"/>
        <v>0</v>
      </c>
      <c r="BN490" s="80">
        <f t="shared" si="95"/>
        <v>0</v>
      </c>
      <c r="BO490" s="80">
        <f t="shared" si="96"/>
        <v>0</v>
      </c>
    </row>
    <row r="491" spans="1:67" ht="27" customHeight="1" x14ac:dyDescent="0.25">
      <c r="A491" s="64" t="s">
        <v>681</v>
      </c>
      <c r="B491" s="64" t="s">
        <v>682</v>
      </c>
      <c r="C491" s="37">
        <v>4301031250</v>
      </c>
      <c r="D491" s="455">
        <v>4680115883109</v>
      </c>
      <c r="E491" s="455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57"/>
      <c r="Q491" s="457"/>
      <c r="R491" s="457"/>
      <c r="S491" s="458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customHeight="1" x14ac:dyDescent="0.25">
      <c r="A492" s="64" t="s">
        <v>683</v>
      </c>
      <c r="B492" s="64" t="s">
        <v>684</v>
      </c>
      <c r="C492" s="37">
        <v>4301031249</v>
      </c>
      <c r="D492" s="455">
        <v>4680115882072</v>
      </c>
      <c r="E492" s="455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113</v>
      </c>
      <c r="M492" s="39"/>
      <c r="N492" s="38">
        <v>60</v>
      </c>
      <c r="O492" s="7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57"/>
      <c r="Q492" s="457"/>
      <c r="R492" s="457"/>
      <c r="S492" s="458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customHeight="1" x14ac:dyDescent="0.25">
      <c r="A493" s="64" t="s">
        <v>685</v>
      </c>
      <c r="B493" s="64" t="s">
        <v>686</v>
      </c>
      <c r="C493" s="37">
        <v>4301031251</v>
      </c>
      <c r="D493" s="455">
        <v>4680115882102</v>
      </c>
      <c r="E493" s="455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7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57"/>
      <c r="Q493" s="457"/>
      <c r="R493" s="457"/>
      <c r="S493" s="45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customHeight="1" x14ac:dyDescent="0.25">
      <c r="A494" s="64" t="s">
        <v>687</v>
      </c>
      <c r="B494" s="64" t="s">
        <v>688</v>
      </c>
      <c r="C494" s="37">
        <v>4301031253</v>
      </c>
      <c r="D494" s="455">
        <v>4680115882096</v>
      </c>
      <c r="E494" s="455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57"/>
      <c r="Q494" s="457"/>
      <c r="R494" s="457"/>
      <c r="S494" s="45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x14ac:dyDescent="0.2">
      <c r="A495" s="463"/>
      <c r="B495" s="463"/>
      <c r="C495" s="463"/>
      <c r="D495" s="463"/>
      <c r="E495" s="463"/>
      <c r="F495" s="463"/>
      <c r="G495" s="463"/>
      <c r="H495" s="463"/>
      <c r="I495" s="463"/>
      <c r="J495" s="463"/>
      <c r="K495" s="463"/>
      <c r="L495" s="463"/>
      <c r="M495" s="463"/>
      <c r="N495" s="464"/>
      <c r="O495" s="460" t="s">
        <v>43</v>
      </c>
      <c r="P495" s="461"/>
      <c r="Q495" s="461"/>
      <c r="R495" s="461"/>
      <c r="S495" s="461"/>
      <c r="T495" s="461"/>
      <c r="U495" s="462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x14ac:dyDescent="0.2">
      <c r="A496" s="463"/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4"/>
      <c r="O496" s="460" t="s">
        <v>43</v>
      </c>
      <c r="P496" s="461"/>
      <c r="Q496" s="461"/>
      <c r="R496" s="461"/>
      <c r="S496" s="461"/>
      <c r="T496" s="461"/>
      <c r="U496" s="462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customHeight="1" x14ac:dyDescent="0.25">
      <c r="A497" s="454" t="s">
        <v>85</v>
      </c>
      <c r="B497" s="454"/>
      <c r="C497" s="454"/>
      <c r="D497" s="454"/>
      <c r="E497" s="454"/>
      <c r="F497" s="454"/>
      <c r="G497" s="454"/>
      <c r="H497" s="454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67"/>
      <c r="AA497" s="67"/>
    </row>
    <row r="498" spans="1:67" ht="16.5" customHeight="1" x14ac:dyDescent="0.25">
      <c r="A498" s="64" t="s">
        <v>689</v>
      </c>
      <c r="B498" s="64" t="s">
        <v>690</v>
      </c>
      <c r="C498" s="37">
        <v>4301051230</v>
      </c>
      <c r="D498" s="455">
        <v>4607091383409</v>
      </c>
      <c r="E498" s="455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114</v>
      </c>
      <c r="L498" s="39" t="s">
        <v>80</v>
      </c>
      <c r="M498" s="39"/>
      <c r="N498" s="38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57"/>
      <c r="Q498" s="457"/>
      <c r="R498" s="457"/>
      <c r="S498" s="45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59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customHeight="1" x14ac:dyDescent="0.25">
      <c r="A499" s="64" t="s">
        <v>691</v>
      </c>
      <c r="B499" s="64" t="s">
        <v>692</v>
      </c>
      <c r="C499" s="37">
        <v>4301051231</v>
      </c>
      <c r="D499" s="455">
        <v>4607091383416</v>
      </c>
      <c r="E499" s="455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57"/>
      <c r="Q499" s="457"/>
      <c r="R499" s="457"/>
      <c r="S499" s="458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customHeight="1" x14ac:dyDescent="0.25">
      <c r="A500" s="64" t="s">
        <v>693</v>
      </c>
      <c r="B500" s="64" t="s">
        <v>694</v>
      </c>
      <c r="C500" s="37">
        <v>4301051058</v>
      </c>
      <c r="D500" s="455">
        <v>4680115883536</v>
      </c>
      <c r="E500" s="455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7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57"/>
      <c r="Q500" s="457"/>
      <c r="R500" s="457"/>
      <c r="S500" s="458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x14ac:dyDescent="0.2">
      <c r="A501" s="463"/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4"/>
      <c r="O501" s="460" t="s">
        <v>43</v>
      </c>
      <c r="P501" s="461"/>
      <c r="Q501" s="461"/>
      <c r="R501" s="461"/>
      <c r="S501" s="461"/>
      <c r="T501" s="461"/>
      <c r="U501" s="462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x14ac:dyDescent="0.2">
      <c r="A502" s="463"/>
      <c r="B502" s="463"/>
      <c r="C502" s="463"/>
      <c r="D502" s="463"/>
      <c r="E502" s="463"/>
      <c r="F502" s="463"/>
      <c r="G502" s="463"/>
      <c r="H502" s="463"/>
      <c r="I502" s="463"/>
      <c r="J502" s="463"/>
      <c r="K502" s="463"/>
      <c r="L502" s="463"/>
      <c r="M502" s="463"/>
      <c r="N502" s="464"/>
      <c r="O502" s="460" t="s">
        <v>43</v>
      </c>
      <c r="P502" s="461"/>
      <c r="Q502" s="461"/>
      <c r="R502" s="461"/>
      <c r="S502" s="461"/>
      <c r="T502" s="461"/>
      <c r="U502" s="462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customHeight="1" x14ac:dyDescent="0.25">
      <c r="A503" s="454" t="s">
        <v>218</v>
      </c>
      <c r="B503" s="454"/>
      <c r="C503" s="454"/>
      <c r="D503" s="454"/>
      <c r="E503" s="454"/>
      <c r="F503" s="454"/>
      <c r="G503" s="454"/>
      <c r="H503" s="454"/>
      <c r="I503" s="454"/>
      <c r="J503" s="454"/>
      <c r="K503" s="454"/>
      <c r="L503" s="454"/>
      <c r="M503" s="454"/>
      <c r="N503" s="454"/>
      <c r="O503" s="454"/>
      <c r="P503" s="454"/>
      <c r="Q503" s="454"/>
      <c r="R503" s="454"/>
      <c r="S503" s="454"/>
      <c r="T503" s="454"/>
      <c r="U503" s="454"/>
      <c r="V503" s="454"/>
      <c r="W503" s="454"/>
      <c r="X503" s="454"/>
      <c r="Y503" s="454"/>
      <c r="Z503" s="67"/>
      <c r="AA503" s="67"/>
    </row>
    <row r="504" spans="1:67" ht="16.5" customHeight="1" x14ac:dyDescent="0.25">
      <c r="A504" s="64" t="s">
        <v>695</v>
      </c>
      <c r="B504" s="64" t="s">
        <v>696</v>
      </c>
      <c r="C504" s="37">
        <v>4301060363</v>
      </c>
      <c r="D504" s="455">
        <v>4680115885035</v>
      </c>
      <c r="E504" s="455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114</v>
      </c>
      <c r="L504" s="39" t="s">
        <v>80</v>
      </c>
      <c r="M504" s="39"/>
      <c r="N504" s="38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57"/>
      <c r="Q504" s="457"/>
      <c r="R504" s="457"/>
      <c r="S504" s="45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2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4"/>
      <c r="O505" s="460" t="s">
        <v>43</v>
      </c>
      <c r="P505" s="461"/>
      <c r="Q505" s="461"/>
      <c r="R505" s="461"/>
      <c r="S505" s="461"/>
      <c r="T505" s="461"/>
      <c r="U505" s="462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x14ac:dyDescent="0.2">
      <c r="A506" s="463"/>
      <c r="B506" s="463"/>
      <c r="C506" s="463"/>
      <c r="D506" s="463"/>
      <c r="E506" s="463"/>
      <c r="F506" s="463"/>
      <c r="G506" s="463"/>
      <c r="H506" s="463"/>
      <c r="I506" s="463"/>
      <c r="J506" s="463"/>
      <c r="K506" s="463"/>
      <c r="L506" s="463"/>
      <c r="M506" s="463"/>
      <c r="N506" s="464"/>
      <c r="O506" s="460" t="s">
        <v>43</v>
      </c>
      <c r="P506" s="461"/>
      <c r="Q506" s="461"/>
      <c r="R506" s="461"/>
      <c r="S506" s="461"/>
      <c r="T506" s="461"/>
      <c r="U506" s="462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customHeight="1" x14ac:dyDescent="0.2">
      <c r="A507" s="452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55"/>
      <c r="AA507" s="55"/>
    </row>
    <row r="508" spans="1:67" ht="16.5" customHeight="1" x14ac:dyDescent="0.25">
      <c r="A508" s="453" t="s">
        <v>698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66"/>
      <c r="AA508" s="66"/>
    </row>
    <row r="509" spans="1:67" ht="14.25" customHeight="1" x14ac:dyDescent="0.25">
      <c r="A509" s="454" t="s">
        <v>118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67"/>
      <c r="AA509" s="67"/>
    </row>
    <row r="510" spans="1:67" ht="27" customHeight="1" x14ac:dyDescent="0.25">
      <c r="A510" s="64" t="s">
        <v>699</v>
      </c>
      <c r="B510" s="64" t="s">
        <v>700</v>
      </c>
      <c r="C510" s="37">
        <v>4301011763</v>
      </c>
      <c r="D510" s="455">
        <v>4640242181011</v>
      </c>
      <c r="E510" s="455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114</v>
      </c>
      <c r="L510" s="39" t="s">
        <v>132</v>
      </c>
      <c r="M510" s="39"/>
      <c r="N510" s="38">
        <v>55</v>
      </c>
      <c r="O510" s="745" t="s">
        <v>701</v>
      </c>
      <c r="P510" s="457"/>
      <c r="Q510" s="457"/>
      <c r="R510" s="457"/>
      <c r="S510" s="458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97">IFERROR(IF(W510="",0,CEILING((W510/$H510),1)*$H510),"")</f>
        <v>0</v>
      </c>
      <c r="Y510" s="42" t="str">
        <f t="shared" ref="Y510:Y515" si="98">IFERROR(IF(X510=0,"",ROUNDUP(X510/H510,0)*0.02175),"")</f>
        <v/>
      </c>
      <c r="Z510" s="69" t="s">
        <v>48</v>
      </c>
      <c r="AA510" s="70" t="s">
        <v>48</v>
      </c>
      <c r="AE510" s="80"/>
      <c r="BB510" s="363" t="s">
        <v>67</v>
      </c>
      <c r="BL510" s="80">
        <f t="shared" ref="BL510:BL518" si="99">IFERROR(W510*I510/H510,"0")</f>
        <v>0</v>
      </c>
      <c r="BM510" s="80">
        <f t="shared" ref="BM510:BM518" si="100">IFERROR(X510*I510/H510,"0")</f>
        <v>0</v>
      </c>
      <c r="BN510" s="80">
        <f t="shared" ref="BN510:BN518" si="101">IFERROR(1/J510*(W510/H510),"0")</f>
        <v>0</v>
      </c>
      <c r="BO510" s="80">
        <f t="shared" ref="BO510:BO518" si="102">IFERROR(1/J510*(X510/H510),"0")</f>
        <v>0</v>
      </c>
    </row>
    <row r="511" spans="1:67" ht="27" customHeight="1" x14ac:dyDescent="0.25">
      <c r="A511" s="64" t="s">
        <v>702</v>
      </c>
      <c r="B511" s="64" t="s">
        <v>703</v>
      </c>
      <c r="C511" s="37">
        <v>4301011951</v>
      </c>
      <c r="D511" s="455">
        <v>4640242180045</v>
      </c>
      <c r="E511" s="455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113</v>
      </c>
      <c r="M511" s="39"/>
      <c r="N511" s="38">
        <v>55</v>
      </c>
      <c r="O511" s="746" t="s">
        <v>704</v>
      </c>
      <c r="P511" s="457"/>
      <c r="Q511" s="457"/>
      <c r="R511" s="457"/>
      <c r="S511" s="458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7"/>
        <v>0</v>
      </c>
      <c r="Y511" s="42" t="str">
        <f t="shared" si="98"/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si="99"/>
        <v>0</v>
      </c>
      <c r="BM511" s="80">
        <f t="shared" si="100"/>
        <v>0</v>
      </c>
      <c r="BN511" s="80">
        <f t="shared" si="101"/>
        <v>0</v>
      </c>
      <c r="BO511" s="80">
        <f t="shared" si="102"/>
        <v>0</v>
      </c>
    </row>
    <row r="512" spans="1:67" ht="27" customHeight="1" x14ac:dyDescent="0.25">
      <c r="A512" s="64" t="s">
        <v>705</v>
      </c>
      <c r="B512" s="64" t="s">
        <v>706</v>
      </c>
      <c r="C512" s="37">
        <v>4301011585</v>
      </c>
      <c r="D512" s="455">
        <v>4640242180441</v>
      </c>
      <c r="E512" s="455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114</v>
      </c>
      <c r="L512" s="39" t="s">
        <v>113</v>
      </c>
      <c r="M512" s="39"/>
      <c r="N512" s="38">
        <v>50</v>
      </c>
      <c r="O512" s="747" t="s">
        <v>707</v>
      </c>
      <c r="P512" s="457"/>
      <c r="Q512" s="457"/>
      <c r="R512" s="457"/>
      <c r="S512" s="458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customHeight="1" x14ac:dyDescent="0.25">
      <c r="A513" s="64" t="s">
        <v>708</v>
      </c>
      <c r="B513" s="64" t="s">
        <v>709</v>
      </c>
      <c r="C513" s="37">
        <v>4301011950</v>
      </c>
      <c r="D513" s="455">
        <v>4640242180601</v>
      </c>
      <c r="E513" s="455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113</v>
      </c>
      <c r="M513" s="39"/>
      <c r="N513" s="38">
        <v>55</v>
      </c>
      <c r="O513" s="748" t="s">
        <v>710</v>
      </c>
      <c r="P513" s="457"/>
      <c r="Q513" s="457"/>
      <c r="R513" s="457"/>
      <c r="S513" s="458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customHeight="1" x14ac:dyDescent="0.25">
      <c r="A514" s="64" t="s">
        <v>711</v>
      </c>
      <c r="B514" s="64" t="s">
        <v>712</v>
      </c>
      <c r="C514" s="37">
        <v>4301011584</v>
      </c>
      <c r="D514" s="455">
        <v>4640242180564</v>
      </c>
      <c r="E514" s="455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114</v>
      </c>
      <c r="L514" s="39" t="s">
        <v>113</v>
      </c>
      <c r="M514" s="39"/>
      <c r="N514" s="38">
        <v>50</v>
      </c>
      <c r="O514" s="749" t="s">
        <v>713</v>
      </c>
      <c r="P514" s="457"/>
      <c r="Q514" s="457"/>
      <c r="R514" s="457"/>
      <c r="S514" s="45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customHeight="1" x14ac:dyDescent="0.25">
      <c r="A515" s="64" t="s">
        <v>714</v>
      </c>
      <c r="B515" s="64" t="s">
        <v>715</v>
      </c>
      <c r="C515" s="37">
        <v>4301011762</v>
      </c>
      <c r="D515" s="455">
        <v>4640242180922</v>
      </c>
      <c r="E515" s="455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750" t="s">
        <v>716</v>
      </c>
      <c r="P515" s="457"/>
      <c r="Q515" s="457"/>
      <c r="R515" s="457"/>
      <c r="S515" s="45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717</v>
      </c>
      <c r="B516" s="64" t="s">
        <v>718</v>
      </c>
      <c r="C516" s="37">
        <v>4301011764</v>
      </c>
      <c r="D516" s="455">
        <v>4640242181189</v>
      </c>
      <c r="E516" s="455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132</v>
      </c>
      <c r="M516" s="39"/>
      <c r="N516" s="38">
        <v>55</v>
      </c>
      <c r="O516" s="751" t="s">
        <v>719</v>
      </c>
      <c r="P516" s="457"/>
      <c r="Q516" s="457"/>
      <c r="R516" s="457"/>
      <c r="S516" s="45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720</v>
      </c>
      <c r="B517" s="64" t="s">
        <v>721</v>
      </c>
      <c r="C517" s="37">
        <v>4301011551</v>
      </c>
      <c r="D517" s="455">
        <v>4640242180038</v>
      </c>
      <c r="E517" s="455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113</v>
      </c>
      <c r="M517" s="39"/>
      <c r="N517" s="38">
        <v>50</v>
      </c>
      <c r="O517" s="752" t="s">
        <v>722</v>
      </c>
      <c r="P517" s="457"/>
      <c r="Q517" s="457"/>
      <c r="R517" s="457"/>
      <c r="S517" s="45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723</v>
      </c>
      <c r="B518" s="64" t="s">
        <v>724</v>
      </c>
      <c r="C518" s="37">
        <v>4301011765</v>
      </c>
      <c r="D518" s="455">
        <v>4640242181172</v>
      </c>
      <c r="E518" s="455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55</v>
      </c>
      <c r="O518" s="753" t="s">
        <v>725</v>
      </c>
      <c r="P518" s="457"/>
      <c r="Q518" s="457"/>
      <c r="R518" s="457"/>
      <c r="S518" s="45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x14ac:dyDescent="0.2">
      <c r="A519" s="463"/>
      <c r="B519" s="463"/>
      <c r="C519" s="463"/>
      <c r="D519" s="463"/>
      <c r="E519" s="463"/>
      <c r="F519" s="463"/>
      <c r="G519" s="463"/>
      <c r="H519" s="463"/>
      <c r="I519" s="463"/>
      <c r="J519" s="463"/>
      <c r="K519" s="463"/>
      <c r="L519" s="463"/>
      <c r="M519" s="463"/>
      <c r="N519" s="464"/>
      <c r="O519" s="460" t="s">
        <v>43</v>
      </c>
      <c r="P519" s="461"/>
      <c r="Q519" s="461"/>
      <c r="R519" s="461"/>
      <c r="S519" s="461"/>
      <c r="T519" s="461"/>
      <c r="U519" s="462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63"/>
      <c r="B520" s="463"/>
      <c r="C520" s="463"/>
      <c r="D520" s="463"/>
      <c r="E520" s="463"/>
      <c r="F520" s="463"/>
      <c r="G520" s="463"/>
      <c r="H520" s="463"/>
      <c r="I520" s="463"/>
      <c r="J520" s="463"/>
      <c r="K520" s="463"/>
      <c r="L520" s="463"/>
      <c r="M520" s="463"/>
      <c r="N520" s="464"/>
      <c r="O520" s="460" t="s">
        <v>43</v>
      </c>
      <c r="P520" s="461"/>
      <c r="Q520" s="461"/>
      <c r="R520" s="461"/>
      <c r="S520" s="461"/>
      <c r="T520" s="461"/>
      <c r="U520" s="462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customHeight="1" x14ac:dyDescent="0.25">
      <c r="A521" s="454" t="s">
        <v>110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67"/>
      <c r="AA521" s="67"/>
    </row>
    <row r="522" spans="1:67" ht="27" customHeight="1" x14ac:dyDescent="0.25">
      <c r="A522" s="64" t="s">
        <v>726</v>
      </c>
      <c r="B522" s="64" t="s">
        <v>727</v>
      </c>
      <c r="C522" s="37">
        <v>4301020260</v>
      </c>
      <c r="D522" s="455">
        <v>4640242180526</v>
      </c>
      <c r="E522" s="455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114</v>
      </c>
      <c r="L522" s="39" t="s">
        <v>113</v>
      </c>
      <c r="M522" s="39"/>
      <c r="N522" s="38">
        <v>50</v>
      </c>
      <c r="O522" s="754" t="s">
        <v>728</v>
      </c>
      <c r="P522" s="457"/>
      <c r="Q522" s="457"/>
      <c r="R522" s="457"/>
      <c r="S522" s="458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729</v>
      </c>
      <c r="B523" s="64" t="s">
        <v>730</v>
      </c>
      <c r="C523" s="37">
        <v>4301020269</v>
      </c>
      <c r="D523" s="455">
        <v>4640242180519</v>
      </c>
      <c r="E523" s="455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132</v>
      </c>
      <c r="M523" s="39"/>
      <c r="N523" s="38">
        <v>50</v>
      </c>
      <c r="O523" s="755" t="s">
        <v>731</v>
      </c>
      <c r="P523" s="457"/>
      <c r="Q523" s="457"/>
      <c r="R523" s="457"/>
      <c r="S523" s="458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732</v>
      </c>
      <c r="B524" s="64" t="s">
        <v>733</v>
      </c>
      <c r="C524" s="37">
        <v>4301020309</v>
      </c>
      <c r="D524" s="455">
        <v>4640242180090</v>
      </c>
      <c r="E524" s="455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113</v>
      </c>
      <c r="M524" s="39"/>
      <c r="N524" s="38">
        <v>50</v>
      </c>
      <c r="O524" s="756" t="s">
        <v>734</v>
      </c>
      <c r="P524" s="457"/>
      <c r="Q524" s="457"/>
      <c r="R524" s="457"/>
      <c r="S524" s="45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735</v>
      </c>
      <c r="B525" s="64" t="s">
        <v>736</v>
      </c>
      <c r="C525" s="37">
        <v>4301020314</v>
      </c>
      <c r="D525" s="455">
        <v>4640242180090</v>
      </c>
      <c r="E525" s="455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757" t="s">
        <v>737</v>
      </c>
      <c r="P525" s="457"/>
      <c r="Q525" s="457"/>
      <c r="R525" s="457"/>
      <c r="S525" s="45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738</v>
      </c>
      <c r="B526" s="64" t="s">
        <v>739</v>
      </c>
      <c r="C526" s="37">
        <v>4301020295</v>
      </c>
      <c r="D526" s="455">
        <v>4640242181363</v>
      </c>
      <c r="E526" s="455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113</v>
      </c>
      <c r="M526" s="39"/>
      <c r="N526" s="38">
        <v>50</v>
      </c>
      <c r="O526" s="758" t="s">
        <v>740</v>
      </c>
      <c r="P526" s="457"/>
      <c r="Q526" s="457"/>
      <c r="R526" s="457"/>
      <c r="S526" s="458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63"/>
      <c r="B527" s="463"/>
      <c r="C527" s="463"/>
      <c r="D527" s="463"/>
      <c r="E527" s="463"/>
      <c r="F527" s="463"/>
      <c r="G527" s="463"/>
      <c r="H527" s="463"/>
      <c r="I527" s="463"/>
      <c r="J527" s="463"/>
      <c r="K527" s="463"/>
      <c r="L527" s="463"/>
      <c r="M527" s="463"/>
      <c r="N527" s="464"/>
      <c r="O527" s="460" t="s">
        <v>43</v>
      </c>
      <c r="P527" s="461"/>
      <c r="Q527" s="461"/>
      <c r="R527" s="461"/>
      <c r="S527" s="461"/>
      <c r="T527" s="461"/>
      <c r="U527" s="462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463"/>
      <c r="B528" s="463"/>
      <c r="C528" s="463"/>
      <c r="D528" s="463"/>
      <c r="E528" s="463"/>
      <c r="F528" s="463"/>
      <c r="G528" s="463"/>
      <c r="H528" s="463"/>
      <c r="I528" s="463"/>
      <c r="J528" s="463"/>
      <c r="K528" s="463"/>
      <c r="L528" s="463"/>
      <c r="M528" s="463"/>
      <c r="N528" s="464"/>
      <c r="O528" s="460" t="s">
        <v>43</v>
      </c>
      <c r="P528" s="461"/>
      <c r="Q528" s="461"/>
      <c r="R528" s="461"/>
      <c r="S528" s="461"/>
      <c r="T528" s="461"/>
      <c r="U528" s="462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customHeight="1" x14ac:dyDescent="0.25">
      <c r="A529" s="454" t="s">
        <v>77</v>
      </c>
      <c r="B529" s="454"/>
      <c r="C529" s="454"/>
      <c r="D529" s="454"/>
      <c r="E529" s="454"/>
      <c r="F529" s="454"/>
      <c r="G529" s="454"/>
      <c r="H529" s="454"/>
      <c r="I529" s="454"/>
      <c r="J529" s="454"/>
      <c r="K529" s="454"/>
      <c r="L529" s="454"/>
      <c r="M529" s="454"/>
      <c r="N529" s="454"/>
      <c r="O529" s="454"/>
      <c r="P529" s="454"/>
      <c r="Q529" s="454"/>
      <c r="R529" s="454"/>
      <c r="S529" s="454"/>
      <c r="T529" s="454"/>
      <c r="U529" s="454"/>
      <c r="V529" s="454"/>
      <c r="W529" s="454"/>
      <c r="X529" s="454"/>
      <c r="Y529" s="454"/>
      <c r="Z529" s="67"/>
      <c r="AA529" s="67"/>
    </row>
    <row r="530" spans="1:67" ht="27" customHeight="1" x14ac:dyDescent="0.25">
      <c r="A530" s="64" t="s">
        <v>741</v>
      </c>
      <c r="B530" s="64" t="s">
        <v>742</v>
      </c>
      <c r="C530" s="37">
        <v>4301031280</v>
      </c>
      <c r="D530" s="455">
        <v>4640242180816</v>
      </c>
      <c r="E530" s="455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759" t="s">
        <v>743</v>
      </c>
      <c r="P530" s="457"/>
      <c r="Q530" s="457"/>
      <c r="R530" s="457"/>
      <c r="S530" s="458"/>
      <c r="T530" s="40" t="s">
        <v>48</v>
      </c>
      <c r="U530" s="40" t="s">
        <v>48</v>
      </c>
      <c r="V530" s="41" t="s">
        <v>0</v>
      </c>
      <c r="W530" s="59">
        <v>0</v>
      </c>
      <c r="X530" s="56">
        <f t="shared" ref="X530:X535" si="103"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77" t="s">
        <v>67</v>
      </c>
      <c r="BL530" s="80">
        <f t="shared" ref="BL530:BL535" si="104">IFERROR(W530*I530/H530,"0")</f>
        <v>0</v>
      </c>
      <c r="BM530" s="80">
        <f t="shared" ref="BM530:BM535" si="105">IFERROR(X530*I530/H530,"0")</f>
        <v>0</v>
      </c>
      <c r="BN530" s="80">
        <f t="shared" ref="BN530:BN535" si="106">IFERROR(1/J530*(W530/H530),"0")</f>
        <v>0</v>
      </c>
      <c r="BO530" s="80">
        <f t="shared" ref="BO530:BO535" si="107">IFERROR(1/J530*(X530/H530),"0")</f>
        <v>0</v>
      </c>
    </row>
    <row r="531" spans="1:67" ht="27" customHeight="1" x14ac:dyDescent="0.25">
      <c r="A531" s="64" t="s">
        <v>744</v>
      </c>
      <c r="B531" s="64" t="s">
        <v>745</v>
      </c>
      <c r="C531" s="37">
        <v>4301031194</v>
      </c>
      <c r="D531" s="455">
        <v>4680115880856</v>
      </c>
      <c r="E531" s="455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457"/>
      <c r="Q531" s="457"/>
      <c r="R531" s="457"/>
      <c r="S531" s="458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si="103"/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si="104"/>
        <v>0</v>
      </c>
      <c r="BM531" s="80">
        <f t="shared" si="105"/>
        <v>0</v>
      </c>
      <c r="BN531" s="80">
        <f t="shared" si="106"/>
        <v>0</v>
      </c>
      <c r="BO531" s="80">
        <f t="shared" si="107"/>
        <v>0</v>
      </c>
    </row>
    <row r="532" spans="1:67" ht="27" customHeight="1" x14ac:dyDescent="0.25">
      <c r="A532" s="64" t="s">
        <v>746</v>
      </c>
      <c r="B532" s="64" t="s">
        <v>747</v>
      </c>
      <c r="C532" s="37">
        <v>4301031244</v>
      </c>
      <c r="D532" s="455">
        <v>4640242180595</v>
      </c>
      <c r="E532" s="455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1" t="s">
        <v>748</v>
      </c>
      <c r="P532" s="457"/>
      <c r="Q532" s="457"/>
      <c r="R532" s="457"/>
      <c r="S532" s="458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customHeight="1" x14ac:dyDescent="0.25">
      <c r="A533" s="64" t="s">
        <v>749</v>
      </c>
      <c r="B533" s="64" t="s">
        <v>750</v>
      </c>
      <c r="C533" s="37">
        <v>4301031321</v>
      </c>
      <c r="D533" s="455">
        <v>4640242180076</v>
      </c>
      <c r="E533" s="455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2" t="s">
        <v>751</v>
      </c>
      <c r="P533" s="457"/>
      <c r="Q533" s="457"/>
      <c r="R533" s="457"/>
      <c r="S533" s="458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customHeight="1" x14ac:dyDescent="0.25">
      <c r="A534" s="64" t="s">
        <v>752</v>
      </c>
      <c r="B534" s="64" t="s">
        <v>753</v>
      </c>
      <c r="C534" s="37">
        <v>4301031203</v>
      </c>
      <c r="D534" s="455">
        <v>4640242180908</v>
      </c>
      <c r="E534" s="455"/>
      <c r="F534" s="63">
        <v>0.28000000000000003</v>
      </c>
      <c r="G534" s="38">
        <v>6</v>
      </c>
      <c r="H534" s="63">
        <v>1.68</v>
      </c>
      <c r="I534" s="63">
        <v>1.81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763" t="s">
        <v>754</v>
      </c>
      <c r="P534" s="457"/>
      <c r="Q534" s="457"/>
      <c r="R534" s="457"/>
      <c r="S534" s="458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customHeight="1" x14ac:dyDescent="0.25">
      <c r="A535" s="64" t="s">
        <v>755</v>
      </c>
      <c r="B535" s="64" t="s">
        <v>756</v>
      </c>
      <c r="C535" s="37">
        <v>4301031200</v>
      </c>
      <c r="D535" s="455">
        <v>4640242180489</v>
      </c>
      <c r="E535" s="455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764" t="s">
        <v>757</v>
      </c>
      <c r="P535" s="457"/>
      <c r="Q535" s="457"/>
      <c r="R535" s="457"/>
      <c r="S535" s="458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x14ac:dyDescent="0.2">
      <c r="A536" s="463"/>
      <c r="B536" s="463"/>
      <c r="C536" s="463"/>
      <c r="D536" s="463"/>
      <c r="E536" s="463"/>
      <c r="F536" s="463"/>
      <c r="G536" s="463"/>
      <c r="H536" s="463"/>
      <c r="I536" s="463"/>
      <c r="J536" s="463"/>
      <c r="K536" s="463"/>
      <c r="L536" s="463"/>
      <c r="M536" s="463"/>
      <c r="N536" s="464"/>
      <c r="O536" s="460" t="s">
        <v>43</v>
      </c>
      <c r="P536" s="461"/>
      <c r="Q536" s="461"/>
      <c r="R536" s="461"/>
      <c r="S536" s="461"/>
      <c r="T536" s="461"/>
      <c r="U536" s="462"/>
      <c r="V536" s="43" t="s">
        <v>42</v>
      </c>
      <c r="W536" s="44">
        <f>IFERROR(W530/H530,"0")+IFERROR(W531/H531,"0")+IFERROR(W532/H532,"0")+IFERROR(W533/H533,"0")+IFERROR(W534/H534,"0")+IFERROR(W535/H535,"0")</f>
        <v>0</v>
      </c>
      <c r="X536" s="44">
        <f>IFERROR(X530/H530,"0")+IFERROR(X531/H531,"0")+IFERROR(X532/H532,"0")+IFERROR(X533/H533,"0")+IFERROR(X534/H534,"0")+IFERROR(X535/H535,"0")</f>
        <v>0</v>
      </c>
      <c r="Y536" s="44">
        <f>IFERROR(IF(Y530="",0,Y530),"0")+IFERROR(IF(Y531="",0,Y531),"0")+IFERROR(IF(Y532="",0,Y532),"0")+IFERROR(IF(Y533="",0,Y533),"0")+IFERROR(IF(Y534="",0,Y534),"0")+IFERROR(IF(Y535="",0,Y535),"0")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63"/>
      <c r="B537" s="463"/>
      <c r="C537" s="463"/>
      <c r="D537" s="463"/>
      <c r="E537" s="463"/>
      <c r="F537" s="463"/>
      <c r="G537" s="463"/>
      <c r="H537" s="463"/>
      <c r="I537" s="463"/>
      <c r="J537" s="463"/>
      <c r="K537" s="463"/>
      <c r="L537" s="463"/>
      <c r="M537" s="463"/>
      <c r="N537" s="464"/>
      <c r="O537" s="460" t="s">
        <v>43</v>
      </c>
      <c r="P537" s="461"/>
      <c r="Q537" s="461"/>
      <c r="R537" s="461"/>
      <c r="S537" s="461"/>
      <c r="T537" s="461"/>
      <c r="U537" s="462"/>
      <c r="V537" s="43" t="s">
        <v>0</v>
      </c>
      <c r="W537" s="44">
        <f>IFERROR(SUM(W530:W535),"0")</f>
        <v>0</v>
      </c>
      <c r="X537" s="44">
        <f>IFERROR(SUM(X530:X535),"0")</f>
        <v>0</v>
      </c>
      <c r="Y537" s="43"/>
      <c r="Z537" s="68"/>
      <c r="AA537" s="68"/>
    </row>
    <row r="538" spans="1:67" ht="14.25" customHeight="1" x14ac:dyDescent="0.25">
      <c r="A538" s="454" t="s">
        <v>85</v>
      </c>
      <c r="B538" s="454"/>
      <c r="C538" s="454"/>
      <c r="D538" s="454"/>
      <c r="E538" s="454"/>
      <c r="F538" s="454"/>
      <c r="G538" s="454"/>
      <c r="H538" s="454"/>
      <c r="I538" s="454"/>
      <c r="J538" s="454"/>
      <c r="K538" s="454"/>
      <c r="L538" s="454"/>
      <c r="M538" s="454"/>
      <c r="N538" s="454"/>
      <c r="O538" s="454"/>
      <c r="P538" s="454"/>
      <c r="Q538" s="454"/>
      <c r="R538" s="454"/>
      <c r="S538" s="454"/>
      <c r="T538" s="454"/>
      <c r="U538" s="454"/>
      <c r="V538" s="454"/>
      <c r="W538" s="454"/>
      <c r="X538" s="454"/>
      <c r="Y538" s="454"/>
      <c r="Z538" s="67"/>
      <c r="AA538" s="67"/>
    </row>
    <row r="539" spans="1:67" ht="27" customHeight="1" x14ac:dyDescent="0.25">
      <c r="A539" s="64" t="s">
        <v>758</v>
      </c>
      <c r="B539" s="64" t="s">
        <v>759</v>
      </c>
      <c r="C539" s="37">
        <v>4301051746</v>
      </c>
      <c r="D539" s="455">
        <v>4640242180533</v>
      </c>
      <c r="E539" s="455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114</v>
      </c>
      <c r="L539" s="39" t="s">
        <v>132</v>
      </c>
      <c r="M539" s="39"/>
      <c r="N539" s="38">
        <v>40</v>
      </c>
      <c r="O539" s="765" t="s">
        <v>760</v>
      </c>
      <c r="P539" s="457"/>
      <c r="Q539" s="457"/>
      <c r="R539" s="457"/>
      <c r="S539" s="458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761</v>
      </c>
      <c r="B540" s="64" t="s">
        <v>762</v>
      </c>
      <c r="C540" s="37">
        <v>4301051780</v>
      </c>
      <c r="D540" s="455">
        <v>4640242180106</v>
      </c>
      <c r="E540" s="455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114</v>
      </c>
      <c r="L540" s="39" t="s">
        <v>80</v>
      </c>
      <c r="M540" s="39"/>
      <c r="N540" s="38">
        <v>45</v>
      </c>
      <c r="O540" s="766" t="s">
        <v>763</v>
      </c>
      <c r="P540" s="457"/>
      <c r="Q540" s="457"/>
      <c r="R540" s="457"/>
      <c r="S540" s="458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764</v>
      </c>
      <c r="B541" s="64" t="s">
        <v>765</v>
      </c>
      <c r="C541" s="37">
        <v>4301051510</v>
      </c>
      <c r="D541" s="455">
        <v>4640242180540</v>
      </c>
      <c r="E541" s="455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114</v>
      </c>
      <c r="L541" s="39" t="s">
        <v>80</v>
      </c>
      <c r="M541" s="39"/>
      <c r="N541" s="38">
        <v>30</v>
      </c>
      <c r="O541" s="767" t="s">
        <v>766</v>
      </c>
      <c r="P541" s="457"/>
      <c r="Q541" s="457"/>
      <c r="R541" s="457"/>
      <c r="S541" s="458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767</v>
      </c>
      <c r="B542" s="64" t="s">
        <v>768</v>
      </c>
      <c r="C542" s="37">
        <v>4301051390</v>
      </c>
      <c r="D542" s="455">
        <v>4640242181233</v>
      </c>
      <c r="E542" s="455"/>
      <c r="F542" s="63">
        <v>0.3</v>
      </c>
      <c r="G542" s="38">
        <v>6</v>
      </c>
      <c r="H542" s="63">
        <v>1.8</v>
      </c>
      <c r="I542" s="63">
        <v>1.984</v>
      </c>
      <c r="J542" s="38">
        <v>234</v>
      </c>
      <c r="K542" s="38" t="s">
        <v>84</v>
      </c>
      <c r="L542" s="39" t="s">
        <v>80</v>
      </c>
      <c r="M542" s="39"/>
      <c r="N542" s="38">
        <v>40</v>
      </c>
      <c r="O542" s="768" t="s">
        <v>769</v>
      </c>
      <c r="P542" s="457"/>
      <c r="Q542" s="457"/>
      <c r="R542" s="457"/>
      <c r="S542" s="458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IFERROR(IF(X542=0,"",ROUNDUP(X542/H542,0)*0.00502),"")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770</v>
      </c>
      <c r="B543" s="64" t="s">
        <v>771</v>
      </c>
      <c r="C543" s="37">
        <v>4301051448</v>
      </c>
      <c r="D543" s="455">
        <v>4640242181226</v>
      </c>
      <c r="E543" s="455"/>
      <c r="F543" s="63">
        <v>0.3</v>
      </c>
      <c r="G543" s="38">
        <v>6</v>
      </c>
      <c r="H543" s="63">
        <v>1.8</v>
      </c>
      <c r="I543" s="63">
        <v>1.972</v>
      </c>
      <c r="J543" s="38">
        <v>234</v>
      </c>
      <c r="K543" s="38" t="s">
        <v>84</v>
      </c>
      <c r="L543" s="39" t="s">
        <v>80</v>
      </c>
      <c r="M543" s="39"/>
      <c r="N543" s="38">
        <v>30</v>
      </c>
      <c r="O543" s="769" t="s">
        <v>772</v>
      </c>
      <c r="P543" s="457"/>
      <c r="Q543" s="457"/>
      <c r="R543" s="457"/>
      <c r="S543" s="458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x14ac:dyDescent="0.2">
      <c r="A544" s="463"/>
      <c r="B544" s="463"/>
      <c r="C544" s="463"/>
      <c r="D544" s="463"/>
      <c r="E544" s="463"/>
      <c r="F544" s="463"/>
      <c r="G544" s="463"/>
      <c r="H544" s="463"/>
      <c r="I544" s="463"/>
      <c r="J544" s="463"/>
      <c r="K544" s="463"/>
      <c r="L544" s="463"/>
      <c r="M544" s="463"/>
      <c r="N544" s="464"/>
      <c r="O544" s="460" t="s">
        <v>43</v>
      </c>
      <c r="P544" s="461"/>
      <c r="Q544" s="461"/>
      <c r="R544" s="461"/>
      <c r="S544" s="461"/>
      <c r="T544" s="461"/>
      <c r="U544" s="462"/>
      <c r="V544" s="43" t="s">
        <v>42</v>
      </c>
      <c r="W544" s="44">
        <f>IFERROR(W539/H539,"0")+IFERROR(W540/H540,"0")+IFERROR(W541/H541,"0")+IFERROR(W542/H542,"0")+IFERROR(W543/H543,"0")</f>
        <v>0</v>
      </c>
      <c r="X544" s="44">
        <f>IFERROR(X539/H539,"0")+IFERROR(X540/H540,"0")+IFERROR(X541/H541,"0")+IFERROR(X542/H542,"0")+IFERROR(X543/H543,"0")</f>
        <v>0</v>
      </c>
      <c r="Y544" s="44">
        <f>IFERROR(IF(Y539="",0,Y539),"0")+IFERROR(IF(Y540="",0,Y540),"0")+IFERROR(IF(Y541="",0,Y541),"0")+IFERROR(IF(Y542="",0,Y542),"0")+IFERROR(IF(Y543="",0,Y543),"0")</f>
        <v>0</v>
      </c>
      <c r="Z544" s="68"/>
      <c r="AA544" s="68"/>
    </row>
    <row r="545" spans="1:67" x14ac:dyDescent="0.2">
      <c r="A545" s="463"/>
      <c r="B545" s="463"/>
      <c r="C545" s="463"/>
      <c r="D545" s="463"/>
      <c r="E545" s="463"/>
      <c r="F545" s="463"/>
      <c r="G545" s="463"/>
      <c r="H545" s="463"/>
      <c r="I545" s="463"/>
      <c r="J545" s="463"/>
      <c r="K545" s="463"/>
      <c r="L545" s="463"/>
      <c r="M545" s="463"/>
      <c r="N545" s="464"/>
      <c r="O545" s="460" t="s">
        <v>43</v>
      </c>
      <c r="P545" s="461"/>
      <c r="Q545" s="461"/>
      <c r="R545" s="461"/>
      <c r="S545" s="461"/>
      <c r="T545" s="461"/>
      <c r="U545" s="462"/>
      <c r="V545" s="43" t="s">
        <v>0</v>
      </c>
      <c r="W545" s="44">
        <f>IFERROR(SUM(W539:W543),"0")</f>
        <v>0</v>
      </c>
      <c r="X545" s="44">
        <f>IFERROR(SUM(X539:X543),"0")</f>
        <v>0</v>
      </c>
      <c r="Y545" s="43"/>
      <c r="Z545" s="68"/>
      <c r="AA545" s="68"/>
    </row>
    <row r="546" spans="1:67" ht="14.25" customHeight="1" x14ac:dyDescent="0.25">
      <c r="A546" s="454" t="s">
        <v>218</v>
      </c>
      <c r="B546" s="454"/>
      <c r="C546" s="454"/>
      <c r="D546" s="454"/>
      <c r="E546" s="454"/>
      <c r="F546" s="454"/>
      <c r="G546" s="454"/>
      <c r="H546" s="454"/>
      <c r="I546" s="454"/>
      <c r="J546" s="454"/>
      <c r="K546" s="454"/>
      <c r="L546" s="454"/>
      <c r="M546" s="454"/>
      <c r="N546" s="454"/>
      <c r="O546" s="454"/>
      <c r="P546" s="454"/>
      <c r="Q546" s="454"/>
      <c r="R546" s="454"/>
      <c r="S546" s="454"/>
      <c r="T546" s="454"/>
      <c r="U546" s="454"/>
      <c r="V546" s="454"/>
      <c r="W546" s="454"/>
      <c r="X546" s="454"/>
      <c r="Y546" s="454"/>
      <c r="Z546" s="67"/>
      <c r="AA546" s="67"/>
    </row>
    <row r="547" spans="1:67" ht="27" customHeight="1" x14ac:dyDescent="0.25">
      <c r="A547" s="64" t="s">
        <v>773</v>
      </c>
      <c r="B547" s="64" t="s">
        <v>774</v>
      </c>
      <c r="C547" s="37">
        <v>4301060354</v>
      </c>
      <c r="D547" s="455">
        <v>4640242180120</v>
      </c>
      <c r="E547" s="455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114</v>
      </c>
      <c r="L547" s="39" t="s">
        <v>80</v>
      </c>
      <c r="M547" s="39"/>
      <c r="N547" s="38">
        <v>40</v>
      </c>
      <c r="O547" s="770" t="s">
        <v>775</v>
      </c>
      <c r="P547" s="457"/>
      <c r="Q547" s="457"/>
      <c r="R547" s="457"/>
      <c r="S547" s="458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8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773</v>
      </c>
      <c r="B548" s="64" t="s">
        <v>776</v>
      </c>
      <c r="C548" s="37">
        <v>4301060408</v>
      </c>
      <c r="D548" s="455">
        <v>4640242180120</v>
      </c>
      <c r="E548" s="455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771" t="s">
        <v>777</v>
      </c>
      <c r="P548" s="457"/>
      <c r="Q548" s="457"/>
      <c r="R548" s="457"/>
      <c r="S548" s="458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778</v>
      </c>
      <c r="B549" s="64" t="s">
        <v>779</v>
      </c>
      <c r="C549" s="37">
        <v>4301060355</v>
      </c>
      <c r="D549" s="455">
        <v>4640242180137</v>
      </c>
      <c r="E549" s="455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772" t="s">
        <v>780</v>
      </c>
      <c r="P549" s="457"/>
      <c r="Q549" s="457"/>
      <c r="R549" s="457"/>
      <c r="S549" s="458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778</v>
      </c>
      <c r="B550" s="64" t="s">
        <v>781</v>
      </c>
      <c r="C550" s="37">
        <v>4301060407</v>
      </c>
      <c r="D550" s="455">
        <v>4640242180137</v>
      </c>
      <c r="E550" s="455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3" t="s">
        <v>782</v>
      </c>
      <c r="P550" s="457"/>
      <c r="Q550" s="457"/>
      <c r="R550" s="457"/>
      <c r="S550" s="458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x14ac:dyDescent="0.2">
      <c r="A551" s="463"/>
      <c r="B551" s="463"/>
      <c r="C551" s="463"/>
      <c r="D551" s="463"/>
      <c r="E551" s="463"/>
      <c r="F551" s="463"/>
      <c r="G551" s="463"/>
      <c r="H551" s="463"/>
      <c r="I551" s="463"/>
      <c r="J551" s="463"/>
      <c r="K551" s="463"/>
      <c r="L551" s="463"/>
      <c r="M551" s="463"/>
      <c r="N551" s="464"/>
      <c r="O551" s="460" t="s">
        <v>43</v>
      </c>
      <c r="P551" s="461"/>
      <c r="Q551" s="461"/>
      <c r="R551" s="461"/>
      <c r="S551" s="461"/>
      <c r="T551" s="461"/>
      <c r="U551" s="462"/>
      <c r="V551" s="43" t="s">
        <v>42</v>
      </c>
      <c r="W551" s="44">
        <f>IFERROR(W547/H547,"0")+IFERROR(W548/H548,"0")+IFERROR(W549/H549,"0")+IFERROR(W550/H550,"0")</f>
        <v>0</v>
      </c>
      <c r="X551" s="44">
        <f>IFERROR(X547/H547,"0")+IFERROR(X548/H548,"0")+IFERROR(X549/H549,"0")+IFERROR(X550/H550,"0")</f>
        <v>0</v>
      </c>
      <c r="Y551" s="44">
        <f>IFERROR(IF(Y547="",0,Y547),"0")+IFERROR(IF(Y548="",0,Y548),"0")+IFERROR(IF(Y549="",0,Y549),"0")+IFERROR(IF(Y550="",0,Y550),"0")</f>
        <v>0</v>
      </c>
      <c r="Z551" s="68"/>
      <c r="AA551" s="68"/>
    </row>
    <row r="552" spans="1:67" x14ac:dyDescent="0.2">
      <c r="A552" s="463"/>
      <c r="B552" s="463"/>
      <c r="C552" s="463"/>
      <c r="D552" s="463"/>
      <c r="E552" s="463"/>
      <c r="F552" s="463"/>
      <c r="G552" s="463"/>
      <c r="H552" s="463"/>
      <c r="I552" s="463"/>
      <c r="J552" s="463"/>
      <c r="K552" s="463"/>
      <c r="L552" s="463"/>
      <c r="M552" s="463"/>
      <c r="N552" s="464"/>
      <c r="O552" s="460" t="s">
        <v>43</v>
      </c>
      <c r="P552" s="461"/>
      <c r="Q552" s="461"/>
      <c r="R552" s="461"/>
      <c r="S552" s="461"/>
      <c r="T552" s="461"/>
      <c r="U552" s="462"/>
      <c r="V552" s="43" t="s">
        <v>0</v>
      </c>
      <c r="W552" s="44">
        <f>IFERROR(SUM(W547:W550),"0")</f>
        <v>0</v>
      </c>
      <c r="X552" s="44">
        <f>IFERROR(SUM(X547:X550),"0")</f>
        <v>0</v>
      </c>
      <c r="Y552" s="43"/>
      <c r="Z552" s="68"/>
      <c r="AA552" s="68"/>
    </row>
    <row r="553" spans="1:67" ht="15" customHeight="1" x14ac:dyDescent="0.2">
      <c r="A553" s="463"/>
      <c r="B553" s="463"/>
      <c r="C553" s="463"/>
      <c r="D553" s="463"/>
      <c r="E553" s="463"/>
      <c r="F553" s="463"/>
      <c r="G553" s="463"/>
      <c r="H553" s="463"/>
      <c r="I553" s="463"/>
      <c r="J553" s="463"/>
      <c r="K553" s="463"/>
      <c r="L553" s="463"/>
      <c r="M553" s="463"/>
      <c r="N553" s="777"/>
      <c r="O553" s="774" t="s">
        <v>36</v>
      </c>
      <c r="P553" s="775"/>
      <c r="Q553" s="775"/>
      <c r="R553" s="775"/>
      <c r="S553" s="775"/>
      <c r="T553" s="775"/>
      <c r="U553" s="776"/>
      <c r="V553" s="43" t="s">
        <v>0</v>
      </c>
      <c r="W553" s="44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8568.7000000000007</v>
      </c>
      <c r="X553" s="44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8568.7000000000007</v>
      </c>
      <c r="Y553" s="43"/>
      <c r="Z553" s="68"/>
      <c r="AA553" s="68"/>
    </row>
    <row r="554" spans="1:67" x14ac:dyDescent="0.2">
      <c r="A554" s="463"/>
      <c r="B554" s="463"/>
      <c r="C554" s="463"/>
      <c r="D554" s="463"/>
      <c r="E554" s="463"/>
      <c r="F554" s="463"/>
      <c r="G554" s="463"/>
      <c r="H554" s="463"/>
      <c r="I554" s="463"/>
      <c r="J554" s="463"/>
      <c r="K554" s="463"/>
      <c r="L554" s="463"/>
      <c r="M554" s="463"/>
      <c r="N554" s="777"/>
      <c r="O554" s="774" t="s">
        <v>37</v>
      </c>
      <c r="P554" s="775"/>
      <c r="Q554" s="775"/>
      <c r="R554" s="775"/>
      <c r="S554" s="775"/>
      <c r="T554" s="775"/>
      <c r="U554" s="776"/>
      <c r="V554" s="43" t="s">
        <v>0</v>
      </c>
      <c r="W554" s="44">
        <f>IFERROR(SUM(BL22:BL550),"0")</f>
        <v>9330.768</v>
      </c>
      <c r="X554" s="44">
        <f>IFERROR(SUM(BM22:BM550),"0")</f>
        <v>9330.768</v>
      </c>
      <c r="Y554" s="43"/>
      <c r="Z554" s="68"/>
      <c r="AA554" s="68"/>
    </row>
    <row r="555" spans="1:67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777"/>
      <c r="O555" s="774" t="s">
        <v>38</v>
      </c>
      <c r="P555" s="775"/>
      <c r="Q555" s="775"/>
      <c r="R555" s="775"/>
      <c r="S555" s="775"/>
      <c r="T555" s="775"/>
      <c r="U555" s="776"/>
      <c r="V555" s="43" t="s">
        <v>23</v>
      </c>
      <c r="W555" s="45">
        <f>ROUNDUP(SUM(BN22:BN550),0)</f>
        <v>22</v>
      </c>
      <c r="X555" s="45">
        <f>ROUNDUP(SUM(BO22:BO550),0)</f>
        <v>22</v>
      </c>
      <c r="Y555" s="43"/>
      <c r="Z555" s="68"/>
      <c r="AA555" s="68"/>
    </row>
    <row r="556" spans="1:67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777"/>
      <c r="O556" s="774" t="s">
        <v>39</v>
      </c>
      <c r="P556" s="775"/>
      <c r="Q556" s="775"/>
      <c r="R556" s="775"/>
      <c r="S556" s="775"/>
      <c r="T556" s="775"/>
      <c r="U556" s="776"/>
      <c r="V556" s="43" t="s">
        <v>0</v>
      </c>
      <c r="W556" s="44">
        <f>GrossWeightTotal+PalletQtyTotal*25</f>
        <v>9880.768</v>
      </c>
      <c r="X556" s="44">
        <f>GrossWeightTotalR+PalletQtyTotalR*25</f>
        <v>9880.768</v>
      </c>
      <c r="Y556" s="43"/>
      <c r="Z556" s="68"/>
      <c r="AA556" s="68"/>
    </row>
    <row r="557" spans="1:67" x14ac:dyDescent="0.2">
      <c r="A557" s="463"/>
      <c r="B557" s="463"/>
      <c r="C557" s="463"/>
      <c r="D557" s="463"/>
      <c r="E557" s="463"/>
      <c r="F557" s="463"/>
      <c r="G557" s="463"/>
      <c r="H557" s="463"/>
      <c r="I557" s="463"/>
      <c r="J557" s="463"/>
      <c r="K557" s="463"/>
      <c r="L557" s="463"/>
      <c r="M557" s="463"/>
      <c r="N557" s="777"/>
      <c r="O557" s="774" t="s">
        <v>40</v>
      </c>
      <c r="P557" s="775"/>
      <c r="Q557" s="775"/>
      <c r="R557" s="775"/>
      <c r="S557" s="775"/>
      <c r="T557" s="775"/>
      <c r="U557" s="776"/>
      <c r="V557" s="43" t="s">
        <v>23</v>
      </c>
      <c r="W557" s="44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3077</v>
      </c>
      <c r="X557" s="44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3077</v>
      </c>
      <c r="Y557" s="43"/>
      <c r="Z557" s="68"/>
      <c r="AA557" s="68"/>
    </row>
    <row r="558" spans="1:67" ht="14.25" x14ac:dyDescent="0.2">
      <c r="A558" s="463"/>
      <c r="B558" s="463"/>
      <c r="C558" s="463"/>
      <c r="D558" s="463"/>
      <c r="E558" s="463"/>
      <c r="F558" s="463"/>
      <c r="G558" s="463"/>
      <c r="H558" s="463"/>
      <c r="I558" s="463"/>
      <c r="J558" s="463"/>
      <c r="K558" s="463"/>
      <c r="L558" s="463"/>
      <c r="M558" s="463"/>
      <c r="N558" s="777"/>
      <c r="O558" s="774" t="s">
        <v>41</v>
      </c>
      <c r="P558" s="775"/>
      <c r="Q558" s="775"/>
      <c r="R558" s="775"/>
      <c r="S558" s="775"/>
      <c r="T558" s="775"/>
      <c r="U558" s="776"/>
      <c r="V558" s="46" t="s">
        <v>54</v>
      </c>
      <c r="W558" s="43"/>
      <c r="X558" s="43"/>
      <c r="Y558" s="43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24.975360000000006</v>
      </c>
      <c r="Z558" s="68"/>
      <c r="AA558" s="68"/>
    </row>
    <row r="559" spans="1:67" ht="13.5" thickBot="1" x14ac:dyDescent="0.25"/>
    <row r="560" spans="1:67" ht="27" thickTop="1" thickBot="1" x14ac:dyDescent="0.25">
      <c r="A560" s="47" t="s">
        <v>9</v>
      </c>
      <c r="B560" s="79" t="s">
        <v>76</v>
      </c>
      <c r="C560" s="778" t="s">
        <v>108</v>
      </c>
      <c r="D560" s="778" t="s">
        <v>108</v>
      </c>
      <c r="E560" s="778" t="s">
        <v>108</v>
      </c>
      <c r="F560" s="778" t="s">
        <v>108</v>
      </c>
      <c r="G560" s="778" t="s">
        <v>241</v>
      </c>
      <c r="H560" s="778" t="s">
        <v>241</v>
      </c>
      <c r="I560" s="778" t="s">
        <v>241</v>
      </c>
      <c r="J560" s="778" t="s">
        <v>241</v>
      </c>
      <c r="K560" s="779"/>
      <c r="L560" s="778" t="s">
        <v>241</v>
      </c>
      <c r="M560" s="779"/>
      <c r="N560" s="778" t="s">
        <v>241</v>
      </c>
      <c r="O560" s="778" t="s">
        <v>241</v>
      </c>
      <c r="P560" s="778" t="s">
        <v>241</v>
      </c>
      <c r="Q560" s="778" t="s">
        <v>483</v>
      </c>
      <c r="R560" s="778" t="s">
        <v>483</v>
      </c>
      <c r="S560" s="778" t="s">
        <v>558</v>
      </c>
      <c r="T560" s="778" t="s">
        <v>558</v>
      </c>
      <c r="U560" s="778" t="s">
        <v>558</v>
      </c>
      <c r="V560" s="778" t="s">
        <v>558</v>
      </c>
      <c r="W560" s="79" t="s">
        <v>648</v>
      </c>
      <c r="X560" s="79" t="s">
        <v>697</v>
      </c>
      <c r="AA560" s="61"/>
      <c r="AD560" s="1"/>
    </row>
    <row r="561" spans="1:30" ht="14.25" customHeight="1" thickTop="1" x14ac:dyDescent="0.2">
      <c r="A561" s="780" t="s">
        <v>10</v>
      </c>
      <c r="B561" s="778" t="s">
        <v>76</v>
      </c>
      <c r="C561" s="778" t="s">
        <v>109</v>
      </c>
      <c r="D561" s="778" t="s">
        <v>117</v>
      </c>
      <c r="E561" s="778" t="s">
        <v>108</v>
      </c>
      <c r="F561" s="778" t="s">
        <v>231</v>
      </c>
      <c r="G561" s="778" t="s">
        <v>242</v>
      </c>
      <c r="H561" s="778" t="s">
        <v>252</v>
      </c>
      <c r="I561" s="778" t="s">
        <v>271</v>
      </c>
      <c r="J561" s="778" t="s">
        <v>344</v>
      </c>
      <c r="K561" s="1"/>
      <c r="L561" s="778" t="s">
        <v>378</v>
      </c>
      <c r="M561" s="1"/>
      <c r="N561" s="778" t="s">
        <v>378</v>
      </c>
      <c r="O561" s="778" t="s">
        <v>453</v>
      </c>
      <c r="P561" s="778" t="s">
        <v>470</v>
      </c>
      <c r="Q561" s="778" t="s">
        <v>484</v>
      </c>
      <c r="R561" s="778" t="s">
        <v>531</v>
      </c>
      <c r="S561" s="778" t="s">
        <v>559</v>
      </c>
      <c r="T561" s="778" t="s">
        <v>606</v>
      </c>
      <c r="U561" s="778" t="s">
        <v>635</v>
      </c>
      <c r="V561" s="778" t="s">
        <v>642</v>
      </c>
      <c r="W561" s="778" t="s">
        <v>648</v>
      </c>
      <c r="X561" s="778" t="s">
        <v>698</v>
      </c>
      <c r="AA561" s="61"/>
      <c r="AD561" s="1"/>
    </row>
    <row r="562" spans="1:30" ht="13.5" thickBot="1" x14ac:dyDescent="0.25">
      <c r="A562" s="781"/>
      <c r="B562" s="778"/>
      <c r="C562" s="778"/>
      <c r="D562" s="778"/>
      <c r="E562" s="778"/>
      <c r="F562" s="778"/>
      <c r="G562" s="778"/>
      <c r="H562" s="778"/>
      <c r="I562" s="778"/>
      <c r="J562" s="778"/>
      <c r="K562" s="1"/>
      <c r="L562" s="778"/>
      <c r="M562" s="1"/>
      <c r="N562" s="778"/>
      <c r="O562" s="778"/>
      <c r="P562" s="778"/>
      <c r="Q562" s="778"/>
      <c r="R562" s="778"/>
      <c r="S562" s="778"/>
      <c r="T562" s="778"/>
      <c r="U562" s="778"/>
      <c r="V562" s="778"/>
      <c r="W562" s="778"/>
      <c r="X562" s="778"/>
      <c r="AA562" s="61"/>
      <c r="AD562" s="1"/>
    </row>
    <row r="563" spans="1:30" ht="18" thickTop="1" thickBot="1" x14ac:dyDescent="0.25">
      <c r="A563" s="47" t="s">
        <v>13</v>
      </c>
      <c r="B563" s="53">
        <f>IFERROR(X22*1,"0")+IFERROR(X23*1,"0")+IFERROR(X27*1,"0")+IFERROR(X28*1,"0")+IFERROR(X29*1,"0")+IFERROR(X30*1,"0")+IFERROR(X31*1,"0")+IFERROR(X32*1,"0")+IFERROR(X33*1,"0")+IFERROR(X37*1,"0")+IFERROR(X41*1,"0")</f>
        <v>201.6</v>
      </c>
      <c r="C563" s="53">
        <f>IFERROR(X47*1,"0")+IFERROR(X48*1,"0")</f>
        <v>0</v>
      </c>
      <c r="D563" s="53">
        <f>IFERROR(X53*1,"0")+IFERROR(X54*1,"0")+IFERROR(X55*1,"0")+IFERROR(X56*1,"0")</f>
        <v>0</v>
      </c>
      <c r="E563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764.4</v>
      </c>
      <c r="F563" s="53">
        <f>IFERROR(X130*1,"0")+IFERROR(X131*1,"0")+IFERROR(X132*1,"0")+IFERROR(X133*1,"0")+IFERROR(X134*1,"0")</f>
        <v>0</v>
      </c>
      <c r="G563" s="53">
        <f>IFERROR(X140*1,"0")+IFERROR(X141*1,"0")+IFERROR(X142*1,"0")+IFERROR(X143*1,"0")</f>
        <v>0</v>
      </c>
      <c r="H563" s="53">
        <f>IFERROR(X148*1,"0")+IFERROR(X149*1,"0")+IFERROR(X150*1,"0")+IFERROR(X151*1,"0")+IFERROR(X152*1,"0")+IFERROR(X153*1,"0")+IFERROR(X154*1,"0")+IFERROR(X155*1,"0")+IFERROR(X156*1,"0")</f>
        <v>0</v>
      </c>
      <c r="I563" s="53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2659.2000000000003</v>
      </c>
      <c r="J563" s="53">
        <f>IFERROR(X208*1,"0")+IFERROR(X209*1,"0")+IFERROR(X210*1,"0")+IFERROR(X211*1,"0")+IFERROR(X212*1,"0")+IFERROR(X213*1,"0")+IFERROR(X214*1,"0")+IFERROR(X218*1,"0")+IFERROR(X219*1,"0")+IFERROR(X220*1,"0")</f>
        <v>0</v>
      </c>
      <c r="K563" s="1"/>
      <c r="L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230</v>
      </c>
      <c r="M563" s="1"/>
      <c r="N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230</v>
      </c>
      <c r="O563" s="53">
        <f>IFERROR(X289*1,"0")+IFERROR(X290*1,"0")+IFERROR(X291*1,"0")+IFERROR(X292*1,"0")+IFERROR(X293*1,"0")+IFERROR(X294*1,"0")+IFERROR(X295*1,"0")+IFERROR(X299*1,"0")+IFERROR(X300*1,"0")</f>
        <v>305</v>
      </c>
      <c r="P563" s="53">
        <f>IFERROR(X305*1,"0")+IFERROR(X309*1,"0")+IFERROR(X310*1,"0")+IFERROR(X311*1,"0")+IFERROR(X315*1,"0")+IFERROR(X319*1,"0")</f>
        <v>1077.9000000000001</v>
      </c>
      <c r="Q563" s="53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924</v>
      </c>
      <c r="R563" s="53">
        <f>IFERROR(X359*1,"0")+IFERROR(X360*1,"0")+IFERROR(X361*1,"0")+IFERROR(X362*1,"0")+IFERROR(X363*1,"0")+IFERROR(X367*1,"0")+IFERROR(X368*1,"0")+IFERROR(X372*1,"0")+IFERROR(X373*1,"0")+IFERROR(X374*1,"0")+IFERROR(X375*1,"0")+IFERROR(X379*1,"0")</f>
        <v>746.4</v>
      </c>
      <c r="S563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1372.2</v>
      </c>
      <c r="T563" s="53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53">
        <f>IFERROR(X452*1,"0")+IFERROR(X453*1,"0")+IFERROR(X454*1,"0")</f>
        <v>0</v>
      </c>
      <c r="V563" s="53">
        <f>IFERROR(X459*1,"0")+IFERROR(X463*1,"0")</f>
        <v>0</v>
      </c>
      <c r="W563" s="53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288</v>
      </c>
      <c r="X563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61"/>
      <c r="AD563" s="1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9">
    <mergeCell ref="W561:W562"/>
    <mergeCell ref="X561:X562"/>
    <mergeCell ref="C560:F560"/>
    <mergeCell ref="G560:P560"/>
    <mergeCell ref="Q560:R560"/>
    <mergeCell ref="S560:V560"/>
    <mergeCell ref="A561:A562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J561:J562"/>
    <mergeCell ref="L561:L562"/>
    <mergeCell ref="N561:N562"/>
    <mergeCell ref="O561:O562"/>
    <mergeCell ref="P561:P562"/>
    <mergeCell ref="Q561:Q562"/>
    <mergeCell ref="R561:R562"/>
    <mergeCell ref="S561:S562"/>
    <mergeCell ref="T561:T562"/>
    <mergeCell ref="U561:U562"/>
    <mergeCell ref="V561:V562"/>
    <mergeCell ref="O544:U544"/>
    <mergeCell ref="A544:N545"/>
    <mergeCell ref="O545:U545"/>
    <mergeCell ref="A546:Y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O553:U553"/>
    <mergeCell ref="A553:N558"/>
    <mergeCell ref="O554:U554"/>
    <mergeCell ref="O555:U555"/>
    <mergeCell ref="O556:U556"/>
    <mergeCell ref="O557:U557"/>
    <mergeCell ref="O558:U558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92:E492"/>
    <mergeCell ref="O492:S49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O481:U481"/>
    <mergeCell ref="A481:N482"/>
    <mergeCell ref="O482:U482"/>
    <mergeCell ref="A462:Y462"/>
    <mergeCell ref="D463:E463"/>
    <mergeCell ref="O463:S463"/>
    <mergeCell ref="O464:U464"/>
    <mergeCell ref="A464:N465"/>
    <mergeCell ref="O465:U465"/>
    <mergeCell ref="A466:Y466"/>
    <mergeCell ref="A467:Y467"/>
    <mergeCell ref="A468:Y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A450:Y450"/>
    <mergeCell ref="A451:Y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A458:Y458"/>
    <mergeCell ref="D459:E459"/>
    <mergeCell ref="O459:S459"/>
    <mergeCell ref="O460:U460"/>
    <mergeCell ref="A460:N461"/>
    <mergeCell ref="O461:U46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A288:Y288"/>
    <mergeCell ref="A268:Y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O273:U273"/>
    <mergeCell ref="A273:N274"/>
    <mergeCell ref="O274:U274"/>
    <mergeCell ref="A275:Y275"/>
    <mergeCell ref="D276:E276"/>
    <mergeCell ref="O276:S276"/>
    <mergeCell ref="D277:E277"/>
    <mergeCell ref="O277:S277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49:Y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O247:U247"/>
    <mergeCell ref="A247:N248"/>
    <mergeCell ref="O248:U248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A199:Y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A207:Y207"/>
    <mergeCell ref="D208:E208"/>
    <mergeCell ref="O208:S208"/>
    <mergeCell ref="D209:E209"/>
    <mergeCell ref="O209:S209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4" t="s">
        <v>784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786</v>
      </c>
      <c r="C6" s="54" t="s">
        <v>787</v>
      </c>
      <c r="D6" s="54" t="s">
        <v>788</v>
      </c>
      <c r="E6" s="54" t="s">
        <v>48</v>
      </c>
    </row>
    <row r="7" spans="2:8" x14ac:dyDescent="0.2">
      <c r="B7" s="54" t="s">
        <v>789</v>
      </c>
      <c r="C7" s="54" t="s">
        <v>790</v>
      </c>
      <c r="D7" s="54" t="s">
        <v>791</v>
      </c>
      <c r="E7" s="54" t="s">
        <v>48</v>
      </c>
    </row>
    <row r="8" spans="2:8" x14ac:dyDescent="0.2">
      <c r="B8" s="54" t="s">
        <v>792</v>
      </c>
      <c r="C8" s="54" t="s">
        <v>793</v>
      </c>
      <c r="D8" s="54" t="s">
        <v>794</v>
      </c>
      <c r="E8" s="54" t="s">
        <v>48</v>
      </c>
    </row>
    <row r="9" spans="2:8" x14ac:dyDescent="0.2">
      <c r="B9" s="54" t="s">
        <v>795</v>
      </c>
      <c r="C9" s="54" t="s">
        <v>796</v>
      </c>
      <c r="D9" s="54" t="s">
        <v>797</v>
      </c>
      <c r="E9" s="54" t="s">
        <v>48</v>
      </c>
    </row>
    <row r="10" spans="2:8" x14ac:dyDescent="0.2">
      <c r="B10" s="54" t="s">
        <v>798</v>
      </c>
      <c r="C10" s="54" t="s">
        <v>799</v>
      </c>
      <c r="D10" s="54" t="s">
        <v>800</v>
      </c>
      <c r="E10" s="54" t="s">
        <v>48</v>
      </c>
    </row>
    <row r="12" spans="2:8" x14ac:dyDescent="0.2">
      <c r="B12" s="54" t="s">
        <v>801</v>
      </c>
      <c r="C12" s="54" t="s">
        <v>787</v>
      </c>
      <c r="D12" s="54" t="s">
        <v>48</v>
      </c>
      <c r="E12" s="54" t="s">
        <v>48</v>
      </c>
    </row>
    <row r="14" spans="2:8" x14ac:dyDescent="0.2">
      <c r="B14" s="54" t="s">
        <v>802</v>
      </c>
      <c r="C14" s="54" t="s">
        <v>790</v>
      </c>
      <c r="D14" s="54" t="s">
        <v>48</v>
      </c>
      <c r="E14" s="54" t="s">
        <v>48</v>
      </c>
    </row>
    <row r="16" spans="2:8" x14ac:dyDescent="0.2">
      <c r="B16" s="54" t="s">
        <v>803</v>
      </c>
      <c r="C16" s="54" t="s">
        <v>793</v>
      </c>
      <c r="D16" s="54" t="s">
        <v>48</v>
      </c>
      <c r="E16" s="54" t="s">
        <v>48</v>
      </c>
    </row>
    <row r="18" spans="2:5" x14ac:dyDescent="0.2">
      <c r="B18" s="54" t="s">
        <v>804</v>
      </c>
      <c r="C18" s="54" t="s">
        <v>796</v>
      </c>
      <c r="D18" s="54" t="s">
        <v>48</v>
      </c>
      <c r="E18" s="54" t="s">
        <v>48</v>
      </c>
    </row>
    <row r="20" spans="2:5" x14ac:dyDescent="0.2">
      <c r="B20" s="54" t="s">
        <v>805</v>
      </c>
      <c r="C20" s="54" t="s">
        <v>799</v>
      </c>
      <c r="D20" s="54" t="s">
        <v>48</v>
      </c>
      <c r="E20" s="54" t="s">
        <v>48</v>
      </c>
    </row>
    <row r="22" spans="2:5" x14ac:dyDescent="0.2">
      <c r="B22" s="54" t="s">
        <v>806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1294</vt:i4>
      </vt:variant>
    </vt:vector>
  </HeadingPairs>
  <TitlesOfParts>
    <vt:vector size="12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