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4 машина Мелитополь_Патяка\"/>
    </mc:Choice>
  </mc:AlternateContent>
  <xr:revisionPtr revIDLastSave="0" documentId="13_ncr:1_{569C0345-D6B6-457D-B9DD-A6DEAC0109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O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X486" i="1" s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X460" i="1"/>
  <c r="W460" i="1"/>
  <c r="BO459" i="1"/>
  <c r="BN459" i="1"/>
  <c r="BM459" i="1"/>
  <c r="BL459" i="1"/>
  <c r="Y459" i="1"/>
  <c r="Y460" i="1" s="1"/>
  <c r="X459" i="1"/>
  <c r="O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X419" i="1"/>
  <c r="W419" i="1"/>
  <c r="BO418" i="1"/>
  <c r="BN418" i="1"/>
  <c r="BM418" i="1"/>
  <c r="BL418" i="1"/>
  <c r="Y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W388" i="1"/>
  <c r="X387" i="1"/>
  <c r="W387" i="1"/>
  <c r="BO386" i="1"/>
  <c r="BN386" i="1"/>
  <c r="BM386" i="1"/>
  <c r="BL386" i="1"/>
  <c r="Y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W370" i="1"/>
  <c r="X369" i="1"/>
  <c r="W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BO327" i="1"/>
  <c r="BN327" i="1"/>
  <c r="BM327" i="1"/>
  <c r="BL327" i="1"/>
  <c r="Y327" i="1"/>
  <c r="X327" i="1"/>
  <c r="BO326" i="1"/>
  <c r="BN326" i="1"/>
  <c r="BM326" i="1"/>
  <c r="BL326" i="1"/>
  <c r="Y326" i="1"/>
  <c r="X326" i="1"/>
  <c r="O326" i="1"/>
  <c r="BN325" i="1"/>
  <c r="BL325" i="1"/>
  <c r="X325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Y316" i="1" s="1"/>
  <c r="X315" i="1"/>
  <c r="X317" i="1" s="1"/>
  <c r="O315" i="1"/>
  <c r="W313" i="1"/>
  <c r="W312" i="1"/>
  <c r="BO311" i="1"/>
  <c r="BN311" i="1"/>
  <c r="BM311" i="1"/>
  <c r="BL311" i="1"/>
  <c r="Y311" i="1"/>
  <c r="X311" i="1"/>
  <c r="O311" i="1"/>
  <c r="BN310" i="1"/>
  <c r="BL310" i="1"/>
  <c r="X310" i="1"/>
  <c r="O310" i="1"/>
  <c r="BO309" i="1"/>
  <c r="BN309" i="1"/>
  <c r="BM309" i="1"/>
  <c r="BL309" i="1"/>
  <c r="Y309" i="1"/>
  <c r="X309" i="1"/>
  <c r="O309" i="1"/>
  <c r="W307" i="1"/>
  <c r="X306" i="1"/>
  <c r="W306" i="1"/>
  <c r="BO305" i="1"/>
  <c r="BN305" i="1"/>
  <c r="BM305" i="1"/>
  <c r="BL305" i="1"/>
  <c r="Y305" i="1"/>
  <c r="Y306" i="1" s="1"/>
  <c r="X305" i="1"/>
  <c r="O305" i="1"/>
  <c r="W302" i="1"/>
  <c r="X301" i="1"/>
  <c r="W301" i="1"/>
  <c r="BO300" i="1"/>
  <c r="BN300" i="1"/>
  <c r="BM300" i="1"/>
  <c r="BL300" i="1"/>
  <c r="Y300" i="1"/>
  <c r="X300" i="1"/>
  <c r="O300" i="1"/>
  <c r="BN299" i="1"/>
  <c r="BL299" i="1"/>
  <c r="X299" i="1"/>
  <c r="O299" i="1"/>
  <c r="W297" i="1"/>
  <c r="W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O283" i="1"/>
  <c r="BN282" i="1"/>
  <c r="BL282" i="1"/>
  <c r="X282" i="1"/>
  <c r="O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X279" i="1" s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X266" i="1" s="1"/>
  <c r="O257" i="1"/>
  <c r="W255" i="1"/>
  <c r="W254" i="1"/>
  <c r="BN253" i="1"/>
  <c r="BL253" i="1"/>
  <c r="X253" i="1"/>
  <c r="BO253" i="1" s="1"/>
  <c r="O253" i="1"/>
  <c r="BO252" i="1"/>
  <c r="BN252" i="1"/>
  <c r="BM252" i="1"/>
  <c r="BL252" i="1"/>
  <c r="Y252" i="1"/>
  <c r="X252" i="1"/>
  <c r="O252" i="1"/>
  <c r="BN251" i="1"/>
  <c r="BL251" i="1"/>
  <c r="X251" i="1"/>
  <c r="BO251" i="1" s="1"/>
  <c r="O251" i="1"/>
  <c r="BO250" i="1"/>
  <c r="BN250" i="1"/>
  <c r="BM250" i="1"/>
  <c r="BL250" i="1"/>
  <c r="Y250" i="1"/>
  <c r="X250" i="1"/>
  <c r="X255" i="1" s="1"/>
  <c r="O250" i="1"/>
  <c r="W248" i="1"/>
  <c r="W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Y244" i="1"/>
  <c r="X244" i="1"/>
  <c r="BO244" i="1" s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X248" i="1" s="1"/>
  <c r="O235" i="1"/>
  <c r="W232" i="1"/>
  <c r="W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X232" i="1" s="1"/>
  <c r="O225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X221" i="1" s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J563" i="1" s="1"/>
  <c r="O208" i="1"/>
  <c r="W205" i="1"/>
  <c r="W204" i="1"/>
  <c r="BN203" i="1"/>
  <c r="BL203" i="1"/>
  <c r="X203" i="1"/>
  <c r="BO203" i="1" s="1"/>
  <c r="BN202" i="1"/>
  <c r="BL202" i="1"/>
  <c r="X202" i="1"/>
  <c r="BO202" i="1" s="1"/>
  <c r="BN201" i="1"/>
  <c r="BL201" i="1"/>
  <c r="X201" i="1"/>
  <c r="X205" i="1" s="1"/>
  <c r="O201" i="1"/>
  <c r="BO200" i="1"/>
  <c r="BN200" i="1"/>
  <c r="BM200" i="1"/>
  <c r="BL200" i="1"/>
  <c r="Y200" i="1"/>
  <c r="X200" i="1"/>
  <c r="X204" i="1" s="1"/>
  <c r="O200" i="1"/>
  <c r="W198" i="1"/>
  <c r="W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X197" i="1" s="1"/>
  <c r="O182" i="1"/>
  <c r="W180" i="1"/>
  <c r="W179" i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0" i="1" s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X169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X163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N140" i="1"/>
  <c r="BL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X136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6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6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3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3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3" i="1" s="1"/>
  <c r="W24" i="1"/>
  <c r="BO23" i="1"/>
  <c r="BN23" i="1"/>
  <c r="BM23" i="1"/>
  <c r="BL23" i="1"/>
  <c r="Y23" i="1"/>
  <c r="X23" i="1"/>
  <c r="O23" i="1"/>
  <c r="BN22" i="1"/>
  <c r="W555" i="1" s="1"/>
  <c r="BL22" i="1"/>
  <c r="W554" i="1" s="1"/>
  <c r="W556" i="1" s="1"/>
  <c r="X22" i="1"/>
  <c r="B563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57" i="1"/>
  <c r="X25" i="1"/>
  <c r="Y28" i="1"/>
  <c r="Y34" i="1" s="1"/>
  <c r="BM28" i="1"/>
  <c r="BO28" i="1"/>
  <c r="Y30" i="1"/>
  <c r="BM30" i="1"/>
  <c r="Y32" i="1"/>
  <c r="BM32" i="1"/>
  <c r="C563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X117" i="1"/>
  <c r="Y120" i="1"/>
  <c r="Y126" i="1" s="1"/>
  <c r="BM120" i="1"/>
  <c r="BO120" i="1"/>
  <c r="Y122" i="1"/>
  <c r="BM122" i="1"/>
  <c r="Y124" i="1"/>
  <c r="BM124" i="1"/>
  <c r="F563" i="1"/>
  <c r="X135" i="1"/>
  <c r="Y131" i="1"/>
  <c r="Y135" i="1" s="1"/>
  <c r="BM131" i="1"/>
  <c r="BO131" i="1"/>
  <c r="Y133" i="1"/>
  <c r="BM133" i="1"/>
  <c r="BO141" i="1"/>
  <c r="BM141" i="1"/>
  <c r="Y141" i="1"/>
  <c r="BO150" i="1"/>
  <c r="BM150" i="1"/>
  <c r="Y150" i="1"/>
  <c r="BO154" i="1"/>
  <c r="BM154" i="1"/>
  <c r="Y154" i="1"/>
  <c r="H9" i="1"/>
  <c r="X24" i="1"/>
  <c r="X58" i="1"/>
  <c r="X81" i="1"/>
  <c r="G563" i="1"/>
  <c r="X144" i="1"/>
  <c r="BO140" i="1"/>
  <c r="BM140" i="1"/>
  <c r="Y140" i="1"/>
  <c r="BO143" i="1"/>
  <c r="BM143" i="1"/>
  <c r="Y143" i="1"/>
  <c r="X145" i="1"/>
  <c r="H563" i="1"/>
  <c r="X158" i="1"/>
  <c r="X157" i="1"/>
  <c r="BO148" i="1"/>
  <c r="BM148" i="1"/>
  <c r="Y148" i="1"/>
  <c r="BO152" i="1"/>
  <c r="BM152" i="1"/>
  <c r="Y152" i="1"/>
  <c r="Y156" i="1"/>
  <c r="BM156" i="1"/>
  <c r="Y161" i="1"/>
  <c r="Y163" i="1" s="1"/>
  <c r="BM161" i="1"/>
  <c r="BO161" i="1"/>
  <c r="X164" i="1"/>
  <c r="Y167" i="1"/>
  <c r="Y168" i="1" s="1"/>
  <c r="BM167" i="1"/>
  <c r="BO167" i="1"/>
  <c r="Y173" i="1"/>
  <c r="Y179" i="1" s="1"/>
  <c r="BM173" i="1"/>
  <c r="BO173" i="1"/>
  <c r="Y175" i="1"/>
  <c r="BM175" i="1"/>
  <c r="Y178" i="1"/>
  <c r="BM178" i="1"/>
  <c r="Y182" i="1"/>
  <c r="BM182" i="1"/>
  <c r="BO182" i="1"/>
  <c r="Y184" i="1"/>
  <c r="BM184" i="1"/>
  <c r="Y185" i="1"/>
  <c r="BM185" i="1"/>
  <c r="Y188" i="1"/>
  <c r="BM188" i="1"/>
  <c r="Y190" i="1"/>
  <c r="BM190" i="1"/>
  <c r="Y192" i="1"/>
  <c r="BM192" i="1"/>
  <c r="Y193" i="1"/>
  <c r="BM193" i="1"/>
  <c r="Y194" i="1"/>
  <c r="BM194" i="1"/>
  <c r="Y195" i="1"/>
  <c r="BM195" i="1"/>
  <c r="X198" i="1"/>
  <c r="Y201" i="1"/>
  <c r="Y204" i="1" s="1"/>
  <c r="BM201" i="1"/>
  <c r="BO201" i="1"/>
  <c r="Y202" i="1"/>
  <c r="BM202" i="1"/>
  <c r="Y203" i="1"/>
  <c r="BM203" i="1"/>
  <c r="Y208" i="1"/>
  <c r="Y215" i="1" s="1"/>
  <c r="BM208" i="1"/>
  <c r="BO208" i="1"/>
  <c r="Y210" i="1"/>
  <c r="BM210" i="1"/>
  <c r="Y212" i="1"/>
  <c r="BM212" i="1"/>
  <c r="Y214" i="1"/>
  <c r="BM214" i="1"/>
  <c r="X215" i="1"/>
  <c r="Y219" i="1"/>
  <c r="Y221" i="1" s="1"/>
  <c r="BM219" i="1"/>
  <c r="X222" i="1"/>
  <c r="Y226" i="1"/>
  <c r="Y231" i="1" s="1"/>
  <c r="BM226" i="1"/>
  <c r="Y228" i="1"/>
  <c r="BM228" i="1"/>
  <c r="Y230" i="1"/>
  <c r="BM230" i="1"/>
  <c r="X231" i="1"/>
  <c r="Y235" i="1"/>
  <c r="BM235" i="1"/>
  <c r="BO235" i="1"/>
  <c r="Y237" i="1"/>
  <c r="BM237" i="1"/>
  <c r="Y239" i="1"/>
  <c r="BM239" i="1"/>
  <c r="Y241" i="1"/>
  <c r="BM241" i="1"/>
  <c r="Y243" i="1"/>
  <c r="BM243" i="1"/>
  <c r="Y245" i="1"/>
  <c r="BM245" i="1"/>
  <c r="Y251" i="1"/>
  <c r="Y254" i="1" s="1"/>
  <c r="BM251" i="1"/>
  <c r="Y253" i="1"/>
  <c r="BM253" i="1"/>
  <c r="X254" i="1"/>
  <c r="Y257" i="1"/>
  <c r="BM257" i="1"/>
  <c r="BO257" i="1"/>
  <c r="BO261" i="1"/>
  <c r="BM261" i="1"/>
  <c r="Y261" i="1"/>
  <c r="BO265" i="1"/>
  <c r="BM265" i="1"/>
  <c r="Y265" i="1"/>
  <c r="X267" i="1"/>
  <c r="BO270" i="1"/>
  <c r="BM270" i="1"/>
  <c r="Y270" i="1"/>
  <c r="Y273" i="1" s="1"/>
  <c r="BO284" i="1"/>
  <c r="BM284" i="1"/>
  <c r="Y284" i="1"/>
  <c r="X286" i="1"/>
  <c r="O563" i="1"/>
  <c r="X296" i="1"/>
  <c r="BO289" i="1"/>
  <c r="BM289" i="1"/>
  <c r="Y289" i="1"/>
  <c r="BO293" i="1"/>
  <c r="BM293" i="1"/>
  <c r="Y293" i="1"/>
  <c r="BO310" i="1"/>
  <c r="BM310" i="1"/>
  <c r="Y310" i="1"/>
  <c r="Y312" i="1" s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Y376" i="1" s="1"/>
  <c r="BO391" i="1"/>
  <c r="BM391" i="1"/>
  <c r="Y391" i="1"/>
  <c r="Y403" i="1" s="1"/>
  <c r="BO395" i="1"/>
  <c r="BM395" i="1"/>
  <c r="Y395" i="1"/>
  <c r="BO399" i="1"/>
  <c r="BM399" i="1"/>
  <c r="Y399" i="1"/>
  <c r="X403" i="1"/>
  <c r="Y409" i="1"/>
  <c r="BO407" i="1"/>
  <c r="BM407" i="1"/>
  <c r="Y407" i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Y455" i="1"/>
  <c r="BO453" i="1"/>
  <c r="BM453" i="1"/>
  <c r="Y453" i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Y536" i="1" s="1"/>
  <c r="X536" i="1"/>
  <c r="I563" i="1"/>
  <c r="X216" i="1"/>
  <c r="N563" i="1"/>
  <c r="L563" i="1"/>
  <c r="BM244" i="1"/>
  <c r="Y246" i="1"/>
  <c r="BM246" i="1"/>
  <c r="X247" i="1"/>
  <c r="Y258" i="1"/>
  <c r="BM258" i="1"/>
  <c r="BO259" i="1"/>
  <c r="BM259" i="1"/>
  <c r="Y259" i="1"/>
  <c r="BO263" i="1"/>
  <c r="BM263" i="1"/>
  <c r="Y263" i="1"/>
  <c r="X27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Y285" i="1" s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X313" i="1"/>
  <c r="X312" i="1"/>
  <c r="Q563" i="1"/>
  <c r="X338" i="1"/>
  <c r="BO325" i="1"/>
  <c r="BM325" i="1"/>
  <c r="Y325" i="1"/>
  <c r="Y338" i="1" s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Y364" i="1" s="1"/>
  <c r="BO363" i="1"/>
  <c r="BM363" i="1"/>
  <c r="Y363" i="1"/>
  <c r="X365" i="1"/>
  <c r="X370" i="1"/>
  <c r="BO367" i="1"/>
  <c r="BM367" i="1"/>
  <c r="Y367" i="1"/>
  <c r="Y369" i="1" s="1"/>
  <c r="X376" i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X404" i="1"/>
  <c r="BO393" i="1"/>
  <c r="BM393" i="1"/>
  <c r="Y393" i="1"/>
  <c r="BO397" i="1"/>
  <c r="BM397" i="1"/>
  <c r="Y397" i="1"/>
  <c r="BO401" i="1"/>
  <c r="BM401" i="1"/>
  <c r="Y401" i="1"/>
  <c r="X410" i="1"/>
  <c r="X409" i="1"/>
  <c r="BO417" i="1"/>
  <c r="BM417" i="1"/>
  <c r="Y417" i="1"/>
  <c r="Y419" i="1" s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Y481" i="1" s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44" i="1" l="1"/>
  <c r="Y495" i="1"/>
  <c r="Y519" i="1"/>
  <c r="Y435" i="1"/>
  <c r="Y345" i="1"/>
  <c r="Y296" i="1"/>
  <c r="Y197" i="1"/>
  <c r="Y157" i="1"/>
  <c r="Y144" i="1"/>
  <c r="Y98" i="1"/>
  <c r="X553" i="1"/>
  <c r="X555" i="1"/>
  <c r="Y351" i="1"/>
  <c r="Y266" i="1"/>
  <c r="Y247" i="1"/>
  <c r="Y558" i="1" s="1"/>
  <c r="X557" i="1"/>
  <c r="X554" i="1"/>
  <c r="X556" i="1" s="1"/>
</calcChain>
</file>

<file path=xl/sharedStrings.xml><?xml version="1.0" encoding="utf-8"?>
<sst xmlns="http://schemas.openxmlformats.org/spreadsheetml/2006/main" count="2426" uniqueCount="813">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</sst>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3"/>
  <sheetViews>
    <sheetView showGridLines="0" tabSelected="1" topLeftCell="A540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9" t="s">
        <v>0</v>
      </c>
      <c r="E1" s="426"/>
      <c r="F1" s="426"/>
      <c r="G1" s="12" t="s">
        <v>1</v>
      </c>
      <c r="H1" s="569" t="s">
        <v>2</v>
      </c>
      <c r="I1" s="426"/>
      <c r="J1" s="426"/>
      <c r="K1" s="426"/>
      <c r="L1" s="426"/>
      <c r="M1" s="426"/>
      <c r="N1" s="426"/>
      <c r="O1" s="426"/>
      <c r="P1" s="426"/>
      <c r="Q1" s="425" t="s">
        <v>3</v>
      </c>
      <c r="R1" s="426"/>
      <c r="S1" s="42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9"/>
      <c r="Q2" s="409"/>
      <c r="R2" s="409"/>
      <c r="S2" s="409"/>
      <c r="T2" s="409"/>
      <c r="U2" s="409"/>
      <c r="V2" s="409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9"/>
      <c r="P3" s="409"/>
      <c r="Q3" s="409"/>
      <c r="R3" s="409"/>
      <c r="S3" s="409"/>
      <c r="T3" s="409"/>
      <c r="U3" s="409"/>
      <c r="V3" s="409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62" t="s">
        <v>8</v>
      </c>
      <c r="B5" s="402"/>
      <c r="C5" s="403"/>
      <c r="D5" s="713"/>
      <c r="E5" s="714"/>
      <c r="F5" s="458" t="s">
        <v>9</v>
      </c>
      <c r="G5" s="403"/>
      <c r="H5" s="713"/>
      <c r="I5" s="749"/>
      <c r="J5" s="749"/>
      <c r="K5" s="749"/>
      <c r="L5" s="714"/>
      <c r="M5" s="58"/>
      <c r="O5" s="24" t="s">
        <v>10</v>
      </c>
      <c r="P5" s="420">
        <v>45463</v>
      </c>
      <c r="Q5" s="421"/>
      <c r="S5" s="570" t="s">
        <v>11</v>
      </c>
      <c r="T5" s="571"/>
      <c r="U5" s="574" t="s">
        <v>12</v>
      </c>
      <c r="V5" s="421"/>
      <c r="AA5" s="51"/>
      <c r="AB5" s="51"/>
      <c r="AC5" s="51"/>
    </row>
    <row r="6" spans="1:30" s="381" customFormat="1" ht="24" customHeight="1" x14ac:dyDescent="0.2">
      <c r="A6" s="662" t="s">
        <v>13</v>
      </c>
      <c r="B6" s="402"/>
      <c r="C6" s="403"/>
      <c r="D6" s="522" t="s">
        <v>14</v>
      </c>
      <c r="E6" s="523"/>
      <c r="F6" s="523"/>
      <c r="G6" s="523"/>
      <c r="H6" s="523"/>
      <c r="I6" s="523"/>
      <c r="J6" s="523"/>
      <c r="K6" s="523"/>
      <c r="L6" s="421"/>
      <c r="M6" s="59"/>
      <c r="O6" s="24" t="s">
        <v>15</v>
      </c>
      <c r="P6" s="766" t="str">
        <f>IF(P5=0," ",CHOOSE(WEEKDAY(P5,2),"Понедельник","Вторник","Среда","Четверг","Пятница","Суббота","Воскресенье"))</f>
        <v>Четверг</v>
      </c>
      <c r="Q6" s="399"/>
      <c r="S6" s="744" t="s">
        <v>16</v>
      </c>
      <c r="T6" s="571"/>
      <c r="U6" s="514" t="s">
        <v>17</v>
      </c>
      <c r="V6" s="515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432"/>
      <c r="M7" s="60"/>
      <c r="O7" s="24"/>
      <c r="P7" s="42"/>
      <c r="Q7" s="42"/>
      <c r="S7" s="409"/>
      <c r="T7" s="571"/>
      <c r="U7" s="516"/>
      <c r="V7" s="517"/>
      <c r="AA7" s="51"/>
      <c r="AB7" s="51"/>
      <c r="AC7" s="51"/>
    </row>
    <row r="8" spans="1:30" s="381" customFormat="1" ht="25.5" customHeight="1" x14ac:dyDescent="0.2">
      <c r="A8" s="430" t="s">
        <v>18</v>
      </c>
      <c r="B8" s="392"/>
      <c r="C8" s="393"/>
      <c r="D8" s="700"/>
      <c r="E8" s="701"/>
      <c r="F8" s="701"/>
      <c r="G8" s="701"/>
      <c r="H8" s="701"/>
      <c r="I8" s="701"/>
      <c r="J8" s="701"/>
      <c r="K8" s="701"/>
      <c r="L8" s="702"/>
      <c r="M8" s="61"/>
      <c r="O8" s="24" t="s">
        <v>19</v>
      </c>
      <c r="P8" s="431">
        <v>0.41666666666666669</v>
      </c>
      <c r="Q8" s="432"/>
      <c r="S8" s="409"/>
      <c r="T8" s="571"/>
      <c r="U8" s="516"/>
      <c r="V8" s="517"/>
      <c r="AA8" s="51"/>
      <c r="AB8" s="51"/>
      <c r="AC8" s="51"/>
    </row>
    <row r="9" spans="1:30" s="381" customFormat="1" ht="39.950000000000003" customHeight="1" x14ac:dyDescent="0.2">
      <c r="A9" s="4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70"/>
      <c r="E9" s="423"/>
      <c r="F9" s="4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383"/>
      <c r="O9" s="26" t="s">
        <v>20</v>
      </c>
      <c r="P9" s="657"/>
      <c r="Q9" s="429"/>
      <c r="S9" s="409"/>
      <c r="T9" s="571"/>
      <c r="U9" s="518"/>
      <c r="V9" s="519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70"/>
      <c r="E10" s="423"/>
      <c r="F10" s="4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528" t="str">
        <f>IFERROR(VLOOKUP($D$10,Proxy,2,FALSE),"")</f>
        <v/>
      </c>
      <c r="I10" s="409"/>
      <c r="J10" s="409"/>
      <c r="K10" s="409"/>
      <c r="L10" s="409"/>
      <c r="M10" s="380"/>
      <c r="O10" s="26" t="s">
        <v>21</v>
      </c>
      <c r="P10" s="581"/>
      <c r="Q10" s="582"/>
      <c r="T10" s="24" t="s">
        <v>22</v>
      </c>
      <c r="U10" s="791" t="s">
        <v>23</v>
      </c>
      <c r="V10" s="515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5"/>
      <c r="Q11" s="421"/>
      <c r="T11" s="24" t="s">
        <v>26</v>
      </c>
      <c r="U11" s="428" t="s">
        <v>27</v>
      </c>
      <c r="V11" s="429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35" t="s">
        <v>28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3"/>
      <c r="M12" s="62"/>
      <c r="O12" s="24" t="s">
        <v>29</v>
      </c>
      <c r="P12" s="431"/>
      <c r="Q12" s="432"/>
      <c r="R12" s="23"/>
      <c r="T12" s="24"/>
      <c r="U12" s="426"/>
      <c r="V12" s="409"/>
      <c r="AA12" s="51"/>
      <c r="AB12" s="51"/>
      <c r="AC12" s="51"/>
    </row>
    <row r="13" spans="1:30" s="381" customFormat="1" ht="23.25" customHeight="1" x14ac:dyDescent="0.2">
      <c r="A13" s="435" t="s">
        <v>30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3"/>
      <c r="M13" s="62"/>
      <c r="N13" s="26"/>
      <c r="O13" s="26" t="s">
        <v>31</v>
      </c>
      <c r="P13" s="428"/>
      <c r="Q13" s="429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35" t="s">
        <v>32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42" t="s">
        <v>33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3"/>
      <c r="M15" s="63"/>
      <c r="O15" s="672" t="s">
        <v>34</v>
      </c>
      <c r="P15" s="426"/>
      <c r="Q15" s="426"/>
      <c r="R15" s="426"/>
      <c r="S15" s="42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3"/>
      <c r="P16" s="673"/>
      <c r="Q16" s="673"/>
      <c r="R16" s="673"/>
      <c r="S16" s="67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71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22"/>
      <c r="Q17" s="722"/>
      <c r="R17" s="722"/>
      <c r="S17" s="395"/>
      <c r="T17" s="439" t="s">
        <v>49</v>
      </c>
      <c r="U17" s="403"/>
      <c r="V17" s="394" t="s">
        <v>50</v>
      </c>
      <c r="W17" s="394" t="s">
        <v>51</v>
      </c>
      <c r="X17" s="404" t="s">
        <v>52</v>
      </c>
      <c r="Y17" s="394" t="s">
        <v>53</v>
      </c>
      <c r="Z17" s="552" t="s">
        <v>54</v>
      </c>
      <c r="AA17" s="552" t="s">
        <v>55</v>
      </c>
      <c r="AB17" s="552" t="s">
        <v>56</v>
      </c>
      <c r="AC17" s="708"/>
      <c r="AD17" s="709"/>
      <c r="AE17" s="698"/>
      <c r="BB17" s="437" t="s">
        <v>57</v>
      </c>
    </row>
    <row r="18" spans="1:67" ht="14.25" customHeight="1" x14ac:dyDescent="0.2">
      <c r="A18" s="400"/>
      <c r="B18" s="400"/>
      <c r="C18" s="400"/>
      <c r="D18" s="396"/>
      <c r="E18" s="397"/>
      <c r="F18" s="400"/>
      <c r="G18" s="400"/>
      <c r="H18" s="400"/>
      <c r="I18" s="400"/>
      <c r="J18" s="400"/>
      <c r="K18" s="400"/>
      <c r="L18" s="400"/>
      <c r="M18" s="400"/>
      <c r="N18" s="400"/>
      <c r="O18" s="396"/>
      <c r="P18" s="723"/>
      <c r="Q18" s="723"/>
      <c r="R18" s="723"/>
      <c r="S18" s="397"/>
      <c r="T18" s="382" t="s">
        <v>58</v>
      </c>
      <c r="U18" s="382" t="s">
        <v>59</v>
      </c>
      <c r="V18" s="400"/>
      <c r="W18" s="400"/>
      <c r="X18" s="405"/>
      <c r="Y18" s="400"/>
      <c r="Z18" s="553"/>
      <c r="AA18" s="553"/>
      <c r="AB18" s="710"/>
      <c r="AC18" s="711"/>
      <c r="AD18" s="712"/>
      <c r="AE18" s="699"/>
      <c r="BB18" s="409"/>
    </row>
    <row r="19" spans="1:67" ht="27.75" customHeight="1" x14ac:dyDescent="0.2">
      <c r="A19" s="472" t="s">
        <v>60</v>
      </c>
      <c r="B19" s="473"/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473"/>
      <c r="N19" s="473"/>
      <c r="O19" s="473"/>
      <c r="P19" s="473"/>
      <c r="Q19" s="473"/>
      <c r="R19" s="473"/>
      <c r="S19" s="473"/>
      <c r="T19" s="473"/>
      <c r="U19" s="473"/>
      <c r="V19" s="473"/>
      <c r="W19" s="473"/>
      <c r="X19" s="473"/>
      <c r="Y19" s="473"/>
      <c r="Z19" s="48"/>
      <c r="AA19" s="48"/>
    </row>
    <row r="20" spans="1:67" ht="16.5" customHeight="1" x14ac:dyDescent="0.25">
      <c r="A20" s="410" t="s">
        <v>60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379"/>
      <c r="AA20" s="379"/>
    </row>
    <row r="21" spans="1:67" ht="14.25" customHeight="1" x14ac:dyDescent="0.25">
      <c r="A21" s="413" t="s">
        <v>61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7"/>
      <c r="Q22" s="407"/>
      <c r="R22" s="407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7"/>
      <c r="Q23" s="407"/>
      <c r="R23" s="407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7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18"/>
      <c r="O24" s="391" t="s">
        <v>70</v>
      </c>
      <c r="P24" s="392"/>
      <c r="Q24" s="392"/>
      <c r="R24" s="392"/>
      <c r="S24" s="392"/>
      <c r="T24" s="392"/>
      <c r="U24" s="393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409"/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18"/>
      <c r="O25" s="391" t="s">
        <v>70</v>
      </c>
      <c r="P25" s="392"/>
      <c r="Q25" s="392"/>
      <c r="R25" s="392"/>
      <c r="S25" s="392"/>
      <c r="T25" s="392"/>
      <c r="U25" s="393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413" t="s">
        <v>72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7"/>
      <c r="Q27" s="407"/>
      <c r="R27" s="407"/>
      <c r="S27" s="399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7"/>
      <c r="Q28" s="407"/>
      <c r="R28" s="407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7"/>
      <c r="Q29" s="407"/>
      <c r="R29" s="407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7"/>
      <c r="Q30" s="407"/>
      <c r="R30" s="407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9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7"/>
      <c r="Q31" s="407"/>
      <c r="R31" s="407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7"/>
      <c r="Q32" s="407"/>
      <c r="R32" s="407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9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7"/>
      <c r="Q33" s="407"/>
      <c r="R33" s="407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7"/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18"/>
      <c r="O34" s="391" t="s">
        <v>70</v>
      </c>
      <c r="P34" s="392"/>
      <c r="Q34" s="392"/>
      <c r="R34" s="392"/>
      <c r="S34" s="392"/>
      <c r="T34" s="392"/>
      <c r="U34" s="393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x14ac:dyDescent="0.2">
      <c r="A35" s="409"/>
      <c r="B35" s="409"/>
      <c r="C35" s="409"/>
      <c r="D35" s="409"/>
      <c r="E35" s="409"/>
      <c r="F35" s="409"/>
      <c r="G35" s="409"/>
      <c r="H35" s="409"/>
      <c r="I35" s="409"/>
      <c r="J35" s="409"/>
      <c r="K35" s="409"/>
      <c r="L35" s="409"/>
      <c r="M35" s="409"/>
      <c r="N35" s="418"/>
      <c r="O35" s="391" t="s">
        <v>70</v>
      </c>
      <c r="P35" s="392"/>
      <c r="Q35" s="392"/>
      <c r="R35" s="392"/>
      <c r="S35" s="392"/>
      <c r="T35" s="392"/>
      <c r="U35" s="393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customHeight="1" x14ac:dyDescent="0.25">
      <c r="A36" s="413" t="s">
        <v>86</v>
      </c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09"/>
      <c r="O36" s="409"/>
      <c r="P36" s="409"/>
      <c r="Q36" s="409"/>
      <c r="R36" s="409"/>
      <c r="S36" s="409"/>
      <c r="T36" s="409"/>
      <c r="U36" s="409"/>
      <c r="V36" s="409"/>
      <c r="W36" s="409"/>
      <c r="X36" s="409"/>
      <c r="Y36" s="409"/>
      <c r="Z36" s="378"/>
      <c r="AA36" s="378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9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7"/>
      <c r="Q37" s="407"/>
      <c r="R37" s="407"/>
      <c r="S37" s="399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7"/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18"/>
      <c r="O38" s="391" t="s">
        <v>70</v>
      </c>
      <c r="P38" s="392"/>
      <c r="Q38" s="392"/>
      <c r="R38" s="392"/>
      <c r="S38" s="392"/>
      <c r="T38" s="392"/>
      <c r="U38" s="393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x14ac:dyDescent="0.2">
      <c r="A39" s="409"/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18"/>
      <c r="O39" s="391" t="s">
        <v>70</v>
      </c>
      <c r="P39" s="392"/>
      <c r="Q39" s="392"/>
      <c r="R39" s="392"/>
      <c r="S39" s="392"/>
      <c r="T39" s="392"/>
      <c r="U39" s="393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customHeight="1" x14ac:dyDescent="0.25">
      <c r="A40" s="413" t="s">
        <v>91</v>
      </c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378"/>
      <c r="AA40" s="378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9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7"/>
      <c r="Q41" s="407"/>
      <c r="R41" s="407"/>
      <c r="S41" s="399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7"/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18"/>
      <c r="O42" s="391" t="s">
        <v>70</v>
      </c>
      <c r="P42" s="392"/>
      <c r="Q42" s="392"/>
      <c r="R42" s="392"/>
      <c r="S42" s="392"/>
      <c r="T42" s="392"/>
      <c r="U42" s="393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x14ac:dyDescent="0.2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  <c r="L43" s="409"/>
      <c r="M43" s="409"/>
      <c r="N43" s="418"/>
      <c r="O43" s="391" t="s">
        <v>70</v>
      </c>
      <c r="P43" s="392"/>
      <c r="Q43" s="392"/>
      <c r="R43" s="392"/>
      <c r="S43" s="392"/>
      <c r="T43" s="392"/>
      <c r="U43" s="393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customHeight="1" x14ac:dyDescent="0.2">
      <c r="A44" s="472" t="s">
        <v>95</v>
      </c>
      <c r="B44" s="473"/>
      <c r="C44" s="473"/>
      <c r="D44" s="473"/>
      <c r="E44" s="473"/>
      <c r="F44" s="473"/>
      <c r="G44" s="473"/>
      <c r="H44" s="473"/>
      <c r="I44" s="473"/>
      <c r="J44" s="473"/>
      <c r="K44" s="473"/>
      <c r="L44" s="473"/>
      <c r="M44" s="473"/>
      <c r="N44" s="473"/>
      <c r="O44" s="473"/>
      <c r="P44" s="473"/>
      <c r="Q44" s="473"/>
      <c r="R44" s="473"/>
      <c r="S44" s="473"/>
      <c r="T44" s="473"/>
      <c r="U44" s="473"/>
      <c r="V44" s="473"/>
      <c r="W44" s="473"/>
      <c r="X44" s="473"/>
      <c r="Y44" s="473"/>
      <c r="Z44" s="48"/>
      <c r="AA44" s="48"/>
    </row>
    <row r="45" spans="1:67" ht="16.5" customHeight="1" x14ac:dyDescent="0.25">
      <c r="A45" s="410" t="s">
        <v>96</v>
      </c>
      <c r="B45" s="409"/>
      <c r="C45" s="409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  <c r="Z45" s="379"/>
      <c r="AA45" s="379"/>
    </row>
    <row r="46" spans="1:67" ht="14.25" customHeight="1" x14ac:dyDescent="0.25">
      <c r="A46" s="413" t="s">
        <v>97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9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7"/>
      <c r="Q47" s="407"/>
      <c r="R47" s="407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9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7"/>
      <c r="Q48" s="407"/>
      <c r="R48" s="407"/>
      <c r="S48" s="399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7"/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18"/>
      <c r="O49" s="391" t="s">
        <v>70</v>
      </c>
      <c r="P49" s="392"/>
      <c r="Q49" s="392"/>
      <c r="R49" s="392"/>
      <c r="S49" s="392"/>
      <c r="T49" s="392"/>
      <c r="U49" s="393"/>
      <c r="V49" s="37" t="s">
        <v>71</v>
      </c>
      <c r="W49" s="387">
        <f>IFERROR(W47/H47,"0")+IFERROR(W48/H48,"0")</f>
        <v>0</v>
      </c>
      <c r="X49" s="387">
        <f>IFERROR(X47/H47,"0")+IFERROR(X48/H48,"0")</f>
        <v>0</v>
      </c>
      <c r="Y49" s="387">
        <f>IFERROR(IF(Y47="",0,Y47),"0")+IFERROR(IF(Y48="",0,Y48),"0")</f>
        <v>0</v>
      </c>
      <c r="Z49" s="388"/>
      <c r="AA49" s="388"/>
    </row>
    <row r="50" spans="1:67" x14ac:dyDescent="0.2">
      <c r="A50" s="409"/>
      <c r="B50" s="409"/>
      <c r="C50" s="409"/>
      <c r="D50" s="409"/>
      <c r="E50" s="409"/>
      <c r="F50" s="409"/>
      <c r="G50" s="409"/>
      <c r="H50" s="409"/>
      <c r="I50" s="409"/>
      <c r="J50" s="409"/>
      <c r="K50" s="409"/>
      <c r="L50" s="409"/>
      <c r="M50" s="409"/>
      <c r="N50" s="418"/>
      <c r="O50" s="391" t="s">
        <v>70</v>
      </c>
      <c r="P50" s="392"/>
      <c r="Q50" s="392"/>
      <c r="R50" s="392"/>
      <c r="S50" s="392"/>
      <c r="T50" s="392"/>
      <c r="U50" s="393"/>
      <c r="V50" s="37" t="s">
        <v>66</v>
      </c>
      <c r="W50" s="387">
        <f>IFERROR(SUM(W47:W48),"0")</f>
        <v>0</v>
      </c>
      <c r="X50" s="387">
        <f>IFERROR(SUM(X47:X48),"0")</f>
        <v>0</v>
      </c>
      <c r="Y50" s="37"/>
      <c r="Z50" s="388"/>
      <c r="AA50" s="388"/>
    </row>
    <row r="51" spans="1:67" ht="16.5" customHeight="1" x14ac:dyDescent="0.25">
      <c r="A51" s="410" t="s">
        <v>104</v>
      </c>
      <c r="B51" s="409"/>
      <c r="C51" s="409"/>
      <c r="D51" s="409"/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379"/>
      <c r="AA51" s="379"/>
    </row>
    <row r="52" spans="1:67" ht="14.25" customHeight="1" x14ac:dyDescent="0.25">
      <c r="A52" s="413" t="s">
        <v>105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7"/>
      <c r="Q53" s="407"/>
      <c r="R53" s="407"/>
      <c r="S53" s="399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9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7"/>
      <c r="Q54" s="407"/>
      <c r="R54" s="407"/>
      <c r="S54" s="399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9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7"/>
      <c r="Q55" s="407"/>
      <c r="R55" s="407"/>
      <c r="S55" s="399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9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4" t="s">
        <v>114</v>
      </c>
      <c r="P56" s="407"/>
      <c r="Q56" s="407"/>
      <c r="R56" s="407"/>
      <c r="S56" s="399"/>
      <c r="T56" s="34"/>
      <c r="U56" s="34"/>
      <c r="V56" s="35" t="s">
        <v>66</v>
      </c>
      <c r="W56" s="385">
        <v>0</v>
      </c>
      <c r="X56" s="386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7"/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18"/>
      <c r="O57" s="391" t="s">
        <v>70</v>
      </c>
      <c r="P57" s="392"/>
      <c r="Q57" s="392"/>
      <c r="R57" s="392"/>
      <c r="S57" s="392"/>
      <c r="T57" s="392"/>
      <c r="U57" s="393"/>
      <c r="V57" s="37" t="s">
        <v>71</v>
      </c>
      <c r="W57" s="387">
        <f>IFERROR(W53/H53,"0")+IFERROR(W54/H54,"0")+IFERROR(W55/H55,"0")+IFERROR(W56/H56,"0")</f>
        <v>0</v>
      </c>
      <c r="X57" s="387">
        <f>IFERROR(X53/H53,"0")+IFERROR(X54/H54,"0")+IFERROR(X55/H55,"0")+IFERROR(X56/H56,"0")</f>
        <v>0</v>
      </c>
      <c r="Y57" s="387">
        <f>IFERROR(IF(Y53="",0,Y53),"0")+IFERROR(IF(Y54="",0,Y54),"0")+IFERROR(IF(Y55="",0,Y55),"0")+IFERROR(IF(Y56="",0,Y56),"0")</f>
        <v>0</v>
      </c>
      <c r="Z57" s="388"/>
      <c r="AA57" s="388"/>
    </row>
    <row r="58" spans="1:67" x14ac:dyDescent="0.2">
      <c r="A58" s="409"/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18"/>
      <c r="O58" s="391" t="s">
        <v>70</v>
      </c>
      <c r="P58" s="392"/>
      <c r="Q58" s="392"/>
      <c r="R58" s="392"/>
      <c r="S58" s="392"/>
      <c r="T58" s="392"/>
      <c r="U58" s="393"/>
      <c r="V58" s="37" t="s">
        <v>66</v>
      </c>
      <c r="W58" s="387">
        <f>IFERROR(SUM(W53:W56),"0")</f>
        <v>0</v>
      </c>
      <c r="X58" s="387">
        <f>IFERROR(SUM(X53:X56),"0")</f>
        <v>0</v>
      </c>
      <c r="Y58" s="37"/>
      <c r="Z58" s="388"/>
      <c r="AA58" s="388"/>
    </row>
    <row r="59" spans="1:67" ht="16.5" customHeight="1" x14ac:dyDescent="0.25">
      <c r="A59" s="410" t="s">
        <v>95</v>
      </c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379"/>
      <c r="AA59" s="379"/>
    </row>
    <row r="60" spans="1:67" ht="14.25" customHeight="1" x14ac:dyDescent="0.25">
      <c r="A60" s="413" t="s">
        <v>105</v>
      </c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378"/>
      <c r="AA60" s="378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9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7"/>
      <c r="Q61" s="407"/>
      <c r="R61" s="407"/>
      <c r="S61" s="399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8">
        <v>4607091385670</v>
      </c>
      <c r="E62" s="399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7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7"/>
      <c r="Q62" s="407"/>
      <c r="R62" s="407"/>
      <c r="S62" s="399"/>
      <c r="T62" s="34"/>
      <c r="U62" s="34"/>
      <c r="V62" s="35" t="s">
        <v>66</v>
      </c>
      <c r="W62" s="385">
        <v>0</v>
      </c>
      <c r="X62" s="386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8">
        <v>4607091385670</v>
      </c>
      <c r="E63" s="399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7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7"/>
      <c r="Q63" s="407"/>
      <c r="R63" s="407"/>
      <c r="S63" s="399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9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7"/>
      <c r="Q64" s="407"/>
      <c r="R64" s="407"/>
      <c r="S64" s="399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9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7"/>
      <c r="Q65" s="407"/>
      <c r="R65" s="407"/>
      <c r="S65" s="399"/>
      <c r="T65" s="34"/>
      <c r="U65" s="34"/>
      <c r="V65" s="35" t="s">
        <v>66</v>
      </c>
      <c r="W65" s="385">
        <v>0</v>
      </c>
      <c r="X65" s="386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9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7"/>
      <c r="Q66" s="407"/>
      <c r="R66" s="407"/>
      <c r="S66" s="399"/>
      <c r="T66" s="34"/>
      <c r="U66" s="34"/>
      <c r="V66" s="35" t="s">
        <v>66</v>
      </c>
      <c r="W66" s="385">
        <v>0</v>
      </c>
      <c r="X66" s="386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9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7"/>
      <c r="Q67" s="407"/>
      <c r="R67" s="407"/>
      <c r="S67" s="399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9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7"/>
      <c r="Q68" s="407"/>
      <c r="R68" s="407"/>
      <c r="S68" s="399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8">
        <v>4680115882539</v>
      </c>
      <c r="E69" s="399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7"/>
      <c r="Q69" s="407"/>
      <c r="R69" s="407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8">
        <v>4607091385687</v>
      </c>
      <c r="E70" s="399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4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7"/>
      <c r="Q70" s="407"/>
      <c r="R70" s="407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9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7"/>
      <c r="Q71" s="407"/>
      <c r="R71" s="407"/>
      <c r="S71" s="399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9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7"/>
      <c r="Q72" s="407"/>
      <c r="R72" s="407"/>
      <c r="S72" s="399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9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7"/>
      <c r="Q73" s="407"/>
      <c r="R73" s="407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9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07"/>
      <c r="Q74" s="407"/>
      <c r="R74" s="407"/>
      <c r="S74" s="399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4301011564</v>
      </c>
      <c r="D75" s="398">
        <v>4680115882577</v>
      </c>
      <c r="E75" s="399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7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407"/>
      <c r="Q75" s="407"/>
      <c r="R75" s="407"/>
      <c r="S75" s="399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4301011562</v>
      </c>
      <c r="D76" s="398">
        <v>4680115882577</v>
      </c>
      <c r="E76" s="399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7"/>
      <c r="Q76" s="407"/>
      <c r="R76" s="407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9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5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07"/>
      <c r="Q77" s="407"/>
      <c r="R77" s="407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9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7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07"/>
      <c r="Q78" s="407"/>
      <c r="R78" s="407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9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7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07"/>
      <c r="Q79" s="407"/>
      <c r="R79" s="407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9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07"/>
      <c r="Q80" s="407"/>
      <c r="R80" s="407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17"/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18"/>
      <c r="O81" s="391" t="s">
        <v>70</v>
      </c>
      <c r="P81" s="392"/>
      <c r="Q81" s="392"/>
      <c r="R81" s="392"/>
      <c r="S81" s="392"/>
      <c r="T81" s="392"/>
      <c r="U81" s="393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88"/>
      <c r="AA81" s="388"/>
    </row>
    <row r="82" spans="1:67" x14ac:dyDescent="0.2">
      <c r="A82" s="409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18"/>
      <c r="O82" s="391" t="s">
        <v>70</v>
      </c>
      <c r="P82" s="392"/>
      <c r="Q82" s="392"/>
      <c r="R82" s="392"/>
      <c r="S82" s="392"/>
      <c r="T82" s="392"/>
      <c r="U82" s="393"/>
      <c r="V82" s="37" t="s">
        <v>66</v>
      </c>
      <c r="W82" s="387">
        <f>IFERROR(SUM(W61:W80),"0")</f>
        <v>0</v>
      </c>
      <c r="X82" s="387">
        <f>IFERROR(SUM(X61:X80),"0")</f>
        <v>0</v>
      </c>
      <c r="Y82" s="37"/>
      <c r="Z82" s="388"/>
      <c r="AA82" s="388"/>
    </row>
    <row r="83" spans="1:67" ht="14.25" customHeight="1" x14ac:dyDescent="0.25">
      <c r="A83" s="413" t="s">
        <v>97</v>
      </c>
      <c r="B83" s="409"/>
      <c r="C83" s="409"/>
      <c r="D83" s="409"/>
      <c r="E83" s="409"/>
      <c r="F83" s="409"/>
      <c r="G83" s="409"/>
      <c r="H83" s="409"/>
      <c r="I83" s="409"/>
      <c r="J83" s="409"/>
      <c r="K83" s="409"/>
      <c r="L83" s="409"/>
      <c r="M83" s="409"/>
      <c r="N83" s="409"/>
      <c r="O83" s="409"/>
      <c r="P83" s="409"/>
      <c r="Q83" s="409"/>
      <c r="R83" s="409"/>
      <c r="S83" s="409"/>
      <c r="T83" s="409"/>
      <c r="U83" s="409"/>
      <c r="V83" s="409"/>
      <c r="W83" s="409"/>
      <c r="X83" s="409"/>
      <c r="Y83" s="409"/>
      <c r="Z83" s="378"/>
      <c r="AA83" s="378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9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7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07"/>
      <c r="Q84" s="407"/>
      <c r="R84" s="407"/>
      <c r="S84" s="399"/>
      <c r="T84" s="34"/>
      <c r="U84" s="34"/>
      <c r="V84" s="35" t="s">
        <v>66</v>
      </c>
      <c r="W84" s="385">
        <v>0</v>
      </c>
      <c r="X84" s="386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9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7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07"/>
      <c r="Q85" s="407"/>
      <c r="R85" s="407"/>
      <c r="S85" s="399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9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5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07"/>
      <c r="Q86" s="407"/>
      <c r="R86" s="407"/>
      <c r="S86" s="399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9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6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07"/>
      <c r="Q87" s="407"/>
      <c r="R87" s="407"/>
      <c r="S87" s="399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17"/>
      <c r="B88" s="409"/>
      <c r="C88" s="409"/>
      <c r="D88" s="409"/>
      <c r="E88" s="409"/>
      <c r="F88" s="409"/>
      <c r="G88" s="409"/>
      <c r="H88" s="409"/>
      <c r="I88" s="409"/>
      <c r="J88" s="409"/>
      <c r="K88" s="409"/>
      <c r="L88" s="409"/>
      <c r="M88" s="409"/>
      <c r="N88" s="418"/>
      <c r="O88" s="391" t="s">
        <v>70</v>
      </c>
      <c r="P88" s="392"/>
      <c r="Q88" s="392"/>
      <c r="R88" s="392"/>
      <c r="S88" s="392"/>
      <c r="T88" s="392"/>
      <c r="U88" s="393"/>
      <c r="V88" s="37" t="s">
        <v>71</v>
      </c>
      <c r="W88" s="387">
        <f>IFERROR(W84/H84,"0")+IFERROR(W85/H85,"0")+IFERROR(W86/H86,"0")+IFERROR(W87/H87,"0")</f>
        <v>0</v>
      </c>
      <c r="X88" s="387">
        <f>IFERROR(X84/H84,"0")+IFERROR(X85/H85,"0")+IFERROR(X86/H86,"0")+IFERROR(X87/H87,"0")</f>
        <v>0</v>
      </c>
      <c r="Y88" s="387">
        <f>IFERROR(IF(Y84="",0,Y84),"0")+IFERROR(IF(Y85="",0,Y85),"0")+IFERROR(IF(Y86="",0,Y86),"0")+IFERROR(IF(Y87="",0,Y87),"0")</f>
        <v>0</v>
      </c>
      <c r="Z88" s="388"/>
      <c r="AA88" s="388"/>
    </row>
    <row r="89" spans="1:67" x14ac:dyDescent="0.2">
      <c r="A89" s="409"/>
      <c r="B89" s="409"/>
      <c r="C89" s="409"/>
      <c r="D89" s="409"/>
      <c r="E89" s="409"/>
      <c r="F89" s="409"/>
      <c r="G89" s="409"/>
      <c r="H89" s="409"/>
      <c r="I89" s="409"/>
      <c r="J89" s="409"/>
      <c r="K89" s="409"/>
      <c r="L89" s="409"/>
      <c r="M89" s="409"/>
      <c r="N89" s="418"/>
      <c r="O89" s="391" t="s">
        <v>70</v>
      </c>
      <c r="P89" s="392"/>
      <c r="Q89" s="392"/>
      <c r="R89" s="392"/>
      <c r="S89" s="392"/>
      <c r="T89" s="392"/>
      <c r="U89" s="393"/>
      <c r="V89" s="37" t="s">
        <v>66</v>
      </c>
      <c r="W89" s="387">
        <f>IFERROR(SUM(W84:W87),"0")</f>
        <v>0</v>
      </c>
      <c r="X89" s="387">
        <f>IFERROR(SUM(X84:X87),"0")</f>
        <v>0</v>
      </c>
      <c r="Y89" s="37"/>
      <c r="Z89" s="388"/>
      <c r="AA89" s="388"/>
    </row>
    <row r="90" spans="1:67" ht="14.25" customHeight="1" x14ac:dyDescent="0.25">
      <c r="A90" s="413" t="s">
        <v>61</v>
      </c>
      <c r="B90" s="409"/>
      <c r="C90" s="409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378"/>
      <c r="AA90" s="378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9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7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07"/>
      <c r="Q91" s="407"/>
      <c r="R91" s="407"/>
      <c r="S91" s="399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9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7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07"/>
      <c r="Q92" s="407"/>
      <c r="R92" s="407"/>
      <c r="S92" s="399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9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07"/>
      <c r="Q93" s="407"/>
      <c r="R93" s="407"/>
      <c r="S93" s="399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9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7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07"/>
      <c r="Q94" s="407"/>
      <c r="R94" s="407"/>
      <c r="S94" s="399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9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07"/>
      <c r="Q95" s="407"/>
      <c r="R95" s="407"/>
      <c r="S95" s="399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9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5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07"/>
      <c r="Q96" s="407"/>
      <c r="R96" s="407"/>
      <c r="S96" s="399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9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7"/>
      <c r="Q97" s="407"/>
      <c r="R97" s="407"/>
      <c r="S97" s="399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17"/>
      <c r="B98" s="409"/>
      <c r="C98" s="409"/>
      <c r="D98" s="409"/>
      <c r="E98" s="409"/>
      <c r="F98" s="409"/>
      <c r="G98" s="409"/>
      <c r="H98" s="409"/>
      <c r="I98" s="409"/>
      <c r="J98" s="409"/>
      <c r="K98" s="409"/>
      <c r="L98" s="409"/>
      <c r="M98" s="409"/>
      <c r="N98" s="418"/>
      <c r="O98" s="391" t="s">
        <v>70</v>
      </c>
      <c r="P98" s="392"/>
      <c r="Q98" s="392"/>
      <c r="R98" s="392"/>
      <c r="S98" s="392"/>
      <c r="T98" s="392"/>
      <c r="U98" s="393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x14ac:dyDescent="0.2">
      <c r="A99" s="409"/>
      <c r="B99" s="409"/>
      <c r="C99" s="409"/>
      <c r="D99" s="409"/>
      <c r="E99" s="409"/>
      <c r="F99" s="409"/>
      <c r="G99" s="409"/>
      <c r="H99" s="409"/>
      <c r="I99" s="409"/>
      <c r="J99" s="409"/>
      <c r="K99" s="409"/>
      <c r="L99" s="409"/>
      <c r="M99" s="409"/>
      <c r="N99" s="418"/>
      <c r="O99" s="391" t="s">
        <v>70</v>
      </c>
      <c r="P99" s="392"/>
      <c r="Q99" s="392"/>
      <c r="R99" s="392"/>
      <c r="S99" s="392"/>
      <c r="T99" s="392"/>
      <c r="U99" s="393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customHeight="1" x14ac:dyDescent="0.25">
      <c r="A100" s="413" t="s">
        <v>72</v>
      </c>
      <c r="B100" s="409"/>
      <c r="C100" s="409"/>
      <c r="D100" s="409"/>
      <c r="E100" s="409"/>
      <c r="F100" s="409"/>
      <c r="G100" s="409"/>
      <c r="H100" s="409"/>
      <c r="I100" s="409"/>
      <c r="J100" s="409"/>
      <c r="K100" s="409"/>
      <c r="L100" s="409"/>
      <c r="M100" s="409"/>
      <c r="N100" s="409"/>
      <c r="O100" s="409"/>
      <c r="P100" s="409"/>
      <c r="Q100" s="409"/>
      <c r="R100" s="409"/>
      <c r="S100" s="409"/>
      <c r="T100" s="409"/>
      <c r="U100" s="409"/>
      <c r="V100" s="409"/>
      <c r="W100" s="409"/>
      <c r="X100" s="409"/>
      <c r="Y100" s="409"/>
      <c r="Z100" s="378"/>
      <c r="AA100" s="378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8">
        <v>4680115885233</v>
      </c>
      <c r="E101" s="399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471" t="s">
        <v>177</v>
      </c>
      <c r="P101" s="407"/>
      <c r="Q101" s="407"/>
      <c r="R101" s="407"/>
      <c r="S101" s="399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4301051543</v>
      </c>
      <c r="D102" s="398">
        <v>4607091386967</v>
      </c>
      <c r="E102" s="399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407"/>
      <c r="Q102" s="407"/>
      <c r="R102" s="407"/>
      <c r="S102" s="399"/>
      <c r="T102" s="34"/>
      <c r="U102" s="34"/>
      <c r="V102" s="35" t="s">
        <v>66</v>
      </c>
      <c r="W102" s="385">
        <v>50</v>
      </c>
      <c r="X102" s="386">
        <f t="shared" si="18"/>
        <v>50.400000000000006</v>
      </c>
      <c r="Y102" s="36">
        <f>IFERROR(IF(X102=0,"",ROUNDUP(X102/H102,0)*0.02175),"")</f>
        <v>0.1305</v>
      </c>
      <c r="Z102" s="56"/>
      <c r="AA102" s="57"/>
      <c r="AE102" s="64"/>
      <c r="BB102" s="114" t="s">
        <v>1</v>
      </c>
      <c r="BL102" s="64">
        <f t="shared" si="19"/>
        <v>53.357142857142861</v>
      </c>
      <c r="BM102" s="64">
        <f t="shared" si="20"/>
        <v>53.784000000000006</v>
      </c>
      <c r="BN102" s="64">
        <f t="shared" si="21"/>
        <v>0.10629251700680271</v>
      </c>
      <c r="BO102" s="64">
        <f t="shared" si="22"/>
        <v>0.10714285714285714</v>
      </c>
    </row>
    <row r="103" spans="1:67" ht="27" customHeight="1" x14ac:dyDescent="0.25">
      <c r="A103" s="54" t="s">
        <v>179</v>
      </c>
      <c r="B103" s="54" t="s">
        <v>181</v>
      </c>
      <c r="C103" s="31">
        <v>4301051437</v>
      </c>
      <c r="D103" s="398">
        <v>4607091386967</v>
      </c>
      <c r="E103" s="399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7"/>
      <c r="Q103" s="407"/>
      <c r="R103" s="407"/>
      <c r="S103" s="399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8">
        <v>4607091385304</v>
      </c>
      <c r="E104" s="399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7"/>
      <c r="Q104" s="407"/>
      <c r="R104" s="407"/>
      <c r="S104" s="399"/>
      <c r="T104" s="34"/>
      <c r="U104" s="34"/>
      <c r="V104" s="35" t="s">
        <v>66</v>
      </c>
      <c r="W104" s="385">
        <v>60</v>
      </c>
      <c r="X104" s="386">
        <f t="shared" si="18"/>
        <v>67.2</v>
      </c>
      <c r="Y104" s="36">
        <f>IFERROR(IF(X104=0,"",ROUNDUP(X104/H104,0)*0.02175),"")</f>
        <v>0.17399999999999999</v>
      </c>
      <c r="Z104" s="56"/>
      <c r="AA104" s="57"/>
      <c r="AE104" s="64"/>
      <c r="BB104" s="116" t="s">
        <v>1</v>
      </c>
      <c r="BL104" s="64">
        <f t="shared" si="19"/>
        <v>64.028571428571425</v>
      </c>
      <c r="BM104" s="64">
        <f t="shared" si="20"/>
        <v>71.712000000000003</v>
      </c>
      <c r="BN104" s="64">
        <f t="shared" si="21"/>
        <v>0.12755102040816324</v>
      </c>
      <c r="BO104" s="64">
        <f t="shared" si="22"/>
        <v>0.14285714285714285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8">
        <v>4607091386264</v>
      </c>
      <c r="E105" s="399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7"/>
      <c r="Q105" s="407"/>
      <c r="R105" s="407"/>
      <c r="S105" s="399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4301051477</v>
      </c>
      <c r="D106" s="398">
        <v>4680115882584</v>
      </c>
      <c r="E106" s="399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7"/>
      <c r="Q106" s="407"/>
      <c r="R106" s="407"/>
      <c r="S106" s="399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4301051476</v>
      </c>
      <c r="D107" s="398">
        <v>4680115882584</v>
      </c>
      <c r="E107" s="399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4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7"/>
      <c r="Q107" s="407"/>
      <c r="R107" s="407"/>
      <c r="S107" s="399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8">
        <v>4607091385731</v>
      </c>
      <c r="E108" s="399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7"/>
      <c r="Q108" s="407"/>
      <c r="R108" s="407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8">
        <v>4680115880214</v>
      </c>
      <c r="E109" s="399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5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7"/>
      <c r="Q109" s="407"/>
      <c r="R109" s="407"/>
      <c r="S109" s="399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8">
        <v>4680115880894</v>
      </c>
      <c r="E110" s="399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7"/>
      <c r="Q110" s="407"/>
      <c r="R110" s="407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8">
        <v>4680115884915</v>
      </c>
      <c r="E111" s="399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52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07"/>
      <c r="Q111" s="407"/>
      <c r="R111" s="407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8">
        <v>4607091385427</v>
      </c>
      <c r="E112" s="399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4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07"/>
      <c r="Q112" s="407"/>
      <c r="R112" s="407"/>
      <c r="S112" s="399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8">
        <v>4680115882645</v>
      </c>
      <c r="E113" s="399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07"/>
      <c r="Q113" s="407"/>
      <c r="R113" s="407"/>
      <c r="S113" s="399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8">
        <v>4680115884311</v>
      </c>
      <c r="E114" s="399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46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07"/>
      <c r="Q114" s="407"/>
      <c r="R114" s="407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8">
        <v>4680115884403</v>
      </c>
      <c r="E115" s="399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07"/>
      <c r="Q115" s="407"/>
      <c r="R115" s="407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17"/>
      <c r="B116" s="409"/>
      <c r="C116" s="409"/>
      <c r="D116" s="409"/>
      <c r="E116" s="409"/>
      <c r="F116" s="409"/>
      <c r="G116" s="409"/>
      <c r="H116" s="409"/>
      <c r="I116" s="409"/>
      <c r="J116" s="409"/>
      <c r="K116" s="409"/>
      <c r="L116" s="409"/>
      <c r="M116" s="409"/>
      <c r="N116" s="418"/>
      <c r="O116" s="391" t="s">
        <v>70</v>
      </c>
      <c r="P116" s="392"/>
      <c r="Q116" s="392"/>
      <c r="R116" s="392"/>
      <c r="S116" s="392"/>
      <c r="T116" s="392"/>
      <c r="U116" s="393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13.095238095238095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0.30449999999999999</v>
      </c>
      <c r="Z116" s="388"/>
      <c r="AA116" s="388"/>
    </row>
    <row r="117" spans="1:67" x14ac:dyDescent="0.2">
      <c r="A117" s="409"/>
      <c r="B117" s="409"/>
      <c r="C117" s="409"/>
      <c r="D117" s="409"/>
      <c r="E117" s="409"/>
      <c r="F117" s="409"/>
      <c r="G117" s="409"/>
      <c r="H117" s="409"/>
      <c r="I117" s="409"/>
      <c r="J117" s="409"/>
      <c r="K117" s="409"/>
      <c r="L117" s="409"/>
      <c r="M117" s="409"/>
      <c r="N117" s="418"/>
      <c r="O117" s="391" t="s">
        <v>70</v>
      </c>
      <c r="P117" s="392"/>
      <c r="Q117" s="392"/>
      <c r="R117" s="392"/>
      <c r="S117" s="392"/>
      <c r="T117" s="392"/>
      <c r="U117" s="393"/>
      <c r="V117" s="37" t="s">
        <v>66</v>
      </c>
      <c r="W117" s="387">
        <f>IFERROR(SUM(W101:W115),"0")</f>
        <v>110</v>
      </c>
      <c r="X117" s="387">
        <f>IFERROR(SUM(X101:X115),"0")</f>
        <v>117.60000000000001</v>
      </c>
      <c r="Y117" s="37"/>
      <c r="Z117" s="388"/>
      <c r="AA117" s="388"/>
    </row>
    <row r="118" spans="1:67" ht="14.25" customHeight="1" x14ac:dyDescent="0.25">
      <c r="A118" s="413" t="s">
        <v>205</v>
      </c>
      <c r="B118" s="409"/>
      <c r="C118" s="409"/>
      <c r="D118" s="409"/>
      <c r="E118" s="409"/>
      <c r="F118" s="409"/>
      <c r="G118" s="409"/>
      <c r="H118" s="409"/>
      <c r="I118" s="409"/>
      <c r="J118" s="409"/>
      <c r="K118" s="409"/>
      <c r="L118" s="409"/>
      <c r="M118" s="409"/>
      <c r="N118" s="409"/>
      <c r="O118" s="409"/>
      <c r="P118" s="409"/>
      <c r="Q118" s="409"/>
      <c r="R118" s="409"/>
      <c r="S118" s="409"/>
      <c r="T118" s="409"/>
      <c r="U118" s="409"/>
      <c r="V118" s="409"/>
      <c r="W118" s="409"/>
      <c r="X118" s="409"/>
      <c r="Y118" s="409"/>
      <c r="Z118" s="378"/>
      <c r="AA118" s="378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8">
        <v>4607091383065</v>
      </c>
      <c r="E119" s="399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07"/>
      <c r="Q119" s="407"/>
      <c r="R119" s="407"/>
      <c r="S119" s="399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4301060371</v>
      </c>
      <c r="D120" s="398">
        <v>4680115881532</v>
      </c>
      <c r="E120" s="399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407"/>
      <c r="Q120" s="407"/>
      <c r="R120" s="407"/>
      <c r="S120" s="399"/>
      <c r="T120" s="34"/>
      <c r="U120" s="34"/>
      <c r="V120" s="35" t="s">
        <v>66</v>
      </c>
      <c r="W120" s="385">
        <v>0</v>
      </c>
      <c r="X120" s="386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8">
        <v>4680115881532</v>
      </c>
      <c r="E121" s="399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7"/>
      <c r="Q121" s="407"/>
      <c r="R121" s="407"/>
      <c r="S121" s="399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4301060350</v>
      </c>
      <c r="D122" s="398">
        <v>4680115881532</v>
      </c>
      <c r="E122" s="399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07"/>
      <c r="Q122" s="407"/>
      <c r="R122" s="407"/>
      <c r="S122" s="399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8">
        <v>4680115882652</v>
      </c>
      <c r="E123" s="399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1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7"/>
      <c r="Q123" s="407"/>
      <c r="R123" s="407"/>
      <c r="S123" s="399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8">
        <v>4680115880238</v>
      </c>
      <c r="E124" s="399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7"/>
      <c r="Q124" s="407"/>
      <c r="R124" s="407"/>
      <c r="S124" s="399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8">
        <v>4680115881464</v>
      </c>
      <c r="E125" s="399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4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7"/>
      <c r="Q125" s="407"/>
      <c r="R125" s="407"/>
      <c r="S125" s="399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417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18"/>
      <c r="O126" s="391" t="s">
        <v>70</v>
      </c>
      <c r="P126" s="392"/>
      <c r="Q126" s="392"/>
      <c r="R126" s="392"/>
      <c r="S126" s="392"/>
      <c r="T126" s="392"/>
      <c r="U126" s="393"/>
      <c r="V126" s="37" t="s">
        <v>71</v>
      </c>
      <c r="W126" s="387">
        <f>IFERROR(W119/H119,"0")+IFERROR(W120/H120,"0")+IFERROR(W121/H121,"0")+IFERROR(W122/H122,"0")+IFERROR(W123/H123,"0")+IFERROR(W124/H124,"0")+IFERROR(W125/H125,"0")</f>
        <v>0</v>
      </c>
      <c r="X126" s="387">
        <f>IFERROR(X119/H119,"0")+IFERROR(X120/H120,"0")+IFERROR(X121/H121,"0")+IFERROR(X122/H122,"0")+IFERROR(X123/H123,"0")+IFERROR(X124/H124,"0")+IFERROR(X125/H125,"0")</f>
        <v>0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88"/>
      <c r="AA126" s="388"/>
    </row>
    <row r="127" spans="1:67" x14ac:dyDescent="0.2">
      <c r="A127" s="409"/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18"/>
      <c r="O127" s="391" t="s">
        <v>70</v>
      </c>
      <c r="P127" s="392"/>
      <c r="Q127" s="392"/>
      <c r="R127" s="392"/>
      <c r="S127" s="392"/>
      <c r="T127" s="392"/>
      <c r="U127" s="393"/>
      <c r="V127" s="37" t="s">
        <v>66</v>
      </c>
      <c r="W127" s="387">
        <f>IFERROR(SUM(W119:W125),"0")</f>
        <v>0</v>
      </c>
      <c r="X127" s="387">
        <f>IFERROR(SUM(X119:X125),"0")</f>
        <v>0</v>
      </c>
      <c r="Y127" s="37"/>
      <c r="Z127" s="388"/>
      <c r="AA127" s="388"/>
    </row>
    <row r="128" spans="1:67" ht="16.5" customHeight="1" x14ac:dyDescent="0.25">
      <c r="A128" s="410" t="s">
        <v>218</v>
      </c>
      <c r="B128" s="409"/>
      <c r="C128" s="409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09"/>
      <c r="P128" s="409"/>
      <c r="Q128" s="409"/>
      <c r="R128" s="409"/>
      <c r="S128" s="409"/>
      <c r="T128" s="409"/>
      <c r="U128" s="409"/>
      <c r="V128" s="409"/>
      <c r="W128" s="409"/>
      <c r="X128" s="409"/>
      <c r="Y128" s="409"/>
      <c r="Z128" s="379"/>
      <c r="AA128" s="379"/>
    </row>
    <row r="129" spans="1:67" ht="14.25" customHeight="1" x14ac:dyDescent="0.25">
      <c r="A129" s="413" t="s">
        <v>72</v>
      </c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98">
        <v>4607091385168</v>
      </c>
      <c r="E130" s="399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47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407"/>
      <c r="Q130" s="407"/>
      <c r="R130" s="407"/>
      <c r="S130" s="399"/>
      <c r="T130" s="34"/>
      <c r="U130" s="34"/>
      <c r="V130" s="35" t="s">
        <v>66</v>
      </c>
      <c r="W130" s="385">
        <v>70</v>
      </c>
      <c r="X130" s="386">
        <f>IFERROR(IF(W130="",0,CEILING((W130/$H130),1)*$H130),"")</f>
        <v>75.600000000000009</v>
      </c>
      <c r="Y130" s="36">
        <f>IFERROR(IF(X130=0,"",ROUNDUP(X130/H130,0)*0.02175),"")</f>
        <v>0.19574999999999998</v>
      </c>
      <c r="Z130" s="56"/>
      <c r="AA130" s="57"/>
      <c r="AE130" s="64"/>
      <c r="BB130" s="135" t="s">
        <v>1</v>
      </c>
      <c r="BL130" s="64">
        <f>IFERROR(W130*I130/H130,"0")</f>
        <v>74.650000000000006</v>
      </c>
      <c r="BM130" s="64">
        <f>IFERROR(X130*I130/H130,"0")</f>
        <v>80.622</v>
      </c>
      <c r="BN130" s="64">
        <f>IFERROR(1/J130*(W130/H130),"0")</f>
        <v>0.14880952380952378</v>
      </c>
      <c r="BO130" s="64">
        <f>IFERROR(1/J130*(X130/H130),"0")</f>
        <v>0.1607142857142857</v>
      </c>
    </row>
    <row r="131" spans="1:67" ht="27" customHeight="1" x14ac:dyDescent="0.25">
      <c r="A131" s="54" t="s">
        <v>219</v>
      </c>
      <c r="B131" s="54" t="s">
        <v>221</v>
      </c>
      <c r="C131" s="31">
        <v>4301051360</v>
      </c>
      <c r="D131" s="398">
        <v>4607091385168</v>
      </c>
      <c r="E131" s="399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6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7"/>
      <c r="Q131" s="407"/>
      <c r="R131" s="407"/>
      <c r="S131" s="399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8">
        <v>4607091383256</v>
      </c>
      <c r="E132" s="399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4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7"/>
      <c r="Q132" s="407"/>
      <c r="R132" s="407"/>
      <c r="S132" s="399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8">
        <v>4607091385748</v>
      </c>
      <c r="E133" s="399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4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7"/>
      <c r="Q133" s="407"/>
      <c r="R133" s="407"/>
      <c r="S133" s="399"/>
      <c r="T133" s="34"/>
      <c r="U133" s="34"/>
      <c r="V133" s="35" t="s">
        <v>66</v>
      </c>
      <c r="W133" s="385">
        <v>0</v>
      </c>
      <c r="X133" s="386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8">
        <v>4680115884533</v>
      </c>
      <c r="E134" s="399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7"/>
      <c r="Q134" s="407"/>
      <c r="R134" s="407"/>
      <c r="S134" s="399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7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18"/>
      <c r="O135" s="391" t="s">
        <v>70</v>
      </c>
      <c r="P135" s="392"/>
      <c r="Q135" s="392"/>
      <c r="R135" s="392"/>
      <c r="S135" s="392"/>
      <c r="T135" s="392"/>
      <c r="U135" s="393"/>
      <c r="V135" s="37" t="s">
        <v>71</v>
      </c>
      <c r="W135" s="387">
        <f>IFERROR(W130/H130,"0")+IFERROR(W131/H131,"0")+IFERROR(W132/H132,"0")+IFERROR(W133/H133,"0")+IFERROR(W134/H134,"0")</f>
        <v>8.3333333333333321</v>
      </c>
      <c r="X135" s="387">
        <f>IFERROR(X130/H130,"0")+IFERROR(X131/H131,"0")+IFERROR(X132/H132,"0")+IFERROR(X133/H133,"0")+IFERROR(X134/H134,"0")</f>
        <v>9</v>
      </c>
      <c r="Y135" s="387">
        <f>IFERROR(IF(Y130="",0,Y130),"0")+IFERROR(IF(Y131="",0,Y131),"0")+IFERROR(IF(Y132="",0,Y132),"0")+IFERROR(IF(Y133="",0,Y133),"0")+IFERROR(IF(Y134="",0,Y134),"0")</f>
        <v>0.19574999999999998</v>
      </c>
      <c r="Z135" s="388"/>
      <c r="AA135" s="388"/>
    </row>
    <row r="136" spans="1:67" x14ac:dyDescent="0.2">
      <c r="A136" s="409"/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18"/>
      <c r="O136" s="391" t="s">
        <v>70</v>
      </c>
      <c r="P136" s="392"/>
      <c r="Q136" s="392"/>
      <c r="R136" s="392"/>
      <c r="S136" s="392"/>
      <c r="T136" s="392"/>
      <c r="U136" s="393"/>
      <c r="V136" s="37" t="s">
        <v>66</v>
      </c>
      <c r="W136" s="387">
        <f>IFERROR(SUM(W130:W134),"0")</f>
        <v>70</v>
      </c>
      <c r="X136" s="387">
        <f>IFERROR(SUM(X130:X134),"0")</f>
        <v>75.600000000000009</v>
      </c>
      <c r="Y136" s="37"/>
      <c r="Z136" s="388"/>
      <c r="AA136" s="388"/>
    </row>
    <row r="137" spans="1:67" ht="27.75" customHeight="1" x14ac:dyDescent="0.2">
      <c r="A137" s="472" t="s">
        <v>228</v>
      </c>
      <c r="B137" s="473"/>
      <c r="C137" s="473"/>
      <c r="D137" s="473"/>
      <c r="E137" s="473"/>
      <c r="F137" s="473"/>
      <c r="G137" s="473"/>
      <c r="H137" s="473"/>
      <c r="I137" s="473"/>
      <c r="J137" s="473"/>
      <c r="K137" s="473"/>
      <c r="L137" s="473"/>
      <c r="M137" s="473"/>
      <c r="N137" s="473"/>
      <c r="O137" s="473"/>
      <c r="P137" s="473"/>
      <c r="Q137" s="473"/>
      <c r="R137" s="473"/>
      <c r="S137" s="473"/>
      <c r="T137" s="473"/>
      <c r="U137" s="473"/>
      <c r="V137" s="473"/>
      <c r="W137" s="473"/>
      <c r="X137" s="473"/>
      <c r="Y137" s="473"/>
      <c r="Z137" s="48"/>
      <c r="AA137" s="48"/>
    </row>
    <row r="138" spans="1:67" ht="16.5" customHeight="1" x14ac:dyDescent="0.25">
      <c r="A138" s="410" t="s">
        <v>229</v>
      </c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409"/>
      <c r="Z138" s="379"/>
      <c r="AA138" s="379"/>
    </row>
    <row r="139" spans="1:67" ht="14.25" customHeight="1" x14ac:dyDescent="0.25">
      <c r="A139" s="413" t="s">
        <v>105</v>
      </c>
      <c r="B139" s="409"/>
      <c r="C139" s="409"/>
      <c r="D139" s="409"/>
      <c r="E139" s="409"/>
      <c r="F139" s="409"/>
      <c r="G139" s="409"/>
      <c r="H139" s="409"/>
      <c r="I139" s="409"/>
      <c r="J139" s="409"/>
      <c r="K139" s="409"/>
      <c r="L139" s="409"/>
      <c r="M139" s="409"/>
      <c r="N139" s="409"/>
      <c r="O139" s="409"/>
      <c r="P139" s="409"/>
      <c r="Q139" s="409"/>
      <c r="R139" s="409"/>
      <c r="S139" s="409"/>
      <c r="T139" s="409"/>
      <c r="U139" s="409"/>
      <c r="V139" s="409"/>
      <c r="W139" s="409"/>
      <c r="X139" s="409"/>
      <c r="Y139" s="409"/>
      <c r="Z139" s="378"/>
      <c r="AA139" s="378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8">
        <v>4607091383423</v>
      </c>
      <c r="E140" s="399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7"/>
      <c r="Q140" s="407"/>
      <c r="R140" s="407"/>
      <c r="S140" s="399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8">
        <v>4680115885707</v>
      </c>
      <c r="E141" s="399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1" t="s">
        <v>234</v>
      </c>
      <c r="P141" s="407"/>
      <c r="Q141" s="407"/>
      <c r="R141" s="407"/>
      <c r="S141" s="399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8">
        <v>4607091381405</v>
      </c>
      <c r="E142" s="399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7"/>
      <c r="Q142" s="407"/>
      <c r="R142" s="407"/>
      <c r="S142" s="399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8">
        <v>4607091386516</v>
      </c>
      <c r="E143" s="399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407"/>
      <c r="Q143" s="407"/>
      <c r="R143" s="407"/>
      <c r="S143" s="399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417"/>
      <c r="B144" s="409"/>
      <c r="C144" s="409"/>
      <c r="D144" s="409"/>
      <c r="E144" s="409"/>
      <c r="F144" s="409"/>
      <c r="G144" s="409"/>
      <c r="H144" s="409"/>
      <c r="I144" s="409"/>
      <c r="J144" s="409"/>
      <c r="K144" s="409"/>
      <c r="L144" s="409"/>
      <c r="M144" s="409"/>
      <c r="N144" s="418"/>
      <c r="O144" s="391" t="s">
        <v>70</v>
      </c>
      <c r="P144" s="392"/>
      <c r="Q144" s="392"/>
      <c r="R144" s="392"/>
      <c r="S144" s="392"/>
      <c r="T144" s="392"/>
      <c r="U144" s="393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x14ac:dyDescent="0.2">
      <c r="A145" s="409"/>
      <c r="B145" s="409"/>
      <c r="C145" s="409"/>
      <c r="D145" s="409"/>
      <c r="E145" s="409"/>
      <c r="F145" s="409"/>
      <c r="G145" s="409"/>
      <c r="H145" s="409"/>
      <c r="I145" s="409"/>
      <c r="J145" s="409"/>
      <c r="K145" s="409"/>
      <c r="L145" s="409"/>
      <c r="M145" s="409"/>
      <c r="N145" s="418"/>
      <c r="O145" s="391" t="s">
        <v>70</v>
      </c>
      <c r="P145" s="392"/>
      <c r="Q145" s="392"/>
      <c r="R145" s="392"/>
      <c r="S145" s="392"/>
      <c r="T145" s="392"/>
      <c r="U145" s="393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customHeight="1" x14ac:dyDescent="0.25">
      <c r="A146" s="410" t="s">
        <v>239</v>
      </c>
      <c r="B146" s="409"/>
      <c r="C146" s="409"/>
      <c r="D146" s="409"/>
      <c r="E146" s="409"/>
      <c r="F146" s="409"/>
      <c r="G146" s="409"/>
      <c r="H146" s="409"/>
      <c r="I146" s="409"/>
      <c r="J146" s="409"/>
      <c r="K146" s="409"/>
      <c r="L146" s="409"/>
      <c r="M146" s="409"/>
      <c r="N146" s="409"/>
      <c r="O146" s="409"/>
      <c r="P146" s="409"/>
      <c r="Q146" s="409"/>
      <c r="R146" s="409"/>
      <c r="S146" s="409"/>
      <c r="T146" s="409"/>
      <c r="U146" s="409"/>
      <c r="V146" s="409"/>
      <c r="W146" s="409"/>
      <c r="X146" s="409"/>
      <c r="Y146" s="409"/>
      <c r="Z146" s="379"/>
      <c r="AA146" s="379"/>
    </row>
    <row r="147" spans="1:67" ht="14.25" customHeight="1" x14ac:dyDescent="0.25">
      <c r="A147" s="413" t="s">
        <v>61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8">
        <v>4680115880993</v>
      </c>
      <c r="E148" s="399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407"/>
      <c r="Q148" s="407"/>
      <c r="R148" s="407"/>
      <c r="S148" s="399"/>
      <c r="T148" s="34"/>
      <c r="U148" s="34"/>
      <c r="V148" s="35" t="s">
        <v>66</v>
      </c>
      <c r="W148" s="385">
        <v>160</v>
      </c>
      <c r="X148" s="386">
        <f t="shared" ref="X148:X156" si="29">IFERROR(IF(W148="",0,CEILING((W148/$H148),1)*$H148),"")</f>
        <v>163.80000000000001</v>
      </c>
      <c r="Y148" s="36">
        <f>IFERROR(IF(X148=0,"",ROUNDUP(X148/H148,0)*0.00753),"")</f>
        <v>0.29366999999999999</v>
      </c>
      <c r="Z148" s="56"/>
      <c r="AA148" s="57"/>
      <c r="AE148" s="64"/>
      <c r="BB148" s="144" t="s">
        <v>1</v>
      </c>
      <c r="BL148" s="64">
        <f t="shared" ref="BL148:BL156" si="30">IFERROR(W148*I148/H148,"0")</f>
        <v>169.9047619047619</v>
      </c>
      <c r="BM148" s="64">
        <f t="shared" ref="BM148:BM156" si="31">IFERROR(X148*I148/H148,"0")</f>
        <v>173.94</v>
      </c>
      <c r="BN148" s="64">
        <f t="shared" ref="BN148:BN156" si="32">IFERROR(1/J148*(W148/H148),"0")</f>
        <v>0.24420024420024419</v>
      </c>
      <c r="BO148" s="64">
        <f t="shared" ref="BO148:BO156" si="33">IFERROR(1/J148*(X148/H148),"0")</f>
        <v>0.25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8">
        <v>4680115881761</v>
      </c>
      <c r="E149" s="399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407"/>
      <c r="Q149" s="407"/>
      <c r="R149" s="407"/>
      <c r="S149" s="399"/>
      <c r="T149" s="34"/>
      <c r="U149" s="34"/>
      <c r="V149" s="35" t="s">
        <v>66</v>
      </c>
      <c r="W149" s="385">
        <v>20</v>
      </c>
      <c r="X149" s="386">
        <f t="shared" si="29"/>
        <v>21</v>
      </c>
      <c r="Y149" s="36">
        <f>IFERROR(IF(X149=0,"",ROUNDUP(X149/H149,0)*0.00753),"")</f>
        <v>3.7650000000000003E-2</v>
      </c>
      <c r="Z149" s="56"/>
      <c r="AA149" s="57"/>
      <c r="AE149" s="64"/>
      <c r="BB149" s="145" t="s">
        <v>1</v>
      </c>
      <c r="BL149" s="64">
        <f t="shared" si="30"/>
        <v>21.238095238095237</v>
      </c>
      <c r="BM149" s="64">
        <f t="shared" si="31"/>
        <v>22.299999999999997</v>
      </c>
      <c r="BN149" s="64">
        <f t="shared" si="32"/>
        <v>3.0525030525030524E-2</v>
      </c>
      <c r="BO149" s="64">
        <f t="shared" si="33"/>
        <v>3.2051282051282048E-2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8">
        <v>4680115881563</v>
      </c>
      <c r="E150" s="399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407"/>
      <c r="Q150" s="407"/>
      <c r="R150" s="407"/>
      <c r="S150" s="399"/>
      <c r="T150" s="34"/>
      <c r="U150" s="34"/>
      <c r="V150" s="35" t="s">
        <v>66</v>
      </c>
      <c r="W150" s="385">
        <v>0</v>
      </c>
      <c r="X150" s="386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8">
        <v>4680115880986</v>
      </c>
      <c r="E151" s="399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7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407"/>
      <c r="Q151" s="407"/>
      <c r="R151" s="407"/>
      <c r="S151" s="399"/>
      <c r="T151" s="34"/>
      <c r="U151" s="34"/>
      <c r="V151" s="35" t="s">
        <v>66</v>
      </c>
      <c r="W151" s="385">
        <v>0</v>
      </c>
      <c r="X151" s="386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8">
        <v>4680115880207</v>
      </c>
      <c r="E152" s="399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407"/>
      <c r="Q152" s="407"/>
      <c r="R152" s="407"/>
      <c r="S152" s="399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8">
        <v>4680115881785</v>
      </c>
      <c r="E153" s="399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5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407"/>
      <c r="Q153" s="407"/>
      <c r="R153" s="407"/>
      <c r="S153" s="399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8">
        <v>4680115881679</v>
      </c>
      <c r="E154" s="399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407"/>
      <c r="Q154" s="407"/>
      <c r="R154" s="407"/>
      <c r="S154" s="399"/>
      <c r="T154" s="34"/>
      <c r="U154" s="34"/>
      <c r="V154" s="35" t="s">
        <v>66</v>
      </c>
      <c r="W154" s="385">
        <v>0</v>
      </c>
      <c r="X154" s="386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8">
        <v>4680115880191</v>
      </c>
      <c r="E155" s="399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407"/>
      <c r="Q155" s="407"/>
      <c r="R155" s="407"/>
      <c r="S155" s="399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8">
        <v>4680115883963</v>
      </c>
      <c r="E156" s="399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407"/>
      <c r="Q156" s="407"/>
      <c r="R156" s="407"/>
      <c r="S156" s="399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417"/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09"/>
      <c r="M157" s="409"/>
      <c r="N157" s="418"/>
      <c r="O157" s="391" t="s">
        <v>70</v>
      </c>
      <c r="P157" s="392"/>
      <c r="Q157" s="392"/>
      <c r="R157" s="392"/>
      <c r="S157" s="392"/>
      <c r="T157" s="392"/>
      <c r="U157" s="393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42.857142857142854</v>
      </c>
      <c r="X157" s="387">
        <f>IFERROR(X148/H148,"0")+IFERROR(X149/H149,"0")+IFERROR(X150/H150,"0")+IFERROR(X151/H151,"0")+IFERROR(X152/H152,"0")+IFERROR(X153/H153,"0")+IFERROR(X154/H154,"0")+IFERROR(X155/H155,"0")+IFERROR(X156/H156,"0")</f>
        <v>44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0.33132</v>
      </c>
      <c r="Z157" s="388"/>
      <c r="AA157" s="388"/>
    </row>
    <row r="158" spans="1:67" x14ac:dyDescent="0.2">
      <c r="A158" s="409"/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18"/>
      <c r="O158" s="391" t="s">
        <v>70</v>
      </c>
      <c r="P158" s="392"/>
      <c r="Q158" s="392"/>
      <c r="R158" s="392"/>
      <c r="S158" s="392"/>
      <c r="T158" s="392"/>
      <c r="U158" s="393"/>
      <c r="V158" s="37" t="s">
        <v>66</v>
      </c>
      <c r="W158" s="387">
        <f>IFERROR(SUM(W148:W156),"0")</f>
        <v>180</v>
      </c>
      <c r="X158" s="387">
        <f>IFERROR(SUM(X148:X156),"0")</f>
        <v>184.8</v>
      </c>
      <c r="Y158" s="37"/>
      <c r="Z158" s="388"/>
      <c r="AA158" s="388"/>
    </row>
    <row r="159" spans="1:67" ht="16.5" customHeight="1" x14ac:dyDescent="0.25">
      <c r="A159" s="410" t="s">
        <v>258</v>
      </c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379"/>
      <c r="AA159" s="379"/>
    </row>
    <row r="160" spans="1:67" ht="14.25" customHeight="1" x14ac:dyDescent="0.25">
      <c r="A160" s="413" t="s">
        <v>105</v>
      </c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378"/>
      <c r="AA160" s="378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8">
        <v>4680115881402</v>
      </c>
      <c r="E161" s="399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5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407"/>
      <c r="Q161" s="407"/>
      <c r="R161" s="407"/>
      <c r="S161" s="399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8">
        <v>4680115881396</v>
      </c>
      <c r="E162" s="399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407"/>
      <c r="Q162" s="407"/>
      <c r="R162" s="407"/>
      <c r="S162" s="399"/>
      <c r="T162" s="34"/>
      <c r="U162" s="34"/>
      <c r="V162" s="35" t="s">
        <v>66</v>
      </c>
      <c r="W162" s="385">
        <v>10.8</v>
      </c>
      <c r="X162" s="386">
        <f>IFERROR(IF(W162="",0,CEILING((W162/$H162),1)*$H162),"")</f>
        <v>10.8</v>
      </c>
      <c r="Y162" s="36">
        <f>IFERROR(IF(X162=0,"",ROUNDUP(X162/H162,0)*0.00753),"")</f>
        <v>3.0120000000000001E-2</v>
      </c>
      <c r="Z162" s="56"/>
      <c r="AA162" s="57"/>
      <c r="AE162" s="64"/>
      <c r="BB162" s="154" t="s">
        <v>1</v>
      </c>
      <c r="BL162" s="64">
        <f>IFERROR(W162*I162/H162,"0")</f>
        <v>11.6</v>
      </c>
      <c r="BM162" s="64">
        <f>IFERROR(X162*I162/H162,"0")</f>
        <v>11.6</v>
      </c>
      <c r="BN162" s="64">
        <f>IFERROR(1/J162*(W162/H162),"0")</f>
        <v>2.564102564102564E-2</v>
      </c>
      <c r="BO162" s="64">
        <f>IFERROR(1/J162*(X162/H162),"0")</f>
        <v>2.564102564102564E-2</v>
      </c>
    </row>
    <row r="163" spans="1:67" x14ac:dyDescent="0.2">
      <c r="A163" s="417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18"/>
      <c r="O163" s="391" t="s">
        <v>70</v>
      </c>
      <c r="P163" s="392"/>
      <c r="Q163" s="392"/>
      <c r="R163" s="392"/>
      <c r="S163" s="392"/>
      <c r="T163" s="392"/>
      <c r="U163" s="393"/>
      <c r="V163" s="37" t="s">
        <v>71</v>
      </c>
      <c r="W163" s="387">
        <f>IFERROR(W161/H161,"0")+IFERROR(W162/H162,"0")</f>
        <v>4</v>
      </c>
      <c r="X163" s="387">
        <f>IFERROR(X161/H161,"0")+IFERROR(X162/H162,"0")</f>
        <v>4</v>
      </c>
      <c r="Y163" s="387">
        <f>IFERROR(IF(Y161="",0,Y161),"0")+IFERROR(IF(Y162="",0,Y162),"0")</f>
        <v>3.0120000000000001E-2</v>
      </c>
      <c r="Z163" s="388"/>
      <c r="AA163" s="388"/>
    </row>
    <row r="164" spans="1:67" x14ac:dyDescent="0.2">
      <c r="A164" s="409"/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18"/>
      <c r="O164" s="391" t="s">
        <v>70</v>
      </c>
      <c r="P164" s="392"/>
      <c r="Q164" s="392"/>
      <c r="R164" s="392"/>
      <c r="S164" s="392"/>
      <c r="T164" s="392"/>
      <c r="U164" s="393"/>
      <c r="V164" s="37" t="s">
        <v>66</v>
      </c>
      <c r="W164" s="387">
        <f>IFERROR(SUM(W161:W162),"0")</f>
        <v>10.8</v>
      </c>
      <c r="X164" s="387">
        <f>IFERROR(SUM(X161:X162),"0")</f>
        <v>10.8</v>
      </c>
      <c r="Y164" s="37"/>
      <c r="Z164" s="388"/>
      <c r="AA164" s="388"/>
    </row>
    <row r="165" spans="1:67" ht="14.25" customHeight="1" x14ac:dyDescent="0.25">
      <c r="A165" s="413" t="s">
        <v>97</v>
      </c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378"/>
      <c r="AA165" s="378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8">
        <v>4680115882935</v>
      </c>
      <c r="E166" s="399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407"/>
      <c r="Q166" s="407"/>
      <c r="R166" s="407"/>
      <c r="S166" s="399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8">
        <v>4680115880764</v>
      </c>
      <c r="E167" s="399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6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407"/>
      <c r="Q167" s="407"/>
      <c r="R167" s="407"/>
      <c r="S167" s="399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417"/>
      <c r="B168" s="409"/>
      <c r="C168" s="409"/>
      <c r="D168" s="409"/>
      <c r="E168" s="409"/>
      <c r="F168" s="409"/>
      <c r="G168" s="409"/>
      <c r="H168" s="409"/>
      <c r="I168" s="409"/>
      <c r="J168" s="409"/>
      <c r="K168" s="409"/>
      <c r="L168" s="409"/>
      <c r="M168" s="409"/>
      <c r="N168" s="418"/>
      <c r="O168" s="391" t="s">
        <v>70</v>
      </c>
      <c r="P168" s="392"/>
      <c r="Q168" s="392"/>
      <c r="R168" s="392"/>
      <c r="S168" s="392"/>
      <c r="T168" s="392"/>
      <c r="U168" s="393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x14ac:dyDescent="0.2">
      <c r="A169" s="409"/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18"/>
      <c r="O169" s="391" t="s">
        <v>70</v>
      </c>
      <c r="P169" s="392"/>
      <c r="Q169" s="392"/>
      <c r="R169" s="392"/>
      <c r="S169" s="392"/>
      <c r="T169" s="392"/>
      <c r="U169" s="393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customHeight="1" x14ac:dyDescent="0.25">
      <c r="A170" s="413" t="s">
        <v>61</v>
      </c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409"/>
      <c r="T170" s="409"/>
      <c r="U170" s="409"/>
      <c r="V170" s="409"/>
      <c r="W170" s="409"/>
      <c r="X170" s="409"/>
      <c r="Y170" s="409"/>
      <c r="Z170" s="378"/>
      <c r="AA170" s="378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8">
        <v>4680115884014</v>
      </c>
      <c r="E171" s="399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454" t="s">
        <v>269</v>
      </c>
      <c r="P171" s="407"/>
      <c r="Q171" s="407"/>
      <c r="R171" s="407"/>
      <c r="S171" s="399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8">
        <v>4680115884021</v>
      </c>
      <c r="E172" s="399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26" t="s">
        <v>272</v>
      </c>
      <c r="P172" s="407"/>
      <c r="Q172" s="407"/>
      <c r="R172" s="407"/>
      <c r="S172" s="399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8">
        <v>4680115882683</v>
      </c>
      <c r="E173" s="399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7"/>
      <c r="Q173" s="407"/>
      <c r="R173" s="407"/>
      <c r="S173" s="399"/>
      <c r="T173" s="34"/>
      <c r="U173" s="34"/>
      <c r="V173" s="35" t="s">
        <v>66</v>
      </c>
      <c r="W173" s="385">
        <v>100</v>
      </c>
      <c r="X173" s="386">
        <f t="shared" si="34"/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9" t="s">
        <v>1</v>
      </c>
      <c r="BL173" s="64">
        <f t="shared" si="35"/>
        <v>103.88888888888889</v>
      </c>
      <c r="BM173" s="64">
        <f t="shared" si="36"/>
        <v>106.59000000000002</v>
      </c>
      <c r="BN173" s="64">
        <f t="shared" si="37"/>
        <v>0.15432098765432098</v>
      </c>
      <c r="BO173" s="64">
        <f t="shared" si="38"/>
        <v>0.15833333333333333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8">
        <v>4680115882690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7"/>
      <c r="Q174" s="407"/>
      <c r="R174" s="407"/>
      <c r="S174" s="399"/>
      <c r="T174" s="34"/>
      <c r="U174" s="34"/>
      <c r="V174" s="35" t="s">
        <v>66</v>
      </c>
      <c r="W174" s="385">
        <v>130</v>
      </c>
      <c r="X174" s="386">
        <f t="shared" si="34"/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60" t="s">
        <v>1</v>
      </c>
      <c r="BL174" s="64">
        <f t="shared" si="35"/>
        <v>135.05555555555557</v>
      </c>
      <c r="BM174" s="64">
        <f t="shared" si="36"/>
        <v>140.25</v>
      </c>
      <c r="BN174" s="64">
        <f t="shared" si="37"/>
        <v>0.20061728395061726</v>
      </c>
      <c r="BO174" s="64">
        <f t="shared" si="38"/>
        <v>0.20833333333333334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8">
        <v>4680115882669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7"/>
      <c r="Q175" s="407"/>
      <c r="R175" s="407"/>
      <c r="S175" s="399"/>
      <c r="T175" s="34"/>
      <c r="U175" s="34"/>
      <c r="V175" s="35" t="s">
        <v>66</v>
      </c>
      <c r="W175" s="385">
        <v>160</v>
      </c>
      <c r="X175" s="386">
        <f t="shared" si="34"/>
        <v>162</v>
      </c>
      <c r="Y175" s="36">
        <f>IFERROR(IF(X175=0,"",ROUNDUP(X175/H175,0)*0.00937),"")</f>
        <v>0.28110000000000002</v>
      </c>
      <c r="Z175" s="56"/>
      <c r="AA175" s="57"/>
      <c r="AE175" s="64"/>
      <c r="BB175" s="161" t="s">
        <v>1</v>
      </c>
      <c r="BL175" s="64">
        <f t="shared" si="35"/>
        <v>166.22222222222223</v>
      </c>
      <c r="BM175" s="64">
        <f t="shared" si="36"/>
        <v>168.3</v>
      </c>
      <c r="BN175" s="64">
        <f t="shared" si="37"/>
        <v>0.24691358024691354</v>
      </c>
      <c r="BO175" s="64">
        <f t="shared" si="38"/>
        <v>0.24999999999999997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8">
        <v>4680115882676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7"/>
      <c r="Q176" s="407"/>
      <c r="R176" s="407"/>
      <c r="S176" s="399"/>
      <c r="T176" s="34"/>
      <c r="U176" s="34"/>
      <c r="V176" s="35" t="s">
        <v>66</v>
      </c>
      <c r="W176" s="385">
        <v>200</v>
      </c>
      <c r="X176" s="386">
        <f t="shared" si="34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35"/>
        <v>207.77777777777777</v>
      </c>
      <c r="BM176" s="64">
        <f t="shared" si="36"/>
        <v>213.18000000000004</v>
      </c>
      <c r="BN176" s="64">
        <f t="shared" si="37"/>
        <v>0.30864197530864196</v>
      </c>
      <c r="BO176" s="64">
        <f t="shared" si="38"/>
        <v>0.31666666666666665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8">
        <v>4680115884007</v>
      </c>
      <c r="E177" s="399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05" t="s">
        <v>283</v>
      </c>
      <c r="P177" s="407"/>
      <c r="Q177" s="407"/>
      <c r="R177" s="407"/>
      <c r="S177" s="399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8">
        <v>4680115884038</v>
      </c>
      <c r="E178" s="399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07"/>
      <c r="Q178" s="407"/>
      <c r="R178" s="407"/>
      <c r="S178" s="399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417"/>
      <c r="B179" s="409"/>
      <c r="C179" s="409"/>
      <c r="D179" s="409"/>
      <c r="E179" s="409"/>
      <c r="F179" s="409"/>
      <c r="G179" s="409"/>
      <c r="H179" s="409"/>
      <c r="I179" s="409"/>
      <c r="J179" s="409"/>
      <c r="K179" s="409"/>
      <c r="L179" s="409"/>
      <c r="M179" s="409"/>
      <c r="N179" s="418"/>
      <c r="O179" s="391" t="s">
        <v>70</v>
      </c>
      <c r="P179" s="392"/>
      <c r="Q179" s="392"/>
      <c r="R179" s="392"/>
      <c r="S179" s="392"/>
      <c r="T179" s="392"/>
      <c r="U179" s="393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109.25925925925927</v>
      </c>
      <c r="X179" s="387">
        <f>IFERROR(X171/H171,"0")+IFERROR(X172/H172,"0")+IFERROR(X173/H173,"0")+IFERROR(X174/H174,"0")+IFERROR(X175/H175,"0")+IFERROR(X176/H176,"0")+IFERROR(X177/H177,"0")+IFERROR(X178/H178,"0")</f>
        <v>112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1.0494399999999999</v>
      </c>
      <c r="Z179" s="388"/>
      <c r="AA179" s="388"/>
    </row>
    <row r="180" spans="1:67" x14ac:dyDescent="0.2">
      <c r="A180" s="409"/>
      <c r="B180" s="409"/>
      <c r="C180" s="409"/>
      <c r="D180" s="409"/>
      <c r="E180" s="409"/>
      <c r="F180" s="409"/>
      <c r="G180" s="409"/>
      <c r="H180" s="409"/>
      <c r="I180" s="409"/>
      <c r="J180" s="409"/>
      <c r="K180" s="409"/>
      <c r="L180" s="409"/>
      <c r="M180" s="409"/>
      <c r="N180" s="418"/>
      <c r="O180" s="391" t="s">
        <v>70</v>
      </c>
      <c r="P180" s="392"/>
      <c r="Q180" s="392"/>
      <c r="R180" s="392"/>
      <c r="S180" s="392"/>
      <c r="T180" s="392"/>
      <c r="U180" s="393"/>
      <c r="V180" s="37" t="s">
        <v>66</v>
      </c>
      <c r="W180" s="387">
        <f>IFERROR(SUM(W171:W178),"0")</f>
        <v>590</v>
      </c>
      <c r="X180" s="387">
        <f>IFERROR(SUM(X171:X178),"0")</f>
        <v>604.80000000000007</v>
      </c>
      <c r="Y180" s="37"/>
      <c r="Z180" s="388"/>
      <c r="AA180" s="388"/>
    </row>
    <row r="181" spans="1:67" ht="14.25" customHeight="1" x14ac:dyDescent="0.25">
      <c r="A181" s="413" t="s">
        <v>72</v>
      </c>
      <c r="B181" s="409"/>
      <c r="C181" s="409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09"/>
      <c r="P181" s="409"/>
      <c r="Q181" s="409"/>
      <c r="R181" s="409"/>
      <c r="S181" s="409"/>
      <c r="T181" s="409"/>
      <c r="U181" s="409"/>
      <c r="V181" s="409"/>
      <c r="W181" s="409"/>
      <c r="X181" s="409"/>
      <c r="Y181" s="409"/>
      <c r="Z181" s="378"/>
      <c r="AA181" s="378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8">
        <v>4680115881556</v>
      </c>
      <c r="E182" s="399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6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07"/>
      <c r="Q182" s="407"/>
      <c r="R182" s="407"/>
      <c r="S182" s="399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8">
        <v>4680115881594</v>
      </c>
      <c r="E183" s="399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4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407"/>
      <c r="Q183" s="407"/>
      <c r="R183" s="407"/>
      <c r="S183" s="399"/>
      <c r="T183" s="34"/>
      <c r="U183" s="34"/>
      <c r="V183" s="35" t="s">
        <v>66</v>
      </c>
      <c r="W183" s="385">
        <v>120</v>
      </c>
      <c r="X183" s="386">
        <f t="shared" si="39"/>
        <v>121.5</v>
      </c>
      <c r="Y183" s="36">
        <f>IFERROR(IF(X183=0,"",ROUNDUP(X183/H183,0)*0.02175),"")</f>
        <v>0.32624999999999998</v>
      </c>
      <c r="Z183" s="56"/>
      <c r="AA183" s="57"/>
      <c r="AE183" s="64"/>
      <c r="BB183" s="166" t="s">
        <v>1</v>
      </c>
      <c r="BL183" s="64">
        <f t="shared" si="40"/>
        <v>128.35555555555558</v>
      </c>
      <c r="BM183" s="64">
        <f t="shared" si="41"/>
        <v>129.96</v>
      </c>
      <c r="BN183" s="64">
        <f t="shared" si="42"/>
        <v>0.26455026455026454</v>
      </c>
      <c r="BO183" s="64">
        <f t="shared" si="43"/>
        <v>0.26785714285714285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8">
        <v>4680115881587</v>
      </c>
      <c r="E184" s="399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7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407"/>
      <c r="Q184" s="407"/>
      <c r="R184" s="407"/>
      <c r="S184" s="399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4301051754</v>
      </c>
      <c r="D185" s="398">
        <v>4680115880962</v>
      </c>
      <c r="E185" s="399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484" t="s">
        <v>294</v>
      </c>
      <c r="P185" s="407"/>
      <c r="Q185" s="407"/>
      <c r="R185" s="407"/>
      <c r="S185" s="399"/>
      <c r="T185" s="34"/>
      <c r="U185" s="34"/>
      <c r="V185" s="35" t="s">
        <v>66</v>
      </c>
      <c r="W185" s="385">
        <v>100</v>
      </c>
      <c r="X185" s="386">
        <f t="shared" si="39"/>
        <v>101.39999999999999</v>
      </c>
      <c r="Y185" s="36">
        <f>IFERROR(IF(X185=0,"",ROUNDUP(X185/H185,0)*0.02175),"")</f>
        <v>0.28275</v>
      </c>
      <c r="Z185" s="56"/>
      <c r="AA185" s="57"/>
      <c r="AE185" s="64"/>
      <c r="BB185" s="168" t="s">
        <v>1</v>
      </c>
      <c r="BL185" s="64">
        <f t="shared" si="40"/>
        <v>107.23076923076924</v>
      </c>
      <c r="BM185" s="64">
        <f t="shared" si="41"/>
        <v>108.732</v>
      </c>
      <c r="BN185" s="64">
        <f t="shared" si="42"/>
        <v>0.22893772893772893</v>
      </c>
      <c r="BO185" s="64">
        <f t="shared" si="43"/>
        <v>0.23214285714285712</v>
      </c>
    </row>
    <row r="186" spans="1:67" ht="27" customHeight="1" x14ac:dyDescent="0.25">
      <c r="A186" s="54" t="s">
        <v>295</v>
      </c>
      <c r="B186" s="54" t="s">
        <v>296</v>
      </c>
      <c r="C186" s="31">
        <v>4301051411</v>
      </c>
      <c r="D186" s="398">
        <v>4680115881617</v>
      </c>
      <c r="E186" s="399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4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07"/>
      <c r="Q186" s="407"/>
      <c r="R186" s="407"/>
      <c r="S186" s="399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98">
        <v>4680115880573</v>
      </c>
      <c r="E187" s="399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536" t="s">
        <v>299</v>
      </c>
      <c r="P187" s="407"/>
      <c r="Q187" s="407"/>
      <c r="R187" s="407"/>
      <c r="S187" s="399"/>
      <c r="T187" s="34"/>
      <c r="U187" s="34"/>
      <c r="V187" s="35" t="s">
        <v>66</v>
      </c>
      <c r="W187" s="385">
        <v>50</v>
      </c>
      <c r="X187" s="386">
        <f t="shared" si="39"/>
        <v>52.199999999999996</v>
      </c>
      <c r="Y187" s="36">
        <f>IFERROR(IF(X187=0,"",ROUNDUP(X187/H187,0)*0.02175),"")</f>
        <v>0.1305</v>
      </c>
      <c r="Z187" s="56"/>
      <c r="AA187" s="57"/>
      <c r="AE187" s="64"/>
      <c r="BB187" s="170" t="s">
        <v>1</v>
      </c>
      <c r="BL187" s="64">
        <f t="shared" si="40"/>
        <v>53.241379310344833</v>
      </c>
      <c r="BM187" s="64">
        <f t="shared" si="41"/>
        <v>55.583999999999996</v>
      </c>
      <c r="BN187" s="64">
        <f t="shared" si="42"/>
        <v>0.10262725779967159</v>
      </c>
      <c r="BO187" s="64">
        <f t="shared" si="43"/>
        <v>0.10714285714285714</v>
      </c>
    </row>
    <row r="188" spans="1:67" ht="27" customHeight="1" x14ac:dyDescent="0.25">
      <c r="A188" s="54" t="s">
        <v>300</v>
      </c>
      <c r="B188" s="54" t="s">
        <v>301</v>
      </c>
      <c r="C188" s="31">
        <v>4301051487</v>
      </c>
      <c r="D188" s="398">
        <v>4680115881228</v>
      </c>
      <c r="E188" s="399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6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07"/>
      <c r="Q188" s="407"/>
      <c r="R188" s="407"/>
      <c r="S188" s="399"/>
      <c r="T188" s="34"/>
      <c r="U188" s="34"/>
      <c r="V188" s="35" t="s">
        <v>66</v>
      </c>
      <c r="W188" s="385">
        <v>0</v>
      </c>
      <c r="X188" s="386">
        <f t="shared" si="39"/>
        <v>0</v>
      </c>
      <c r="Y188" s="36" t="str">
        <f>IFERROR(IF(X188=0,"",ROUNDUP(X188/H188,0)*0.00753),"")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4301051506</v>
      </c>
      <c r="D189" s="398">
        <v>4680115881037</v>
      </c>
      <c r="E189" s="399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5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07"/>
      <c r="Q189" s="407"/>
      <c r="R189" s="407"/>
      <c r="S189" s="399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4301051384</v>
      </c>
      <c r="D190" s="398">
        <v>4680115881211</v>
      </c>
      <c r="E190" s="399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4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07"/>
      <c r="Q190" s="407"/>
      <c r="R190" s="407"/>
      <c r="S190" s="399"/>
      <c r="T190" s="34"/>
      <c r="U190" s="34"/>
      <c r="V190" s="35" t="s">
        <v>66</v>
      </c>
      <c r="W190" s="385">
        <v>38.400000000000013</v>
      </c>
      <c r="X190" s="386">
        <f t="shared" si="39"/>
        <v>38.4</v>
      </c>
      <c r="Y190" s="36">
        <f>IFERROR(IF(X190=0,"",ROUNDUP(X190/H190,0)*0.00753),"")</f>
        <v>0.12048</v>
      </c>
      <c r="Z190" s="56"/>
      <c r="AA190" s="57"/>
      <c r="AE190" s="64"/>
      <c r="BB190" s="173" t="s">
        <v>1</v>
      </c>
      <c r="BL190" s="64">
        <f t="shared" si="40"/>
        <v>41.600000000000016</v>
      </c>
      <c r="BM190" s="64">
        <f t="shared" si="41"/>
        <v>41.6</v>
      </c>
      <c r="BN190" s="64">
        <f t="shared" si="42"/>
        <v>0.1025641025641026</v>
      </c>
      <c r="BO190" s="64">
        <f t="shared" si="43"/>
        <v>0.10256410256410256</v>
      </c>
    </row>
    <row r="191" spans="1:67" ht="27" customHeight="1" x14ac:dyDescent="0.25">
      <c r="A191" s="54" t="s">
        <v>306</v>
      </c>
      <c r="B191" s="54" t="s">
        <v>307</v>
      </c>
      <c r="C191" s="31">
        <v>4301051378</v>
      </c>
      <c r="D191" s="398">
        <v>4680115881020</v>
      </c>
      <c r="E191" s="399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7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07"/>
      <c r="Q191" s="407"/>
      <c r="R191" s="407"/>
      <c r="S191" s="399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98">
        <v>4680115882195</v>
      </c>
      <c r="E192" s="399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7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07"/>
      <c r="Q192" s="407"/>
      <c r="R192" s="407"/>
      <c r="S192" s="399"/>
      <c r="T192" s="34"/>
      <c r="U192" s="34"/>
      <c r="V192" s="35" t="s">
        <v>66</v>
      </c>
      <c r="W192" s="385">
        <v>192</v>
      </c>
      <c r="X192" s="386">
        <f t="shared" si="39"/>
        <v>192</v>
      </c>
      <c r="Y192" s="36">
        <f>IFERROR(IF(X192=0,"",ROUNDUP(X192/H192,0)*0.00753),"")</f>
        <v>0.60240000000000005</v>
      </c>
      <c r="Z192" s="56"/>
      <c r="AA192" s="57"/>
      <c r="AE192" s="64"/>
      <c r="BB192" s="175" t="s">
        <v>1</v>
      </c>
      <c r="BL192" s="64">
        <f t="shared" si="40"/>
        <v>215.20000000000002</v>
      </c>
      <c r="BM192" s="64">
        <f t="shared" si="41"/>
        <v>215.20000000000002</v>
      </c>
      <c r="BN192" s="64">
        <f t="shared" si="42"/>
        <v>0.51282051282051277</v>
      </c>
      <c r="BO192" s="64">
        <f t="shared" si="43"/>
        <v>0.51282051282051277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98">
        <v>4680115880092</v>
      </c>
      <c r="E193" s="399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8" t="s">
        <v>312</v>
      </c>
      <c r="P193" s="407"/>
      <c r="Q193" s="407"/>
      <c r="R193" s="407"/>
      <c r="S193" s="399"/>
      <c r="T193" s="34"/>
      <c r="U193" s="34"/>
      <c r="V193" s="35" t="s">
        <v>66</v>
      </c>
      <c r="W193" s="385">
        <v>96</v>
      </c>
      <c r="X193" s="386">
        <f t="shared" si="39"/>
        <v>96</v>
      </c>
      <c r="Y193" s="36">
        <f>IFERROR(IF(X193=0,"",ROUNDUP(X193/H193,0)*0.00753),"")</f>
        <v>0.30120000000000002</v>
      </c>
      <c r="Z193" s="56"/>
      <c r="AA193" s="57"/>
      <c r="AE193" s="64"/>
      <c r="BB193" s="176" t="s">
        <v>1</v>
      </c>
      <c r="BL193" s="64">
        <f t="shared" si="40"/>
        <v>106.88000000000001</v>
      </c>
      <c r="BM193" s="64">
        <f t="shared" si="41"/>
        <v>106.88000000000001</v>
      </c>
      <c r="BN193" s="64">
        <f t="shared" si="42"/>
        <v>0.25641025641025639</v>
      </c>
      <c r="BO193" s="64">
        <f t="shared" si="43"/>
        <v>0.25641025641025639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98">
        <v>4680115880221</v>
      </c>
      <c r="E194" s="399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647" t="s">
        <v>315</v>
      </c>
      <c r="P194" s="407"/>
      <c r="Q194" s="407"/>
      <c r="R194" s="407"/>
      <c r="S194" s="399"/>
      <c r="T194" s="34"/>
      <c r="U194" s="34"/>
      <c r="V194" s="35" t="s">
        <v>66</v>
      </c>
      <c r="W194" s="385">
        <v>216</v>
      </c>
      <c r="X194" s="386">
        <f t="shared" si="39"/>
        <v>216</v>
      </c>
      <c r="Y194" s="36">
        <f>IFERROR(IF(X194=0,"",ROUNDUP(X194/H194,0)*0.00753),"")</f>
        <v>0.67769999999999997</v>
      </c>
      <c r="Z194" s="56"/>
      <c r="AA194" s="57"/>
      <c r="AE194" s="64"/>
      <c r="BB194" s="177" t="s">
        <v>1</v>
      </c>
      <c r="BL194" s="64">
        <f t="shared" si="40"/>
        <v>240.48000000000002</v>
      </c>
      <c r="BM194" s="64">
        <f t="shared" si="41"/>
        <v>240.48000000000002</v>
      </c>
      <c r="BN194" s="64">
        <f t="shared" si="42"/>
        <v>0.57692307692307687</v>
      </c>
      <c r="BO194" s="64">
        <f t="shared" si="43"/>
        <v>0.57692307692307687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98">
        <v>4680115880504</v>
      </c>
      <c r="E195" s="399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756" t="s">
        <v>318</v>
      </c>
      <c r="P195" s="407"/>
      <c r="Q195" s="407"/>
      <c r="R195" s="407"/>
      <c r="S195" s="399"/>
      <c r="T195" s="34"/>
      <c r="U195" s="34"/>
      <c r="V195" s="35" t="s">
        <v>66</v>
      </c>
      <c r="W195" s="385">
        <v>192</v>
      </c>
      <c r="X195" s="386">
        <f t="shared" si="39"/>
        <v>192</v>
      </c>
      <c r="Y195" s="36">
        <f>IFERROR(IF(X195=0,"",ROUNDUP(X195/H195,0)*0.00753),"")</f>
        <v>0.60240000000000005</v>
      </c>
      <c r="Z195" s="56"/>
      <c r="AA195" s="57"/>
      <c r="AE195" s="64"/>
      <c r="BB195" s="178" t="s">
        <v>1</v>
      </c>
      <c r="BL195" s="64">
        <f t="shared" si="40"/>
        <v>213.76000000000002</v>
      </c>
      <c r="BM195" s="64">
        <f t="shared" si="41"/>
        <v>213.76000000000002</v>
      </c>
      <c r="BN195" s="64">
        <f t="shared" si="42"/>
        <v>0.51282051282051277</v>
      </c>
      <c r="BO195" s="64">
        <f t="shared" si="43"/>
        <v>0.51282051282051277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98">
        <v>4680115882164</v>
      </c>
      <c r="E196" s="399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407"/>
      <c r="Q196" s="407"/>
      <c r="R196" s="407"/>
      <c r="S196" s="399"/>
      <c r="T196" s="34"/>
      <c r="U196" s="34"/>
      <c r="V196" s="35" t="s">
        <v>66</v>
      </c>
      <c r="W196" s="385">
        <v>264</v>
      </c>
      <c r="X196" s="386">
        <f t="shared" si="39"/>
        <v>264</v>
      </c>
      <c r="Y196" s="36">
        <f>IFERROR(IF(X196=0,"",ROUNDUP(X196/H196,0)*0.00753),"")</f>
        <v>0.82830000000000004</v>
      </c>
      <c r="Z196" s="56"/>
      <c r="AA196" s="57"/>
      <c r="AE196" s="64"/>
      <c r="BB196" s="179" t="s">
        <v>1</v>
      </c>
      <c r="BL196" s="64">
        <f t="shared" si="40"/>
        <v>294.58</v>
      </c>
      <c r="BM196" s="64">
        <f t="shared" si="41"/>
        <v>294.58</v>
      </c>
      <c r="BN196" s="64">
        <f t="shared" si="42"/>
        <v>0.70512820512820507</v>
      </c>
      <c r="BO196" s="64">
        <f t="shared" si="43"/>
        <v>0.70512820512820507</v>
      </c>
    </row>
    <row r="197" spans="1:67" x14ac:dyDescent="0.2">
      <c r="A197" s="417"/>
      <c r="B197" s="409"/>
      <c r="C197" s="409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18"/>
      <c r="O197" s="391" t="s">
        <v>70</v>
      </c>
      <c r="P197" s="392"/>
      <c r="Q197" s="392"/>
      <c r="R197" s="392"/>
      <c r="S197" s="392"/>
      <c r="T197" s="392"/>
      <c r="U197" s="393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449.38245407210923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450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3.8719800000000002</v>
      </c>
      <c r="Z197" s="388"/>
      <c r="AA197" s="388"/>
    </row>
    <row r="198" spans="1:67" x14ac:dyDescent="0.2">
      <c r="A198" s="409"/>
      <c r="B198" s="409"/>
      <c r="C198" s="409"/>
      <c r="D198" s="409"/>
      <c r="E198" s="409"/>
      <c r="F198" s="409"/>
      <c r="G198" s="409"/>
      <c r="H198" s="409"/>
      <c r="I198" s="409"/>
      <c r="J198" s="409"/>
      <c r="K198" s="409"/>
      <c r="L198" s="409"/>
      <c r="M198" s="409"/>
      <c r="N198" s="418"/>
      <c r="O198" s="391" t="s">
        <v>70</v>
      </c>
      <c r="P198" s="392"/>
      <c r="Q198" s="392"/>
      <c r="R198" s="392"/>
      <c r="S198" s="392"/>
      <c r="T198" s="392"/>
      <c r="U198" s="393"/>
      <c r="V198" s="37" t="s">
        <v>66</v>
      </c>
      <c r="W198" s="387">
        <f>IFERROR(SUM(W182:W196),"0")</f>
        <v>1268.4000000000001</v>
      </c>
      <c r="X198" s="387">
        <f>IFERROR(SUM(X182:X196),"0")</f>
        <v>1273.5</v>
      </c>
      <c r="Y198" s="37"/>
      <c r="Z198" s="388"/>
      <c r="AA198" s="388"/>
    </row>
    <row r="199" spans="1:67" ht="14.25" customHeight="1" x14ac:dyDescent="0.25">
      <c r="A199" s="413" t="s">
        <v>205</v>
      </c>
      <c r="B199" s="409"/>
      <c r="C199" s="409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378"/>
      <c r="AA199" s="378"/>
    </row>
    <row r="200" spans="1:67" ht="16.5" customHeight="1" x14ac:dyDescent="0.25">
      <c r="A200" s="54" t="s">
        <v>321</v>
      </c>
      <c r="B200" s="54" t="s">
        <v>322</v>
      </c>
      <c r="C200" s="31">
        <v>4301060360</v>
      </c>
      <c r="D200" s="398">
        <v>4680115882874</v>
      </c>
      <c r="E200" s="399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7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407"/>
      <c r="Q200" s="407"/>
      <c r="R200" s="407"/>
      <c r="S200" s="399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customHeight="1" x14ac:dyDescent="0.25">
      <c r="A201" s="54" t="s">
        <v>323</v>
      </c>
      <c r="B201" s="54" t="s">
        <v>324</v>
      </c>
      <c r="C201" s="31">
        <v>4301060359</v>
      </c>
      <c r="D201" s="398">
        <v>4680115884434</v>
      </c>
      <c r="E201" s="399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407"/>
      <c r="Q201" s="407"/>
      <c r="R201" s="407"/>
      <c r="S201" s="399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98">
        <v>4680115880818</v>
      </c>
      <c r="E202" s="399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772" t="s">
        <v>327</v>
      </c>
      <c r="P202" s="407"/>
      <c r="Q202" s="407"/>
      <c r="R202" s="407"/>
      <c r="S202" s="399"/>
      <c r="T202" s="34"/>
      <c r="U202" s="34"/>
      <c r="V202" s="35" t="s">
        <v>66</v>
      </c>
      <c r="W202" s="385">
        <v>120</v>
      </c>
      <c r="X202" s="386">
        <f>IFERROR(IF(W202="",0,CEILING((W202/$H202),1)*$H202),"")</f>
        <v>120</v>
      </c>
      <c r="Y202" s="36">
        <f>IFERROR(IF(X202=0,"",ROUNDUP(X202/H202,0)*0.00753),"")</f>
        <v>0.3765</v>
      </c>
      <c r="Z202" s="56"/>
      <c r="AA202" s="57"/>
      <c r="AE202" s="64"/>
      <c r="BB202" s="182" t="s">
        <v>1</v>
      </c>
      <c r="BL202" s="64">
        <f>IFERROR(W202*I202/H202,"0")</f>
        <v>133.60000000000002</v>
      </c>
      <c r="BM202" s="64">
        <f>IFERROR(X202*I202/H202,"0")</f>
        <v>133.60000000000002</v>
      </c>
      <c r="BN202" s="64">
        <f>IFERROR(1/J202*(W202/H202),"0")</f>
        <v>0.32051282051282048</v>
      </c>
      <c r="BO202" s="64">
        <f>IFERROR(1/J202*(X202/H202),"0")</f>
        <v>0.32051282051282048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98">
        <v>4680115880801</v>
      </c>
      <c r="E203" s="399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575" t="s">
        <v>330</v>
      </c>
      <c r="P203" s="407"/>
      <c r="Q203" s="407"/>
      <c r="R203" s="407"/>
      <c r="S203" s="399"/>
      <c r="T203" s="34"/>
      <c r="U203" s="34"/>
      <c r="V203" s="35" t="s">
        <v>66</v>
      </c>
      <c r="W203" s="385">
        <v>120</v>
      </c>
      <c r="X203" s="386">
        <f>IFERROR(IF(W203="",0,CEILING((W203/$H203),1)*$H203),"")</f>
        <v>120</v>
      </c>
      <c r="Y203" s="36">
        <f>IFERROR(IF(X203=0,"",ROUNDUP(X203/H203,0)*0.00753),"")</f>
        <v>0.3765</v>
      </c>
      <c r="Z203" s="56"/>
      <c r="AA203" s="57"/>
      <c r="AE203" s="64"/>
      <c r="BB203" s="183" t="s">
        <v>1</v>
      </c>
      <c r="BL203" s="64">
        <f>IFERROR(W203*I203/H203,"0")</f>
        <v>133.60000000000002</v>
      </c>
      <c r="BM203" s="64">
        <f>IFERROR(X203*I203/H203,"0")</f>
        <v>133.60000000000002</v>
      </c>
      <c r="BN203" s="64">
        <f>IFERROR(1/J203*(W203/H203),"0")</f>
        <v>0.32051282051282048</v>
      </c>
      <c r="BO203" s="64">
        <f>IFERROR(1/J203*(X203/H203),"0")</f>
        <v>0.32051282051282048</v>
      </c>
    </row>
    <row r="204" spans="1:67" x14ac:dyDescent="0.2">
      <c r="A204" s="417"/>
      <c r="B204" s="409"/>
      <c r="C204" s="409"/>
      <c r="D204" s="409"/>
      <c r="E204" s="409"/>
      <c r="F204" s="409"/>
      <c r="G204" s="409"/>
      <c r="H204" s="409"/>
      <c r="I204" s="409"/>
      <c r="J204" s="409"/>
      <c r="K204" s="409"/>
      <c r="L204" s="409"/>
      <c r="M204" s="409"/>
      <c r="N204" s="418"/>
      <c r="O204" s="391" t="s">
        <v>70</v>
      </c>
      <c r="P204" s="392"/>
      <c r="Q204" s="392"/>
      <c r="R204" s="392"/>
      <c r="S204" s="392"/>
      <c r="T204" s="392"/>
      <c r="U204" s="393"/>
      <c r="V204" s="37" t="s">
        <v>71</v>
      </c>
      <c r="W204" s="387">
        <f>IFERROR(W200/H200,"0")+IFERROR(W201/H201,"0")+IFERROR(W202/H202,"0")+IFERROR(W203/H203,"0")</f>
        <v>100</v>
      </c>
      <c r="X204" s="387">
        <f>IFERROR(X200/H200,"0")+IFERROR(X201/H201,"0")+IFERROR(X202/H202,"0")+IFERROR(X203/H203,"0")</f>
        <v>100</v>
      </c>
      <c r="Y204" s="387">
        <f>IFERROR(IF(Y200="",0,Y200),"0")+IFERROR(IF(Y201="",0,Y201),"0")+IFERROR(IF(Y202="",0,Y202),"0")+IFERROR(IF(Y203="",0,Y203),"0")</f>
        <v>0.753</v>
      </c>
      <c r="Z204" s="388"/>
      <c r="AA204" s="388"/>
    </row>
    <row r="205" spans="1:67" x14ac:dyDescent="0.2">
      <c r="A205" s="409"/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18"/>
      <c r="O205" s="391" t="s">
        <v>70</v>
      </c>
      <c r="P205" s="392"/>
      <c r="Q205" s="392"/>
      <c r="R205" s="392"/>
      <c r="S205" s="392"/>
      <c r="T205" s="392"/>
      <c r="U205" s="393"/>
      <c r="V205" s="37" t="s">
        <v>66</v>
      </c>
      <c r="W205" s="387">
        <f>IFERROR(SUM(W200:W203),"0")</f>
        <v>240</v>
      </c>
      <c r="X205" s="387">
        <f>IFERROR(SUM(X200:X203),"0")</f>
        <v>240</v>
      </c>
      <c r="Y205" s="37"/>
      <c r="Z205" s="388"/>
      <c r="AA205" s="388"/>
    </row>
    <row r="206" spans="1:67" ht="16.5" customHeight="1" x14ac:dyDescent="0.25">
      <c r="A206" s="410" t="s">
        <v>331</v>
      </c>
      <c r="B206" s="409"/>
      <c r="C206" s="409"/>
      <c r="D206" s="409"/>
      <c r="E206" s="409"/>
      <c r="F206" s="409"/>
      <c r="G206" s="409"/>
      <c r="H206" s="409"/>
      <c r="I206" s="409"/>
      <c r="J206" s="409"/>
      <c r="K206" s="409"/>
      <c r="L206" s="409"/>
      <c r="M206" s="409"/>
      <c r="N206" s="409"/>
      <c r="O206" s="409"/>
      <c r="P206" s="409"/>
      <c r="Q206" s="409"/>
      <c r="R206" s="409"/>
      <c r="S206" s="409"/>
      <c r="T206" s="409"/>
      <c r="U206" s="409"/>
      <c r="V206" s="409"/>
      <c r="W206" s="409"/>
      <c r="X206" s="409"/>
      <c r="Y206" s="409"/>
      <c r="Z206" s="379"/>
      <c r="AA206" s="379"/>
    </row>
    <row r="207" spans="1:67" ht="14.25" customHeight="1" x14ac:dyDescent="0.25">
      <c r="A207" s="413" t="s">
        <v>105</v>
      </c>
      <c r="B207" s="409"/>
      <c r="C207" s="409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378"/>
      <c r="AA207" s="378"/>
    </row>
    <row r="208" spans="1:67" ht="27" customHeight="1" x14ac:dyDescent="0.25">
      <c r="A208" s="54" t="s">
        <v>332</v>
      </c>
      <c r="B208" s="54" t="s">
        <v>333</v>
      </c>
      <c r="C208" s="31">
        <v>4301011717</v>
      </c>
      <c r="D208" s="398">
        <v>4680115884274</v>
      </c>
      <c r="E208" s="399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7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407"/>
      <c r="Q208" s="407"/>
      <c r="R208" s="407"/>
      <c r="S208" s="399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customHeight="1" x14ac:dyDescent="0.25">
      <c r="A209" s="54" t="s">
        <v>334</v>
      </c>
      <c r="B209" s="54" t="s">
        <v>335</v>
      </c>
      <c r="C209" s="31">
        <v>4301011719</v>
      </c>
      <c r="D209" s="398">
        <v>4680115884298</v>
      </c>
      <c r="E209" s="399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5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407"/>
      <c r="Q209" s="407"/>
      <c r="R209" s="407"/>
      <c r="S209" s="399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4301011733</v>
      </c>
      <c r="D210" s="398">
        <v>4680115884250</v>
      </c>
      <c r="E210" s="399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407"/>
      <c r="Q210" s="407"/>
      <c r="R210" s="407"/>
      <c r="S210" s="399"/>
      <c r="T210" s="34"/>
      <c r="U210" s="34"/>
      <c r="V210" s="35" t="s">
        <v>66</v>
      </c>
      <c r="W210" s="385">
        <v>0</v>
      </c>
      <c r="X210" s="386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4301011718</v>
      </c>
      <c r="D211" s="398">
        <v>4680115884281</v>
      </c>
      <c r="E211" s="399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4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407"/>
      <c r="Q211" s="407"/>
      <c r="R211" s="407"/>
      <c r="S211" s="399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4301011720</v>
      </c>
      <c r="D212" s="398">
        <v>4680115884199</v>
      </c>
      <c r="E212" s="399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5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407"/>
      <c r="Q212" s="407"/>
      <c r="R212" s="407"/>
      <c r="S212" s="399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4301011716</v>
      </c>
      <c r="D213" s="398">
        <v>4680115884267</v>
      </c>
      <c r="E213" s="399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407"/>
      <c r="Q213" s="407"/>
      <c r="R213" s="407"/>
      <c r="S213" s="399"/>
      <c r="T213" s="34"/>
      <c r="U213" s="34"/>
      <c r="V213" s="35" t="s">
        <v>66</v>
      </c>
      <c r="W213" s="385">
        <v>0</v>
      </c>
      <c r="X213" s="386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4301011593</v>
      </c>
      <c r="D214" s="398">
        <v>4680115882973</v>
      </c>
      <c r="E214" s="399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5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407"/>
      <c r="Q214" s="407"/>
      <c r="R214" s="407"/>
      <c r="S214" s="399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x14ac:dyDescent="0.2">
      <c r="A215" s="417"/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18"/>
      <c r="O215" s="391" t="s">
        <v>70</v>
      </c>
      <c r="P215" s="392"/>
      <c r="Q215" s="392"/>
      <c r="R215" s="392"/>
      <c r="S215" s="392"/>
      <c r="T215" s="392"/>
      <c r="U215" s="393"/>
      <c r="V215" s="37" t="s">
        <v>71</v>
      </c>
      <c r="W215" s="387">
        <f>IFERROR(W208/H208,"0")+IFERROR(W209/H209,"0")+IFERROR(W210/H210,"0")+IFERROR(W211/H211,"0")+IFERROR(W212/H212,"0")+IFERROR(W213/H213,"0")+IFERROR(W214/H214,"0")</f>
        <v>0</v>
      </c>
      <c r="X215" s="387">
        <f>IFERROR(X208/H208,"0")+IFERROR(X209/H209,"0")+IFERROR(X210/H210,"0")+IFERROR(X211/H211,"0")+IFERROR(X212/H212,"0")+IFERROR(X213/H213,"0")+IFERROR(X214/H214,"0")</f>
        <v>0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388"/>
      <c r="AA215" s="388"/>
    </row>
    <row r="216" spans="1:67" x14ac:dyDescent="0.2">
      <c r="A216" s="409"/>
      <c r="B216" s="409"/>
      <c r="C216" s="409"/>
      <c r="D216" s="409"/>
      <c r="E216" s="409"/>
      <c r="F216" s="409"/>
      <c r="G216" s="409"/>
      <c r="H216" s="409"/>
      <c r="I216" s="409"/>
      <c r="J216" s="409"/>
      <c r="K216" s="409"/>
      <c r="L216" s="409"/>
      <c r="M216" s="409"/>
      <c r="N216" s="418"/>
      <c r="O216" s="391" t="s">
        <v>70</v>
      </c>
      <c r="P216" s="392"/>
      <c r="Q216" s="392"/>
      <c r="R216" s="392"/>
      <c r="S216" s="392"/>
      <c r="T216" s="392"/>
      <c r="U216" s="393"/>
      <c r="V216" s="37" t="s">
        <v>66</v>
      </c>
      <c r="W216" s="387">
        <f>IFERROR(SUM(W208:W214),"0")</f>
        <v>0</v>
      </c>
      <c r="X216" s="387">
        <f>IFERROR(SUM(X208:X214),"0")</f>
        <v>0</v>
      </c>
      <c r="Y216" s="37"/>
      <c r="Z216" s="388"/>
      <c r="AA216" s="388"/>
    </row>
    <row r="217" spans="1:67" ht="14.25" customHeight="1" x14ac:dyDescent="0.25">
      <c r="A217" s="413" t="s">
        <v>61</v>
      </c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09"/>
      <c r="M217" s="409"/>
      <c r="N217" s="409"/>
      <c r="O217" s="409"/>
      <c r="P217" s="409"/>
      <c r="Q217" s="409"/>
      <c r="R217" s="409"/>
      <c r="S217" s="409"/>
      <c r="T217" s="409"/>
      <c r="U217" s="409"/>
      <c r="V217" s="409"/>
      <c r="W217" s="409"/>
      <c r="X217" s="409"/>
      <c r="Y217" s="409"/>
      <c r="Z217" s="378"/>
      <c r="AA217" s="378"/>
    </row>
    <row r="218" spans="1:67" ht="27" customHeight="1" x14ac:dyDescent="0.25">
      <c r="A218" s="54" t="s">
        <v>346</v>
      </c>
      <c r="B218" s="54" t="s">
        <v>347</v>
      </c>
      <c r="C218" s="31">
        <v>4301031305</v>
      </c>
      <c r="D218" s="398">
        <v>4607091389845</v>
      </c>
      <c r="E218" s="399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04" t="s">
        <v>348</v>
      </c>
      <c r="P218" s="407"/>
      <c r="Q218" s="407"/>
      <c r="R218" s="407"/>
      <c r="S218" s="399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346</v>
      </c>
      <c r="B219" s="54" t="s">
        <v>349</v>
      </c>
      <c r="C219" s="31">
        <v>4301031151</v>
      </c>
      <c r="D219" s="398">
        <v>4607091389845</v>
      </c>
      <c r="E219" s="399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67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7"/>
      <c r="Q219" s="407"/>
      <c r="R219" s="407"/>
      <c r="S219" s="399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350</v>
      </c>
      <c r="B220" s="54" t="s">
        <v>351</v>
      </c>
      <c r="C220" s="31">
        <v>4301031259</v>
      </c>
      <c r="D220" s="398">
        <v>4680115882881</v>
      </c>
      <c r="E220" s="399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5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07"/>
      <c r="Q220" s="407"/>
      <c r="R220" s="407"/>
      <c r="S220" s="399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x14ac:dyDescent="0.2">
      <c r="A221" s="417"/>
      <c r="B221" s="409"/>
      <c r="C221" s="409"/>
      <c r="D221" s="409"/>
      <c r="E221" s="409"/>
      <c r="F221" s="409"/>
      <c r="G221" s="409"/>
      <c r="H221" s="409"/>
      <c r="I221" s="409"/>
      <c r="J221" s="409"/>
      <c r="K221" s="409"/>
      <c r="L221" s="409"/>
      <c r="M221" s="409"/>
      <c r="N221" s="418"/>
      <c r="O221" s="391" t="s">
        <v>70</v>
      </c>
      <c r="P221" s="392"/>
      <c r="Q221" s="392"/>
      <c r="R221" s="392"/>
      <c r="S221" s="392"/>
      <c r="T221" s="392"/>
      <c r="U221" s="393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x14ac:dyDescent="0.2">
      <c r="A222" s="409"/>
      <c r="B222" s="409"/>
      <c r="C222" s="409"/>
      <c r="D222" s="409"/>
      <c r="E222" s="409"/>
      <c r="F222" s="409"/>
      <c r="G222" s="409"/>
      <c r="H222" s="409"/>
      <c r="I222" s="409"/>
      <c r="J222" s="409"/>
      <c r="K222" s="409"/>
      <c r="L222" s="409"/>
      <c r="M222" s="409"/>
      <c r="N222" s="418"/>
      <c r="O222" s="391" t="s">
        <v>70</v>
      </c>
      <c r="P222" s="392"/>
      <c r="Q222" s="392"/>
      <c r="R222" s="392"/>
      <c r="S222" s="392"/>
      <c r="T222" s="392"/>
      <c r="U222" s="393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customHeight="1" x14ac:dyDescent="0.25">
      <c r="A223" s="410" t="s">
        <v>352</v>
      </c>
      <c r="B223" s="409"/>
      <c r="C223" s="409"/>
      <c r="D223" s="409"/>
      <c r="E223" s="409"/>
      <c r="F223" s="409"/>
      <c r="G223" s="409"/>
      <c r="H223" s="409"/>
      <c r="I223" s="409"/>
      <c r="J223" s="409"/>
      <c r="K223" s="409"/>
      <c r="L223" s="409"/>
      <c r="M223" s="409"/>
      <c r="N223" s="409"/>
      <c r="O223" s="409"/>
      <c r="P223" s="409"/>
      <c r="Q223" s="409"/>
      <c r="R223" s="409"/>
      <c r="S223" s="409"/>
      <c r="T223" s="409"/>
      <c r="U223" s="409"/>
      <c r="V223" s="409"/>
      <c r="W223" s="409"/>
      <c r="X223" s="409"/>
      <c r="Y223" s="409"/>
      <c r="Z223" s="379"/>
      <c r="AA223" s="379"/>
    </row>
    <row r="224" spans="1:67" ht="14.25" customHeight="1" x14ac:dyDescent="0.25">
      <c r="A224" s="413" t="s">
        <v>105</v>
      </c>
      <c r="B224" s="409"/>
      <c r="C224" s="409"/>
      <c r="D224" s="409"/>
      <c r="E224" s="409"/>
      <c r="F224" s="409"/>
      <c r="G224" s="409"/>
      <c r="H224" s="409"/>
      <c r="I224" s="409"/>
      <c r="J224" s="409"/>
      <c r="K224" s="409"/>
      <c r="L224" s="409"/>
      <c r="M224" s="409"/>
      <c r="N224" s="409"/>
      <c r="O224" s="409"/>
      <c r="P224" s="409"/>
      <c r="Q224" s="409"/>
      <c r="R224" s="409"/>
      <c r="S224" s="409"/>
      <c r="T224" s="409"/>
      <c r="U224" s="409"/>
      <c r="V224" s="409"/>
      <c r="W224" s="409"/>
      <c r="X224" s="409"/>
      <c r="Y224" s="409"/>
      <c r="Z224" s="378"/>
      <c r="AA224" s="378"/>
    </row>
    <row r="225" spans="1:67" ht="27" customHeight="1" x14ac:dyDescent="0.25">
      <c r="A225" s="54" t="s">
        <v>353</v>
      </c>
      <c r="B225" s="54" t="s">
        <v>354</v>
      </c>
      <c r="C225" s="31">
        <v>4301011826</v>
      </c>
      <c r="D225" s="398">
        <v>4680115884137</v>
      </c>
      <c r="E225" s="399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5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07"/>
      <c r="Q225" s="407"/>
      <c r="R225" s="407"/>
      <c r="S225" s="399"/>
      <c r="T225" s="34"/>
      <c r="U225" s="34"/>
      <c r="V225" s="35" t="s">
        <v>66</v>
      </c>
      <c r="W225" s="385">
        <v>0</v>
      </c>
      <c r="X225" s="386">
        <f t="shared" ref="X225:X230" si="49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64"/>
      <c r="BB225" s="194" t="s">
        <v>1</v>
      </c>
      <c r="BL225" s="64">
        <f t="shared" ref="BL225:BL230" si="50">IFERROR(W225*I225/H225,"0")</f>
        <v>0</v>
      </c>
      <c r="BM225" s="64">
        <f t="shared" ref="BM225:BM230" si="51">IFERROR(X225*I225/H225,"0")</f>
        <v>0</v>
      </c>
      <c r="BN225" s="64">
        <f t="shared" ref="BN225:BN230" si="52">IFERROR(1/J225*(W225/H225),"0")</f>
        <v>0</v>
      </c>
      <c r="BO225" s="64">
        <f t="shared" ref="BO225:BO230" si="53">IFERROR(1/J225*(X225/H225),"0")</f>
        <v>0</v>
      </c>
    </row>
    <row r="226" spans="1:67" ht="27" customHeight="1" x14ac:dyDescent="0.25">
      <c r="A226" s="54" t="s">
        <v>355</v>
      </c>
      <c r="B226" s="54" t="s">
        <v>356</v>
      </c>
      <c r="C226" s="31">
        <v>4301011724</v>
      </c>
      <c r="D226" s="398">
        <v>4680115884236</v>
      </c>
      <c r="E226" s="399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5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07"/>
      <c r="Q226" s="407"/>
      <c r="R226" s="407"/>
      <c r="S226" s="399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4301011721</v>
      </c>
      <c r="D227" s="398">
        <v>4680115884175</v>
      </c>
      <c r="E227" s="399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07"/>
      <c r="Q227" s="407"/>
      <c r="R227" s="407"/>
      <c r="S227" s="399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4301011824</v>
      </c>
      <c r="D228" s="398">
        <v>4680115884144</v>
      </c>
      <c r="E228" s="399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07"/>
      <c r="Q228" s="407"/>
      <c r="R228" s="407"/>
      <c r="S228" s="399"/>
      <c r="T228" s="34"/>
      <c r="U228" s="34"/>
      <c r="V228" s="35" t="s">
        <v>66</v>
      </c>
      <c r="W228" s="385">
        <v>0</v>
      </c>
      <c r="X228" s="386">
        <f t="shared" si="49"/>
        <v>0</v>
      </c>
      <c r="Y228" s="36" t="str">
        <f>IFERROR(IF(X228=0,"",ROUNDUP(X228/H228,0)*0.00937),"")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4301011726</v>
      </c>
      <c r="D229" s="398">
        <v>4680115884182</v>
      </c>
      <c r="E229" s="399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6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07"/>
      <c r="Q229" s="407"/>
      <c r="R229" s="407"/>
      <c r="S229" s="399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4301011722</v>
      </c>
      <c r="D230" s="398">
        <v>4680115884205</v>
      </c>
      <c r="E230" s="399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07"/>
      <c r="Q230" s="407"/>
      <c r="R230" s="407"/>
      <c r="S230" s="399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x14ac:dyDescent="0.2">
      <c r="A231" s="417"/>
      <c r="B231" s="409"/>
      <c r="C231" s="409"/>
      <c r="D231" s="409"/>
      <c r="E231" s="409"/>
      <c r="F231" s="409"/>
      <c r="G231" s="409"/>
      <c r="H231" s="409"/>
      <c r="I231" s="409"/>
      <c r="J231" s="409"/>
      <c r="K231" s="409"/>
      <c r="L231" s="409"/>
      <c r="M231" s="409"/>
      <c r="N231" s="418"/>
      <c r="O231" s="391" t="s">
        <v>70</v>
      </c>
      <c r="P231" s="392"/>
      <c r="Q231" s="392"/>
      <c r="R231" s="392"/>
      <c r="S231" s="392"/>
      <c r="T231" s="392"/>
      <c r="U231" s="393"/>
      <c r="V231" s="37" t="s">
        <v>71</v>
      </c>
      <c r="W231" s="387">
        <f>IFERROR(W225/H225,"0")+IFERROR(W226/H226,"0")+IFERROR(W227/H227,"0")+IFERROR(W228/H228,"0")+IFERROR(W229/H229,"0")+IFERROR(W230/H230,"0")</f>
        <v>0</v>
      </c>
      <c r="X231" s="387">
        <f>IFERROR(X225/H225,"0")+IFERROR(X226/H226,"0")+IFERROR(X227/H227,"0")+IFERROR(X228/H228,"0")+IFERROR(X229/H229,"0")+IFERROR(X230/H230,"0")</f>
        <v>0</v>
      </c>
      <c r="Y231" s="387">
        <f>IFERROR(IF(Y225="",0,Y225),"0")+IFERROR(IF(Y226="",0,Y226),"0")+IFERROR(IF(Y227="",0,Y227),"0")+IFERROR(IF(Y228="",0,Y228),"0")+IFERROR(IF(Y229="",0,Y229),"0")+IFERROR(IF(Y230="",0,Y230),"0")</f>
        <v>0</v>
      </c>
      <c r="Z231" s="388"/>
      <c r="AA231" s="388"/>
    </row>
    <row r="232" spans="1:67" x14ac:dyDescent="0.2">
      <c r="A232" s="409"/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18"/>
      <c r="O232" s="391" t="s">
        <v>70</v>
      </c>
      <c r="P232" s="392"/>
      <c r="Q232" s="392"/>
      <c r="R232" s="392"/>
      <c r="S232" s="392"/>
      <c r="T232" s="392"/>
      <c r="U232" s="393"/>
      <c r="V232" s="37" t="s">
        <v>66</v>
      </c>
      <c r="W232" s="387">
        <f>IFERROR(SUM(W225:W230),"0")</f>
        <v>0</v>
      </c>
      <c r="X232" s="387">
        <f>IFERROR(SUM(X225:X230),"0")</f>
        <v>0</v>
      </c>
      <c r="Y232" s="37"/>
      <c r="Z232" s="388"/>
      <c r="AA232" s="388"/>
    </row>
    <row r="233" spans="1:67" ht="16.5" customHeight="1" x14ac:dyDescent="0.25">
      <c r="A233" s="410" t="s">
        <v>365</v>
      </c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379"/>
      <c r="AA233" s="379"/>
    </row>
    <row r="234" spans="1:67" ht="14.25" customHeight="1" x14ac:dyDescent="0.25">
      <c r="A234" s="413" t="s">
        <v>105</v>
      </c>
      <c r="B234" s="409"/>
      <c r="C234" s="409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09"/>
      <c r="P234" s="409"/>
      <c r="Q234" s="409"/>
      <c r="R234" s="409"/>
      <c r="S234" s="409"/>
      <c r="T234" s="409"/>
      <c r="U234" s="409"/>
      <c r="V234" s="409"/>
      <c r="W234" s="409"/>
      <c r="X234" s="409"/>
      <c r="Y234" s="409"/>
      <c r="Z234" s="378"/>
      <c r="AA234" s="378"/>
    </row>
    <row r="235" spans="1:67" ht="27" customHeight="1" x14ac:dyDescent="0.25">
      <c r="A235" s="54" t="s">
        <v>366</v>
      </c>
      <c r="B235" s="54" t="s">
        <v>367</v>
      </c>
      <c r="C235" s="31">
        <v>4301011308</v>
      </c>
      <c r="D235" s="398">
        <v>4607091386004</v>
      </c>
      <c r="E235" s="399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63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07"/>
      <c r="Q235" s="407"/>
      <c r="R235" s="407"/>
      <c r="S235" s="399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customHeight="1" x14ac:dyDescent="0.25">
      <c r="A236" s="54" t="s">
        <v>366</v>
      </c>
      <c r="B236" s="54" t="s">
        <v>368</v>
      </c>
      <c r="C236" s="31">
        <v>4301011362</v>
      </c>
      <c r="D236" s="398">
        <v>4607091386004</v>
      </c>
      <c r="E236" s="399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72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07"/>
      <c r="Q236" s="407"/>
      <c r="R236" s="407"/>
      <c r="S236" s="399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customHeight="1" x14ac:dyDescent="0.25">
      <c r="A237" s="54" t="s">
        <v>369</v>
      </c>
      <c r="B237" s="54" t="s">
        <v>370</v>
      </c>
      <c r="C237" s="31">
        <v>4301011347</v>
      </c>
      <c r="D237" s="398">
        <v>4607091386073</v>
      </c>
      <c r="E237" s="399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6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07"/>
      <c r="Q237" s="407"/>
      <c r="R237" s="407"/>
      <c r="S237" s="399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4301010928</v>
      </c>
      <c r="D238" s="398">
        <v>4607091387322</v>
      </c>
      <c r="E238" s="399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5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07"/>
      <c r="Q238" s="407"/>
      <c r="R238" s="407"/>
      <c r="S238" s="399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4301011311</v>
      </c>
      <c r="D239" s="398">
        <v>4607091387377</v>
      </c>
      <c r="E239" s="399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07"/>
      <c r="Q239" s="407"/>
      <c r="R239" s="407"/>
      <c r="S239" s="399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4301010945</v>
      </c>
      <c r="D240" s="398">
        <v>4607091387353</v>
      </c>
      <c r="E240" s="399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6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07"/>
      <c r="Q240" s="407"/>
      <c r="R240" s="407"/>
      <c r="S240" s="399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4301011328</v>
      </c>
      <c r="D241" s="398">
        <v>4607091386011</v>
      </c>
      <c r="E241" s="399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07"/>
      <c r="Q241" s="407"/>
      <c r="R241" s="407"/>
      <c r="S241" s="399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4301011329</v>
      </c>
      <c r="D242" s="398">
        <v>4607091387308</v>
      </c>
      <c r="E242" s="399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7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07"/>
      <c r="Q242" s="407"/>
      <c r="R242" s="407"/>
      <c r="S242" s="399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4301011049</v>
      </c>
      <c r="D243" s="398">
        <v>4607091387339</v>
      </c>
      <c r="E243" s="399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49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07"/>
      <c r="Q243" s="407"/>
      <c r="R243" s="407"/>
      <c r="S243" s="399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4301011573</v>
      </c>
      <c r="D244" s="398">
        <v>4680115881938</v>
      </c>
      <c r="E244" s="399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6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407"/>
      <c r="Q244" s="407"/>
      <c r="R244" s="407"/>
      <c r="S244" s="399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4301010944</v>
      </c>
      <c r="D245" s="398">
        <v>4607091387346</v>
      </c>
      <c r="E245" s="399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6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407"/>
      <c r="Q245" s="407"/>
      <c r="R245" s="407"/>
      <c r="S245" s="399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4301011353</v>
      </c>
      <c r="D246" s="398">
        <v>4607091389807</v>
      </c>
      <c r="E246" s="399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407"/>
      <c r="Q246" s="407"/>
      <c r="R246" s="407"/>
      <c r="S246" s="399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x14ac:dyDescent="0.2">
      <c r="A247" s="417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18"/>
      <c r="O247" s="391" t="s">
        <v>70</v>
      </c>
      <c r="P247" s="392"/>
      <c r="Q247" s="392"/>
      <c r="R247" s="392"/>
      <c r="S247" s="392"/>
      <c r="T247" s="392"/>
      <c r="U247" s="393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x14ac:dyDescent="0.2">
      <c r="A248" s="409"/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18"/>
      <c r="O248" s="391" t="s">
        <v>70</v>
      </c>
      <c r="P248" s="392"/>
      <c r="Q248" s="392"/>
      <c r="R248" s="392"/>
      <c r="S248" s="392"/>
      <c r="T248" s="392"/>
      <c r="U248" s="393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customHeight="1" x14ac:dyDescent="0.25">
      <c r="A249" s="413" t="s">
        <v>61</v>
      </c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378"/>
      <c r="AA249" s="378"/>
    </row>
    <row r="250" spans="1:67" ht="27" customHeight="1" x14ac:dyDescent="0.25">
      <c r="A250" s="54" t="s">
        <v>389</v>
      </c>
      <c r="B250" s="54" t="s">
        <v>390</v>
      </c>
      <c r="C250" s="31">
        <v>4301030878</v>
      </c>
      <c r="D250" s="398">
        <v>4607091387193</v>
      </c>
      <c r="E250" s="399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407"/>
      <c r="Q250" s="407"/>
      <c r="R250" s="407"/>
      <c r="S250" s="399"/>
      <c r="T250" s="34"/>
      <c r="U250" s="34"/>
      <c r="V250" s="35" t="s">
        <v>66</v>
      </c>
      <c r="W250" s="385">
        <v>30</v>
      </c>
      <c r="X250" s="386">
        <f>IFERROR(IF(W250="",0,CEILING((W250/$H250),1)*$H250),"")</f>
        <v>33.6</v>
      </c>
      <c r="Y250" s="36">
        <f>IFERROR(IF(X250=0,"",ROUNDUP(X250/H250,0)*0.00753),"")</f>
        <v>6.0240000000000002E-2</v>
      </c>
      <c r="Z250" s="56"/>
      <c r="AA250" s="57"/>
      <c r="AE250" s="64"/>
      <c r="BB250" s="212" t="s">
        <v>1</v>
      </c>
      <c r="BL250" s="64">
        <f>IFERROR(W250*I250/H250,"0")</f>
        <v>31.857142857142858</v>
      </c>
      <c r="BM250" s="64">
        <f>IFERROR(X250*I250/H250,"0")</f>
        <v>35.68</v>
      </c>
      <c r="BN250" s="64">
        <f>IFERROR(1/J250*(W250/H250),"0")</f>
        <v>4.5787545787545784E-2</v>
      </c>
      <c r="BO250" s="64">
        <f>IFERROR(1/J250*(X250/H250),"0")</f>
        <v>5.128205128205128E-2</v>
      </c>
    </row>
    <row r="251" spans="1:67" ht="27" customHeight="1" x14ac:dyDescent="0.25">
      <c r="A251" s="54" t="s">
        <v>391</v>
      </c>
      <c r="B251" s="54" t="s">
        <v>392</v>
      </c>
      <c r="C251" s="31">
        <v>4301031153</v>
      </c>
      <c r="D251" s="398">
        <v>4607091387230</v>
      </c>
      <c r="E251" s="399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407"/>
      <c r="Q251" s="407"/>
      <c r="R251" s="407"/>
      <c r="S251" s="399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4301031152</v>
      </c>
      <c r="D252" s="398">
        <v>4607091387285</v>
      </c>
      <c r="E252" s="399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407"/>
      <c r="Q252" s="407"/>
      <c r="R252" s="407"/>
      <c r="S252" s="399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4301031164</v>
      </c>
      <c r="D253" s="398">
        <v>4680115880481</v>
      </c>
      <c r="E253" s="399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407"/>
      <c r="Q253" s="407"/>
      <c r="R253" s="407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x14ac:dyDescent="0.2">
      <c r="A254" s="417"/>
      <c r="B254" s="409"/>
      <c r="C254" s="409"/>
      <c r="D254" s="409"/>
      <c r="E254" s="409"/>
      <c r="F254" s="409"/>
      <c r="G254" s="409"/>
      <c r="H254" s="409"/>
      <c r="I254" s="409"/>
      <c r="J254" s="409"/>
      <c r="K254" s="409"/>
      <c r="L254" s="409"/>
      <c r="M254" s="409"/>
      <c r="N254" s="418"/>
      <c r="O254" s="391" t="s">
        <v>70</v>
      </c>
      <c r="P254" s="392"/>
      <c r="Q254" s="392"/>
      <c r="R254" s="392"/>
      <c r="S254" s="392"/>
      <c r="T254" s="392"/>
      <c r="U254" s="393"/>
      <c r="V254" s="37" t="s">
        <v>71</v>
      </c>
      <c r="W254" s="387">
        <f>IFERROR(W250/H250,"0")+IFERROR(W251/H251,"0")+IFERROR(W252/H252,"0")+IFERROR(W253/H253,"0")</f>
        <v>7.1428571428571423</v>
      </c>
      <c r="X254" s="387">
        <f>IFERROR(X250/H250,"0")+IFERROR(X251/H251,"0")+IFERROR(X252/H252,"0")+IFERROR(X253/H253,"0")</f>
        <v>8</v>
      </c>
      <c r="Y254" s="387">
        <f>IFERROR(IF(Y250="",0,Y250),"0")+IFERROR(IF(Y251="",0,Y251),"0")+IFERROR(IF(Y252="",0,Y252),"0")+IFERROR(IF(Y253="",0,Y253),"0")</f>
        <v>6.0240000000000002E-2</v>
      </c>
      <c r="Z254" s="388"/>
      <c r="AA254" s="388"/>
    </row>
    <row r="255" spans="1:67" x14ac:dyDescent="0.2">
      <c r="A255" s="409"/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18"/>
      <c r="O255" s="391" t="s">
        <v>70</v>
      </c>
      <c r="P255" s="392"/>
      <c r="Q255" s="392"/>
      <c r="R255" s="392"/>
      <c r="S255" s="392"/>
      <c r="T255" s="392"/>
      <c r="U255" s="393"/>
      <c r="V255" s="37" t="s">
        <v>66</v>
      </c>
      <c r="W255" s="387">
        <f>IFERROR(SUM(W250:W253),"0")</f>
        <v>30</v>
      </c>
      <c r="X255" s="387">
        <f>IFERROR(SUM(X250:X253),"0")</f>
        <v>33.6</v>
      </c>
      <c r="Y255" s="37"/>
      <c r="Z255" s="388"/>
      <c r="AA255" s="388"/>
    </row>
    <row r="256" spans="1:67" ht="14.25" customHeight="1" x14ac:dyDescent="0.25">
      <c r="A256" s="413" t="s">
        <v>72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378"/>
      <c r="AA256" s="378"/>
    </row>
    <row r="257" spans="1:67" ht="16.5" customHeight="1" x14ac:dyDescent="0.25">
      <c r="A257" s="54" t="s">
        <v>397</v>
      </c>
      <c r="B257" s="54" t="s">
        <v>398</v>
      </c>
      <c r="C257" s="31">
        <v>4301051100</v>
      </c>
      <c r="D257" s="398">
        <v>4607091387766</v>
      </c>
      <c r="E257" s="399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5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407"/>
      <c r="Q257" s="407"/>
      <c r="R257" s="407"/>
      <c r="S257" s="399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customHeight="1" x14ac:dyDescent="0.25">
      <c r="A258" s="54" t="s">
        <v>399</v>
      </c>
      <c r="B258" s="54" t="s">
        <v>400</v>
      </c>
      <c r="C258" s="31">
        <v>4301051116</v>
      </c>
      <c r="D258" s="398">
        <v>4607091387957</v>
      </c>
      <c r="E258" s="399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6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407"/>
      <c r="Q258" s="407"/>
      <c r="R258" s="407"/>
      <c r="S258" s="399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customHeight="1" x14ac:dyDescent="0.25">
      <c r="A259" s="54" t="s">
        <v>401</v>
      </c>
      <c r="B259" s="54" t="s">
        <v>402</v>
      </c>
      <c r="C259" s="31">
        <v>4301051115</v>
      </c>
      <c r="D259" s="398">
        <v>4607091387964</v>
      </c>
      <c r="E259" s="399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407"/>
      <c r="Q259" s="407"/>
      <c r="R259" s="407"/>
      <c r="S259" s="399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customHeight="1" x14ac:dyDescent="0.25">
      <c r="A260" s="54" t="s">
        <v>403</v>
      </c>
      <c r="B260" s="54" t="s">
        <v>404</v>
      </c>
      <c r="C260" s="31">
        <v>4301051731</v>
      </c>
      <c r="D260" s="398">
        <v>4680115884618</v>
      </c>
      <c r="E260" s="399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74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407"/>
      <c r="Q260" s="407"/>
      <c r="R260" s="407"/>
      <c r="S260" s="399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customHeight="1" x14ac:dyDescent="0.25">
      <c r="A261" s="54" t="s">
        <v>405</v>
      </c>
      <c r="B261" s="54" t="s">
        <v>406</v>
      </c>
      <c r="C261" s="31">
        <v>4301051134</v>
      </c>
      <c r="D261" s="398">
        <v>4607091381672</v>
      </c>
      <c r="E261" s="399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7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407"/>
      <c r="Q261" s="407"/>
      <c r="R261" s="407"/>
      <c r="S261" s="399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4301051130</v>
      </c>
      <c r="D262" s="398">
        <v>4607091387537</v>
      </c>
      <c r="E262" s="399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407"/>
      <c r="Q262" s="407"/>
      <c r="R262" s="407"/>
      <c r="S262" s="399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4301051132</v>
      </c>
      <c r="D263" s="398">
        <v>4607091387513</v>
      </c>
      <c r="E263" s="399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407"/>
      <c r="Q263" s="407"/>
      <c r="R263" s="407"/>
      <c r="S263" s="399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4301051277</v>
      </c>
      <c r="D264" s="398">
        <v>4680115880511</v>
      </c>
      <c r="E264" s="399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4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407"/>
      <c r="Q264" s="407"/>
      <c r="R264" s="407"/>
      <c r="S264" s="399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4301051344</v>
      </c>
      <c r="D265" s="398">
        <v>4680115880412</v>
      </c>
      <c r="E265" s="399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7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407"/>
      <c r="Q265" s="407"/>
      <c r="R265" s="407"/>
      <c r="S265" s="399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x14ac:dyDescent="0.2">
      <c r="A266" s="417"/>
      <c r="B266" s="409"/>
      <c r="C266" s="409"/>
      <c r="D266" s="409"/>
      <c r="E266" s="409"/>
      <c r="F266" s="409"/>
      <c r="G266" s="409"/>
      <c r="H266" s="409"/>
      <c r="I266" s="409"/>
      <c r="J266" s="409"/>
      <c r="K266" s="409"/>
      <c r="L266" s="409"/>
      <c r="M266" s="409"/>
      <c r="N266" s="418"/>
      <c r="O266" s="391" t="s">
        <v>70</v>
      </c>
      <c r="P266" s="392"/>
      <c r="Q266" s="392"/>
      <c r="R266" s="392"/>
      <c r="S266" s="392"/>
      <c r="T266" s="392"/>
      <c r="U266" s="393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409"/>
      <c r="B267" s="409"/>
      <c r="C267" s="409"/>
      <c r="D267" s="409"/>
      <c r="E267" s="409"/>
      <c r="F267" s="409"/>
      <c r="G267" s="409"/>
      <c r="H267" s="409"/>
      <c r="I267" s="409"/>
      <c r="J267" s="409"/>
      <c r="K267" s="409"/>
      <c r="L267" s="409"/>
      <c r="M267" s="409"/>
      <c r="N267" s="418"/>
      <c r="O267" s="391" t="s">
        <v>70</v>
      </c>
      <c r="P267" s="392"/>
      <c r="Q267" s="392"/>
      <c r="R267" s="392"/>
      <c r="S267" s="392"/>
      <c r="T267" s="392"/>
      <c r="U267" s="393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customHeight="1" x14ac:dyDescent="0.25">
      <c r="A268" s="413" t="s">
        <v>205</v>
      </c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378"/>
      <c r="AA268" s="378"/>
    </row>
    <row r="269" spans="1:67" ht="16.5" customHeight="1" x14ac:dyDescent="0.25">
      <c r="A269" s="54" t="s">
        <v>415</v>
      </c>
      <c r="B269" s="54" t="s">
        <v>416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585" t="s">
        <v>417</v>
      </c>
      <c r="P269" s="407"/>
      <c r="Q269" s="407"/>
      <c r="R269" s="407"/>
      <c r="S269" s="399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415</v>
      </c>
      <c r="B270" s="54" t="s">
        <v>418</v>
      </c>
      <c r="C270" s="31">
        <v>4301060326</v>
      </c>
      <c r="D270" s="398">
        <v>4607091380880</v>
      </c>
      <c r="E270" s="399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7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07"/>
      <c r="Q270" s="407"/>
      <c r="R270" s="407"/>
      <c r="S270" s="399"/>
      <c r="T270" s="34"/>
      <c r="U270" s="34"/>
      <c r="V270" s="35" t="s">
        <v>66</v>
      </c>
      <c r="W270" s="385">
        <v>200</v>
      </c>
      <c r="X270" s="386">
        <f>IFERROR(IF(W270="",0,CEILING((W270/$H270),1)*$H270),"")</f>
        <v>201.60000000000002</v>
      </c>
      <c r="Y270" s="36">
        <f>IFERROR(IF(X270=0,"",ROUNDUP(X270/H270,0)*0.02175),"")</f>
        <v>0.52200000000000002</v>
      </c>
      <c r="Z270" s="56"/>
      <c r="AA270" s="57"/>
      <c r="AE270" s="64"/>
      <c r="BB270" s="226" t="s">
        <v>1</v>
      </c>
      <c r="BL270" s="64">
        <f>IFERROR(W270*I270/H270,"0")</f>
        <v>213.42857142857144</v>
      </c>
      <c r="BM270" s="64">
        <f>IFERROR(X270*I270/H270,"0")</f>
        <v>215.13600000000002</v>
      </c>
      <c r="BN270" s="64">
        <f>IFERROR(1/J270*(W270/H270),"0")</f>
        <v>0.42517006802721086</v>
      </c>
      <c r="BO270" s="64">
        <f>IFERROR(1/J270*(X270/H270),"0")</f>
        <v>0.42857142857142855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98">
        <v>4607091384482</v>
      </c>
      <c r="E271" s="399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7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407"/>
      <c r="Q271" s="407"/>
      <c r="R271" s="407"/>
      <c r="S271" s="399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16.5" customHeight="1" x14ac:dyDescent="0.25">
      <c r="A272" s="54" t="s">
        <v>421</v>
      </c>
      <c r="B272" s="54" t="s">
        <v>422</v>
      </c>
      <c r="C272" s="31">
        <v>4301060325</v>
      </c>
      <c r="D272" s="398">
        <v>4607091380897</v>
      </c>
      <c r="E272" s="399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4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407"/>
      <c r="Q272" s="407"/>
      <c r="R272" s="407"/>
      <c r="S272" s="399"/>
      <c r="T272" s="34"/>
      <c r="U272" s="34"/>
      <c r="V272" s="35" t="s">
        <v>66</v>
      </c>
      <c r="W272" s="385">
        <v>0</v>
      </c>
      <c r="X272" s="386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x14ac:dyDescent="0.2">
      <c r="A273" s="417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18"/>
      <c r="O273" s="391" t="s">
        <v>70</v>
      </c>
      <c r="P273" s="392"/>
      <c r="Q273" s="392"/>
      <c r="R273" s="392"/>
      <c r="S273" s="392"/>
      <c r="T273" s="392"/>
      <c r="U273" s="393"/>
      <c r="V273" s="37" t="s">
        <v>71</v>
      </c>
      <c r="W273" s="387">
        <f>IFERROR(W269/H269,"0")+IFERROR(W270/H270,"0")+IFERROR(W271/H271,"0")+IFERROR(W272/H272,"0")</f>
        <v>23.80952380952381</v>
      </c>
      <c r="X273" s="387">
        <f>IFERROR(X269/H269,"0")+IFERROR(X270/H270,"0")+IFERROR(X271/H271,"0")+IFERROR(X272/H272,"0")</f>
        <v>24</v>
      </c>
      <c r="Y273" s="387">
        <f>IFERROR(IF(Y269="",0,Y269),"0")+IFERROR(IF(Y270="",0,Y270),"0")+IFERROR(IF(Y271="",0,Y271),"0")+IFERROR(IF(Y272="",0,Y272),"0")</f>
        <v>0.52200000000000002</v>
      </c>
      <c r="Z273" s="388"/>
      <c r="AA273" s="388"/>
    </row>
    <row r="274" spans="1:67" x14ac:dyDescent="0.2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18"/>
      <c r="O274" s="391" t="s">
        <v>70</v>
      </c>
      <c r="P274" s="392"/>
      <c r="Q274" s="392"/>
      <c r="R274" s="392"/>
      <c r="S274" s="392"/>
      <c r="T274" s="392"/>
      <c r="U274" s="393"/>
      <c r="V274" s="37" t="s">
        <v>66</v>
      </c>
      <c r="W274" s="387">
        <f>IFERROR(SUM(W269:W272),"0")</f>
        <v>200</v>
      </c>
      <c r="X274" s="387">
        <f>IFERROR(SUM(X269:X272),"0")</f>
        <v>201.60000000000002</v>
      </c>
      <c r="Y274" s="37"/>
      <c r="Z274" s="388"/>
      <c r="AA274" s="388"/>
    </row>
    <row r="275" spans="1:67" ht="14.25" customHeight="1" x14ac:dyDescent="0.25">
      <c r="A275" s="413" t="s">
        <v>86</v>
      </c>
      <c r="B275" s="409"/>
      <c r="C275" s="409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378"/>
      <c r="AA275" s="378"/>
    </row>
    <row r="276" spans="1:67" ht="16.5" customHeight="1" x14ac:dyDescent="0.25">
      <c r="A276" s="54" t="s">
        <v>423</v>
      </c>
      <c r="B276" s="54" t="s">
        <v>424</v>
      </c>
      <c r="C276" s="31">
        <v>4301030232</v>
      </c>
      <c r="D276" s="398">
        <v>4607091388374</v>
      </c>
      <c r="E276" s="399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541" t="s">
        <v>425</v>
      </c>
      <c r="P276" s="407"/>
      <c r="Q276" s="407"/>
      <c r="R276" s="407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426</v>
      </c>
      <c r="B277" s="54" t="s">
        <v>427</v>
      </c>
      <c r="C277" s="31">
        <v>4301030235</v>
      </c>
      <c r="D277" s="398">
        <v>4607091388381</v>
      </c>
      <c r="E277" s="399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450" t="s">
        <v>428</v>
      </c>
      <c r="P277" s="407"/>
      <c r="Q277" s="407"/>
      <c r="R277" s="407"/>
      <c r="S277" s="399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98">
        <v>4607091388404</v>
      </c>
      <c r="E278" s="399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407"/>
      <c r="Q278" s="407"/>
      <c r="R278" s="407"/>
      <c r="S278" s="399"/>
      <c r="T278" s="34"/>
      <c r="U278" s="34"/>
      <c r="V278" s="35" t="s">
        <v>66</v>
      </c>
      <c r="W278" s="385">
        <v>0</v>
      </c>
      <c r="X278" s="386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7"/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18"/>
      <c r="O279" s="391" t="s">
        <v>70</v>
      </c>
      <c r="P279" s="392"/>
      <c r="Q279" s="392"/>
      <c r="R279" s="392"/>
      <c r="S279" s="392"/>
      <c r="T279" s="392"/>
      <c r="U279" s="393"/>
      <c r="V279" s="37" t="s">
        <v>71</v>
      </c>
      <c r="W279" s="387">
        <f>IFERROR(W276/H276,"0")+IFERROR(W277/H277,"0")+IFERROR(W278/H278,"0")</f>
        <v>0</v>
      </c>
      <c r="X279" s="387">
        <f>IFERROR(X276/H276,"0")+IFERROR(X277/H277,"0")+IFERROR(X278/H278,"0")</f>
        <v>0</v>
      </c>
      <c r="Y279" s="387">
        <f>IFERROR(IF(Y276="",0,Y276),"0")+IFERROR(IF(Y277="",0,Y277),"0")+IFERROR(IF(Y278="",0,Y278),"0")</f>
        <v>0</v>
      </c>
      <c r="Z279" s="388"/>
      <c r="AA279" s="388"/>
    </row>
    <row r="280" spans="1:67" x14ac:dyDescent="0.2">
      <c r="A280" s="409"/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18"/>
      <c r="O280" s="391" t="s">
        <v>70</v>
      </c>
      <c r="P280" s="392"/>
      <c r="Q280" s="392"/>
      <c r="R280" s="392"/>
      <c r="S280" s="392"/>
      <c r="T280" s="392"/>
      <c r="U280" s="393"/>
      <c r="V280" s="37" t="s">
        <v>66</v>
      </c>
      <c r="W280" s="387">
        <f>IFERROR(SUM(W276:W278),"0")</f>
        <v>0</v>
      </c>
      <c r="X280" s="387">
        <f>IFERROR(SUM(X276:X278),"0")</f>
        <v>0</v>
      </c>
      <c r="Y280" s="37"/>
      <c r="Z280" s="388"/>
      <c r="AA280" s="388"/>
    </row>
    <row r="281" spans="1:67" ht="14.25" customHeight="1" x14ac:dyDescent="0.25">
      <c r="A281" s="413" t="s">
        <v>431</v>
      </c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409"/>
      <c r="Z281" s="378"/>
      <c r="AA281" s="378"/>
    </row>
    <row r="282" spans="1:67" ht="16.5" customHeight="1" x14ac:dyDescent="0.25">
      <c r="A282" s="54" t="s">
        <v>432</v>
      </c>
      <c r="B282" s="54" t="s">
        <v>433</v>
      </c>
      <c r="C282" s="31">
        <v>4301180007</v>
      </c>
      <c r="D282" s="398">
        <v>4680115881808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5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407"/>
      <c r="Q282" s="407"/>
      <c r="R282" s="407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436</v>
      </c>
      <c r="B283" s="54" t="s">
        <v>437</v>
      </c>
      <c r="C283" s="31">
        <v>4301180006</v>
      </c>
      <c r="D283" s="398">
        <v>4680115881822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407"/>
      <c r="Q283" s="407"/>
      <c r="R283" s="407"/>
      <c r="S283" s="399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4301180001</v>
      </c>
      <c r="D284" s="398">
        <v>4680115880016</v>
      </c>
      <c r="E284" s="399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407"/>
      <c r="Q284" s="407"/>
      <c r="R284" s="407"/>
      <c r="S284" s="399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17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18"/>
      <c r="O285" s="391" t="s">
        <v>70</v>
      </c>
      <c r="P285" s="392"/>
      <c r="Q285" s="392"/>
      <c r="R285" s="392"/>
      <c r="S285" s="392"/>
      <c r="T285" s="392"/>
      <c r="U285" s="393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x14ac:dyDescent="0.2">
      <c r="A286" s="409"/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18"/>
      <c r="O286" s="391" t="s">
        <v>70</v>
      </c>
      <c r="P286" s="392"/>
      <c r="Q286" s="392"/>
      <c r="R286" s="392"/>
      <c r="S286" s="392"/>
      <c r="T286" s="392"/>
      <c r="U286" s="393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customHeight="1" x14ac:dyDescent="0.25">
      <c r="A287" s="410" t="s">
        <v>440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379"/>
      <c r="AA287" s="379"/>
    </row>
    <row r="288" spans="1:67" ht="14.25" customHeight="1" x14ac:dyDescent="0.25">
      <c r="A288" s="413" t="s">
        <v>105</v>
      </c>
      <c r="B288" s="409"/>
      <c r="C288" s="409"/>
      <c r="D288" s="409"/>
      <c r="E288" s="409"/>
      <c r="F288" s="409"/>
      <c r="G288" s="409"/>
      <c r="H288" s="409"/>
      <c r="I288" s="409"/>
      <c r="J288" s="409"/>
      <c r="K288" s="409"/>
      <c r="L288" s="409"/>
      <c r="M288" s="409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378"/>
      <c r="AA288" s="378"/>
    </row>
    <row r="289" spans="1:67" ht="27" customHeight="1" x14ac:dyDescent="0.25">
      <c r="A289" s="54" t="s">
        <v>441</v>
      </c>
      <c r="B289" s="54" t="s">
        <v>442</v>
      </c>
      <c r="C289" s="31">
        <v>4301011315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6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07"/>
      <c r="Q289" s="407"/>
      <c r="R289" s="407"/>
      <c r="S289" s="399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customHeight="1" x14ac:dyDescent="0.25">
      <c r="A290" s="54" t="s">
        <v>441</v>
      </c>
      <c r="B290" s="54" t="s">
        <v>443</v>
      </c>
      <c r="C290" s="31">
        <v>4301011121</v>
      </c>
      <c r="D290" s="398">
        <v>4607091387421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6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07"/>
      <c r="Q290" s="407"/>
      <c r="R290" s="407"/>
      <c r="S290" s="399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customHeight="1" x14ac:dyDescent="0.25">
      <c r="A291" s="54" t="s">
        <v>444</v>
      </c>
      <c r="B291" s="54" t="s">
        <v>445</v>
      </c>
      <c r="C291" s="31">
        <v>4301011322</v>
      </c>
      <c r="D291" s="398">
        <v>4607091387452</v>
      </c>
      <c r="E291" s="399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78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07"/>
      <c r="Q291" s="407"/>
      <c r="R291" s="407"/>
      <c r="S291" s="399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444</v>
      </c>
      <c r="B292" s="54" t="s">
        <v>446</v>
      </c>
      <c r="C292" s="31">
        <v>4301011619</v>
      </c>
      <c r="D292" s="398">
        <v>4607091387452</v>
      </c>
      <c r="E292" s="399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70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07"/>
      <c r="Q292" s="407"/>
      <c r="R292" s="407"/>
      <c r="S292" s="399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447</v>
      </c>
      <c r="B293" s="54" t="s">
        <v>448</v>
      </c>
      <c r="C293" s="31">
        <v>4301011313</v>
      </c>
      <c r="D293" s="398">
        <v>4607091385984</v>
      </c>
      <c r="E293" s="399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5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407"/>
      <c r="Q293" s="407"/>
      <c r="R293" s="407"/>
      <c r="S293" s="399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4301011316</v>
      </c>
      <c r="D294" s="398">
        <v>4607091387438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4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407"/>
      <c r="Q294" s="407"/>
      <c r="R294" s="407"/>
      <c r="S294" s="399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4301011319</v>
      </c>
      <c r="D295" s="398">
        <v>4607091387469</v>
      </c>
      <c r="E295" s="399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407"/>
      <c r="Q295" s="407"/>
      <c r="R295" s="407"/>
      <c r="S295" s="399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x14ac:dyDescent="0.2">
      <c r="A296" s="417"/>
      <c r="B296" s="409"/>
      <c r="C296" s="409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18"/>
      <c r="O296" s="391" t="s">
        <v>70</v>
      </c>
      <c r="P296" s="392"/>
      <c r="Q296" s="392"/>
      <c r="R296" s="392"/>
      <c r="S296" s="392"/>
      <c r="T296" s="392"/>
      <c r="U296" s="393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x14ac:dyDescent="0.2">
      <c r="A297" s="409"/>
      <c r="B297" s="409"/>
      <c r="C297" s="409"/>
      <c r="D297" s="409"/>
      <c r="E297" s="409"/>
      <c r="F297" s="409"/>
      <c r="G297" s="409"/>
      <c r="H297" s="409"/>
      <c r="I297" s="409"/>
      <c r="J297" s="409"/>
      <c r="K297" s="409"/>
      <c r="L297" s="409"/>
      <c r="M297" s="409"/>
      <c r="N297" s="418"/>
      <c r="O297" s="391" t="s">
        <v>70</v>
      </c>
      <c r="P297" s="392"/>
      <c r="Q297" s="392"/>
      <c r="R297" s="392"/>
      <c r="S297" s="392"/>
      <c r="T297" s="392"/>
      <c r="U297" s="393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customHeight="1" x14ac:dyDescent="0.25">
      <c r="A298" s="413" t="s">
        <v>61</v>
      </c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409"/>
      <c r="Z298" s="378"/>
      <c r="AA298" s="378"/>
    </row>
    <row r="299" spans="1:67" ht="27" customHeight="1" x14ac:dyDescent="0.25">
      <c r="A299" s="54" t="s">
        <v>453</v>
      </c>
      <c r="B299" s="54" t="s">
        <v>454</v>
      </c>
      <c r="C299" s="31">
        <v>4301031154</v>
      </c>
      <c r="D299" s="398">
        <v>4607091387292</v>
      </c>
      <c r="E299" s="399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407"/>
      <c r="Q299" s="407"/>
      <c r="R299" s="407"/>
      <c r="S299" s="399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customHeight="1" x14ac:dyDescent="0.25">
      <c r="A300" s="54" t="s">
        <v>455</v>
      </c>
      <c r="B300" s="54" t="s">
        <v>456</v>
      </c>
      <c r="C300" s="31">
        <v>4301031155</v>
      </c>
      <c r="D300" s="398">
        <v>4607091387315</v>
      </c>
      <c r="E300" s="399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68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407"/>
      <c r="Q300" s="407"/>
      <c r="R300" s="407"/>
      <c r="S300" s="399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x14ac:dyDescent="0.2">
      <c r="A301" s="417"/>
      <c r="B301" s="409"/>
      <c r="C301" s="409"/>
      <c r="D301" s="409"/>
      <c r="E301" s="409"/>
      <c r="F301" s="409"/>
      <c r="G301" s="409"/>
      <c r="H301" s="409"/>
      <c r="I301" s="409"/>
      <c r="J301" s="409"/>
      <c r="K301" s="409"/>
      <c r="L301" s="409"/>
      <c r="M301" s="409"/>
      <c r="N301" s="418"/>
      <c r="O301" s="391" t="s">
        <v>70</v>
      </c>
      <c r="P301" s="392"/>
      <c r="Q301" s="392"/>
      <c r="R301" s="392"/>
      <c r="S301" s="392"/>
      <c r="T301" s="392"/>
      <c r="U301" s="393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x14ac:dyDescent="0.2">
      <c r="A302" s="409"/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18"/>
      <c r="O302" s="391" t="s">
        <v>70</v>
      </c>
      <c r="P302" s="392"/>
      <c r="Q302" s="392"/>
      <c r="R302" s="392"/>
      <c r="S302" s="392"/>
      <c r="T302" s="392"/>
      <c r="U302" s="393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customHeight="1" x14ac:dyDescent="0.25">
      <c r="A303" s="410" t="s">
        <v>457</v>
      </c>
      <c r="B303" s="409"/>
      <c r="C303" s="409"/>
      <c r="D303" s="409"/>
      <c r="E303" s="409"/>
      <c r="F303" s="409"/>
      <c r="G303" s="409"/>
      <c r="H303" s="409"/>
      <c r="I303" s="409"/>
      <c r="J303" s="409"/>
      <c r="K303" s="409"/>
      <c r="L303" s="409"/>
      <c r="M303" s="409"/>
      <c r="N303" s="409"/>
      <c r="O303" s="409"/>
      <c r="P303" s="409"/>
      <c r="Q303" s="409"/>
      <c r="R303" s="409"/>
      <c r="S303" s="409"/>
      <c r="T303" s="409"/>
      <c r="U303" s="409"/>
      <c r="V303" s="409"/>
      <c r="W303" s="409"/>
      <c r="X303" s="409"/>
      <c r="Y303" s="409"/>
      <c r="Z303" s="379"/>
      <c r="AA303" s="379"/>
    </row>
    <row r="304" spans="1:67" ht="14.25" customHeight="1" x14ac:dyDescent="0.25">
      <c r="A304" s="413" t="s">
        <v>61</v>
      </c>
      <c r="B304" s="409"/>
      <c r="C304" s="409"/>
      <c r="D304" s="409"/>
      <c r="E304" s="409"/>
      <c r="F304" s="409"/>
      <c r="G304" s="409"/>
      <c r="H304" s="409"/>
      <c r="I304" s="409"/>
      <c r="J304" s="409"/>
      <c r="K304" s="409"/>
      <c r="L304" s="409"/>
      <c r="M304" s="409"/>
      <c r="N304" s="409"/>
      <c r="O304" s="409"/>
      <c r="P304" s="409"/>
      <c r="Q304" s="409"/>
      <c r="R304" s="409"/>
      <c r="S304" s="409"/>
      <c r="T304" s="409"/>
      <c r="U304" s="409"/>
      <c r="V304" s="409"/>
      <c r="W304" s="409"/>
      <c r="X304" s="409"/>
      <c r="Y304" s="409"/>
      <c r="Z304" s="378"/>
      <c r="AA304" s="378"/>
    </row>
    <row r="305" spans="1:67" ht="27" customHeight="1" x14ac:dyDescent="0.25">
      <c r="A305" s="54" t="s">
        <v>458</v>
      </c>
      <c r="B305" s="54" t="s">
        <v>459</v>
      </c>
      <c r="C305" s="31">
        <v>4301031066</v>
      </c>
      <c r="D305" s="398">
        <v>4607091383836</v>
      </c>
      <c r="E305" s="399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7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407"/>
      <c r="Q305" s="407"/>
      <c r="R305" s="407"/>
      <c r="S305" s="399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17"/>
      <c r="B306" s="409"/>
      <c r="C306" s="409"/>
      <c r="D306" s="409"/>
      <c r="E306" s="409"/>
      <c r="F306" s="409"/>
      <c r="G306" s="409"/>
      <c r="H306" s="409"/>
      <c r="I306" s="409"/>
      <c r="J306" s="409"/>
      <c r="K306" s="409"/>
      <c r="L306" s="409"/>
      <c r="M306" s="409"/>
      <c r="N306" s="418"/>
      <c r="O306" s="391" t="s">
        <v>70</v>
      </c>
      <c r="P306" s="392"/>
      <c r="Q306" s="392"/>
      <c r="R306" s="392"/>
      <c r="S306" s="392"/>
      <c r="T306" s="392"/>
      <c r="U306" s="393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x14ac:dyDescent="0.2">
      <c r="A307" s="409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18"/>
      <c r="O307" s="391" t="s">
        <v>70</v>
      </c>
      <c r="P307" s="392"/>
      <c r="Q307" s="392"/>
      <c r="R307" s="392"/>
      <c r="S307" s="392"/>
      <c r="T307" s="392"/>
      <c r="U307" s="393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customHeight="1" x14ac:dyDescent="0.25">
      <c r="A308" s="413" t="s">
        <v>72</v>
      </c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09"/>
      <c r="O308" s="409"/>
      <c r="P308" s="409"/>
      <c r="Q308" s="409"/>
      <c r="R308" s="409"/>
      <c r="S308" s="409"/>
      <c r="T308" s="409"/>
      <c r="U308" s="409"/>
      <c r="V308" s="409"/>
      <c r="W308" s="409"/>
      <c r="X308" s="409"/>
      <c r="Y308" s="409"/>
      <c r="Z308" s="378"/>
      <c r="AA308" s="378"/>
    </row>
    <row r="309" spans="1:67" ht="27" customHeight="1" x14ac:dyDescent="0.25">
      <c r="A309" s="54" t="s">
        <v>460</v>
      </c>
      <c r="B309" s="54" t="s">
        <v>461</v>
      </c>
      <c r="C309" s="31">
        <v>4301051142</v>
      </c>
      <c r="D309" s="398">
        <v>4607091387919</v>
      </c>
      <c r="E309" s="399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6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407"/>
      <c r="Q309" s="407"/>
      <c r="R309" s="407"/>
      <c r="S309" s="399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customHeight="1" x14ac:dyDescent="0.25">
      <c r="A310" s="54" t="s">
        <v>462</v>
      </c>
      <c r="B310" s="54" t="s">
        <v>463</v>
      </c>
      <c r="C310" s="31">
        <v>4301051461</v>
      </c>
      <c r="D310" s="398">
        <v>4680115883604</v>
      </c>
      <c r="E310" s="399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6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407"/>
      <c r="Q310" s="407"/>
      <c r="R310" s="407"/>
      <c r="S310" s="399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4301051485</v>
      </c>
      <c r="D311" s="398">
        <v>4680115883567</v>
      </c>
      <c r="E311" s="399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407"/>
      <c r="Q311" s="407"/>
      <c r="R311" s="407"/>
      <c r="S311" s="399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17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18"/>
      <c r="O312" s="391" t="s">
        <v>70</v>
      </c>
      <c r="P312" s="392"/>
      <c r="Q312" s="392"/>
      <c r="R312" s="392"/>
      <c r="S312" s="392"/>
      <c r="T312" s="392"/>
      <c r="U312" s="393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x14ac:dyDescent="0.2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18"/>
      <c r="O313" s="391" t="s">
        <v>70</v>
      </c>
      <c r="P313" s="392"/>
      <c r="Q313" s="392"/>
      <c r="R313" s="392"/>
      <c r="S313" s="392"/>
      <c r="T313" s="392"/>
      <c r="U313" s="393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customHeight="1" x14ac:dyDescent="0.25">
      <c r="A314" s="413" t="s">
        <v>205</v>
      </c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378"/>
      <c r="AA314" s="378"/>
    </row>
    <row r="315" spans="1:67" ht="27" customHeight="1" x14ac:dyDescent="0.25">
      <c r="A315" s="54" t="s">
        <v>466</v>
      </c>
      <c r="B315" s="54" t="s">
        <v>467</v>
      </c>
      <c r="C315" s="31">
        <v>4301060324</v>
      </c>
      <c r="D315" s="398">
        <v>4607091388831</v>
      </c>
      <c r="E315" s="399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407"/>
      <c r="Q315" s="407"/>
      <c r="R315" s="407"/>
      <c r="S315" s="399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7"/>
      <c r="B316" s="409"/>
      <c r="C316" s="409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18"/>
      <c r="O316" s="391" t="s">
        <v>70</v>
      </c>
      <c r="P316" s="392"/>
      <c r="Q316" s="392"/>
      <c r="R316" s="392"/>
      <c r="S316" s="392"/>
      <c r="T316" s="392"/>
      <c r="U316" s="393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x14ac:dyDescent="0.2">
      <c r="A317" s="409"/>
      <c r="B317" s="409"/>
      <c r="C317" s="409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18"/>
      <c r="O317" s="391" t="s">
        <v>70</v>
      </c>
      <c r="P317" s="392"/>
      <c r="Q317" s="392"/>
      <c r="R317" s="392"/>
      <c r="S317" s="392"/>
      <c r="T317" s="392"/>
      <c r="U317" s="393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customHeight="1" x14ac:dyDescent="0.25">
      <c r="A318" s="413" t="s">
        <v>86</v>
      </c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09"/>
      <c r="P318" s="409"/>
      <c r="Q318" s="409"/>
      <c r="R318" s="409"/>
      <c r="S318" s="409"/>
      <c r="T318" s="409"/>
      <c r="U318" s="409"/>
      <c r="V318" s="409"/>
      <c r="W318" s="409"/>
      <c r="X318" s="409"/>
      <c r="Y318" s="409"/>
      <c r="Z318" s="378"/>
      <c r="AA318" s="378"/>
    </row>
    <row r="319" spans="1:67" ht="27" customHeight="1" x14ac:dyDescent="0.25">
      <c r="A319" s="54" t="s">
        <v>468</v>
      </c>
      <c r="B319" s="54" t="s">
        <v>469</v>
      </c>
      <c r="C319" s="31">
        <v>4301032015</v>
      </c>
      <c r="D319" s="398">
        <v>4607091383102</v>
      </c>
      <c r="E319" s="399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407"/>
      <c r="Q319" s="407"/>
      <c r="R319" s="407"/>
      <c r="S319" s="399"/>
      <c r="T319" s="34"/>
      <c r="U319" s="34"/>
      <c r="V319" s="35" t="s">
        <v>66</v>
      </c>
      <c r="W319" s="385">
        <v>0</v>
      </c>
      <c r="X319" s="38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7"/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18"/>
      <c r="O320" s="391" t="s">
        <v>70</v>
      </c>
      <c r="P320" s="392"/>
      <c r="Q320" s="392"/>
      <c r="R320" s="392"/>
      <c r="S320" s="392"/>
      <c r="T320" s="392"/>
      <c r="U320" s="393"/>
      <c r="V320" s="37" t="s">
        <v>71</v>
      </c>
      <c r="W320" s="387">
        <f>IFERROR(W319/H319,"0")</f>
        <v>0</v>
      </c>
      <c r="X320" s="387">
        <f>IFERROR(X319/H319,"0")</f>
        <v>0</v>
      </c>
      <c r="Y320" s="387">
        <f>IFERROR(IF(Y319="",0,Y319),"0")</f>
        <v>0</v>
      </c>
      <c r="Z320" s="388"/>
      <c r="AA320" s="388"/>
    </row>
    <row r="321" spans="1:67" x14ac:dyDescent="0.2">
      <c r="A321" s="409"/>
      <c r="B321" s="409"/>
      <c r="C321" s="409"/>
      <c r="D321" s="409"/>
      <c r="E321" s="409"/>
      <c r="F321" s="409"/>
      <c r="G321" s="409"/>
      <c r="H321" s="409"/>
      <c r="I321" s="409"/>
      <c r="J321" s="409"/>
      <c r="K321" s="409"/>
      <c r="L321" s="409"/>
      <c r="M321" s="409"/>
      <c r="N321" s="418"/>
      <c r="O321" s="391" t="s">
        <v>70</v>
      </c>
      <c r="P321" s="392"/>
      <c r="Q321" s="392"/>
      <c r="R321" s="392"/>
      <c r="S321" s="392"/>
      <c r="T321" s="392"/>
      <c r="U321" s="393"/>
      <c r="V321" s="37" t="s">
        <v>66</v>
      </c>
      <c r="W321" s="387">
        <f>IFERROR(SUM(W319:W319),"0")</f>
        <v>0</v>
      </c>
      <c r="X321" s="387">
        <f>IFERROR(SUM(X319:X319),"0")</f>
        <v>0</v>
      </c>
      <c r="Y321" s="37"/>
      <c r="Z321" s="388"/>
      <c r="AA321" s="388"/>
    </row>
    <row r="322" spans="1:67" ht="27.75" customHeight="1" x14ac:dyDescent="0.2">
      <c r="A322" s="472" t="s">
        <v>470</v>
      </c>
      <c r="B322" s="473"/>
      <c r="C322" s="473"/>
      <c r="D322" s="473"/>
      <c r="E322" s="473"/>
      <c r="F322" s="473"/>
      <c r="G322" s="473"/>
      <c r="H322" s="473"/>
      <c r="I322" s="473"/>
      <c r="J322" s="473"/>
      <c r="K322" s="473"/>
      <c r="L322" s="473"/>
      <c r="M322" s="473"/>
      <c r="N322" s="473"/>
      <c r="O322" s="473"/>
      <c r="P322" s="473"/>
      <c r="Q322" s="473"/>
      <c r="R322" s="473"/>
      <c r="S322" s="473"/>
      <c r="T322" s="473"/>
      <c r="U322" s="473"/>
      <c r="V322" s="473"/>
      <c r="W322" s="473"/>
      <c r="X322" s="473"/>
      <c r="Y322" s="473"/>
      <c r="Z322" s="48"/>
      <c r="AA322" s="48"/>
    </row>
    <row r="323" spans="1:67" ht="16.5" customHeight="1" x14ac:dyDescent="0.25">
      <c r="A323" s="410" t="s">
        <v>471</v>
      </c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409"/>
      <c r="Z323" s="379"/>
      <c r="AA323" s="379"/>
    </row>
    <row r="324" spans="1:67" ht="14.25" customHeight="1" x14ac:dyDescent="0.25">
      <c r="A324" s="413" t="s">
        <v>105</v>
      </c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378"/>
      <c r="AA324" s="378"/>
    </row>
    <row r="325" spans="1:67" ht="37.5" customHeight="1" x14ac:dyDescent="0.25">
      <c r="A325" s="54" t="s">
        <v>472</v>
      </c>
      <c r="B325" s="54" t="s">
        <v>473</v>
      </c>
      <c r="C325" s="31">
        <v>4301011875</v>
      </c>
      <c r="D325" s="398">
        <v>4680115884885</v>
      </c>
      <c r="E325" s="399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478" t="s">
        <v>474</v>
      </c>
      <c r="P325" s="407"/>
      <c r="Q325" s="407"/>
      <c r="R325" s="407"/>
      <c r="S325" s="399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98">
        <v>4680115884076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780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407"/>
      <c r="Q326" s="407"/>
      <c r="R326" s="407"/>
      <c r="S326" s="399"/>
      <c r="T326" s="34"/>
      <c r="U326" s="34"/>
      <c r="V326" s="35" t="s">
        <v>66</v>
      </c>
      <c r="W326" s="385">
        <v>0</v>
      </c>
      <c r="X326" s="386">
        <f t="shared" si="70"/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si="71"/>
        <v>0</v>
      </c>
      <c r="BM326" s="64">
        <f t="shared" si="72"/>
        <v>0</v>
      </c>
      <c r="BN326" s="64">
        <f t="shared" si="73"/>
        <v>0</v>
      </c>
      <c r="BO326" s="64">
        <f t="shared" si="74"/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4301011867</v>
      </c>
      <c r="D327" s="398">
        <v>4680115884830</v>
      </c>
      <c r="E327" s="399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497" t="s">
        <v>480</v>
      </c>
      <c r="P327" s="407"/>
      <c r="Q327" s="407"/>
      <c r="R327" s="407"/>
      <c r="S327" s="399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476</v>
      </c>
      <c r="B328" s="54" t="s">
        <v>481</v>
      </c>
      <c r="C328" s="31">
        <v>4301011940</v>
      </c>
      <c r="D328" s="398">
        <v>4680115884076</v>
      </c>
      <c r="E328" s="399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479" t="s">
        <v>482</v>
      </c>
      <c r="P328" s="407"/>
      <c r="Q328" s="407"/>
      <c r="R328" s="407"/>
      <c r="S328" s="399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483</v>
      </c>
      <c r="C329" s="31">
        <v>4301011943</v>
      </c>
      <c r="D329" s="398">
        <v>4680115884830</v>
      </c>
      <c r="E329" s="399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2" t="s">
        <v>480</v>
      </c>
      <c r="P329" s="407"/>
      <c r="Q329" s="407"/>
      <c r="R329" s="407"/>
      <c r="S329" s="399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98">
        <v>4680115884847</v>
      </c>
      <c r="E330" s="399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41" t="s">
        <v>486</v>
      </c>
      <c r="P330" s="407"/>
      <c r="Q330" s="407"/>
      <c r="R330" s="407"/>
      <c r="S330" s="399"/>
      <c r="T330" s="34"/>
      <c r="U330" s="34"/>
      <c r="V330" s="35" t="s">
        <v>66</v>
      </c>
      <c r="W330" s="385">
        <v>2000</v>
      </c>
      <c r="X330" s="386">
        <f t="shared" si="70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5" t="s">
        <v>1</v>
      </c>
      <c r="BL330" s="64">
        <f t="shared" si="71"/>
        <v>2064</v>
      </c>
      <c r="BM330" s="64">
        <f t="shared" si="72"/>
        <v>2074.3200000000002</v>
      </c>
      <c r="BN330" s="64">
        <f t="shared" si="73"/>
        <v>2.7777777777777777</v>
      </c>
      <c r="BO330" s="64">
        <f t="shared" si="74"/>
        <v>2.7916666666666665</v>
      </c>
    </row>
    <row r="331" spans="1:67" ht="27" customHeight="1" x14ac:dyDescent="0.25">
      <c r="A331" s="54" t="s">
        <v>484</v>
      </c>
      <c r="B331" s="54" t="s">
        <v>487</v>
      </c>
      <c r="C331" s="31">
        <v>4301011946</v>
      </c>
      <c r="D331" s="398">
        <v>4680115884847</v>
      </c>
      <c r="E331" s="399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5" t="s">
        <v>486</v>
      </c>
      <c r="P331" s="407"/>
      <c r="Q331" s="407"/>
      <c r="R331" s="407"/>
      <c r="S331" s="399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98">
        <v>4680115884854</v>
      </c>
      <c r="E332" s="399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94" t="s">
        <v>490</v>
      </c>
      <c r="P332" s="407"/>
      <c r="Q332" s="407"/>
      <c r="R332" s="407"/>
      <c r="S332" s="399"/>
      <c r="T332" s="34"/>
      <c r="U332" s="34"/>
      <c r="V332" s="35" t="s">
        <v>66</v>
      </c>
      <c r="W332" s="385">
        <v>0</v>
      </c>
      <c r="X332" s="386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488</v>
      </c>
      <c r="B333" s="54" t="s">
        <v>491</v>
      </c>
      <c r="C333" s="31">
        <v>4301011947</v>
      </c>
      <c r="D333" s="398">
        <v>4680115884854</v>
      </c>
      <c r="E333" s="399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7"/>
      <c r="Q333" s="407"/>
      <c r="R333" s="407"/>
      <c r="S333" s="399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customHeight="1" x14ac:dyDescent="0.25">
      <c r="A334" s="54" t="s">
        <v>492</v>
      </c>
      <c r="B334" s="54" t="s">
        <v>493</v>
      </c>
      <c r="C334" s="31">
        <v>4301011871</v>
      </c>
      <c r="D334" s="398">
        <v>4680115884908</v>
      </c>
      <c r="E334" s="399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84" t="s">
        <v>494</v>
      </c>
      <c r="P334" s="407"/>
      <c r="Q334" s="407"/>
      <c r="R334" s="407"/>
      <c r="S334" s="399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4301011327</v>
      </c>
      <c r="D335" s="398">
        <v>4607091384154</v>
      </c>
      <c r="E335" s="399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07"/>
      <c r="Q335" s="407"/>
      <c r="R335" s="407"/>
      <c r="S335" s="399"/>
      <c r="T335" s="34"/>
      <c r="U335" s="34"/>
      <c r="V335" s="35" t="s">
        <v>66</v>
      </c>
      <c r="W335" s="385">
        <v>32</v>
      </c>
      <c r="X335" s="386">
        <f t="shared" si="70"/>
        <v>35</v>
      </c>
      <c r="Y335" s="36">
        <f>IFERROR(IF(X335=0,"",ROUNDUP(X335/H335,0)*0.00937),"")</f>
        <v>6.5589999999999996E-2</v>
      </c>
      <c r="Z335" s="56"/>
      <c r="AA335" s="57"/>
      <c r="AE335" s="64"/>
      <c r="BB335" s="260" t="s">
        <v>1</v>
      </c>
      <c r="BL335" s="64">
        <f t="shared" si="71"/>
        <v>33.344000000000001</v>
      </c>
      <c r="BM335" s="64">
        <f t="shared" si="72"/>
        <v>36.47</v>
      </c>
      <c r="BN335" s="64">
        <f t="shared" si="73"/>
        <v>5.3333333333333337E-2</v>
      </c>
      <c r="BO335" s="64">
        <f t="shared" si="74"/>
        <v>5.8333333333333334E-2</v>
      </c>
    </row>
    <row r="336" spans="1:67" ht="27" customHeight="1" x14ac:dyDescent="0.25">
      <c r="A336" s="54" t="s">
        <v>497</v>
      </c>
      <c r="B336" s="54" t="s">
        <v>498</v>
      </c>
      <c r="C336" s="31">
        <v>4301011952</v>
      </c>
      <c r="D336" s="398">
        <v>4680115884922</v>
      </c>
      <c r="E336" s="399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6" t="s">
        <v>499</v>
      </c>
      <c r="P336" s="407"/>
      <c r="Q336" s="407"/>
      <c r="R336" s="407"/>
      <c r="S336" s="399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4301011433</v>
      </c>
      <c r="D337" s="398">
        <v>4680115882638</v>
      </c>
      <c r="E337" s="399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7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07"/>
      <c r="Q337" s="407"/>
      <c r="R337" s="407"/>
      <c r="S337" s="399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417"/>
      <c r="B338" s="409"/>
      <c r="C338" s="409"/>
      <c r="D338" s="409"/>
      <c r="E338" s="409"/>
      <c r="F338" s="409"/>
      <c r="G338" s="409"/>
      <c r="H338" s="409"/>
      <c r="I338" s="409"/>
      <c r="J338" s="409"/>
      <c r="K338" s="409"/>
      <c r="L338" s="409"/>
      <c r="M338" s="409"/>
      <c r="N338" s="418"/>
      <c r="O338" s="391" t="s">
        <v>70</v>
      </c>
      <c r="P338" s="392"/>
      <c r="Q338" s="392"/>
      <c r="R338" s="392"/>
      <c r="S338" s="392"/>
      <c r="T338" s="392"/>
      <c r="U338" s="393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139.73333333333335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141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2.9800899999999997</v>
      </c>
      <c r="Z338" s="388"/>
      <c r="AA338" s="388"/>
    </row>
    <row r="339" spans="1:67" x14ac:dyDescent="0.2">
      <c r="A339" s="409"/>
      <c r="B339" s="409"/>
      <c r="C339" s="409"/>
      <c r="D339" s="409"/>
      <c r="E339" s="409"/>
      <c r="F339" s="409"/>
      <c r="G339" s="409"/>
      <c r="H339" s="409"/>
      <c r="I339" s="409"/>
      <c r="J339" s="409"/>
      <c r="K339" s="409"/>
      <c r="L339" s="409"/>
      <c r="M339" s="409"/>
      <c r="N339" s="418"/>
      <c r="O339" s="391" t="s">
        <v>70</v>
      </c>
      <c r="P339" s="392"/>
      <c r="Q339" s="392"/>
      <c r="R339" s="392"/>
      <c r="S339" s="392"/>
      <c r="T339" s="392"/>
      <c r="U339" s="393"/>
      <c r="V339" s="37" t="s">
        <v>66</v>
      </c>
      <c r="W339" s="387">
        <f>IFERROR(SUM(W325:W337),"0")</f>
        <v>2032</v>
      </c>
      <c r="X339" s="387">
        <f>IFERROR(SUM(X325:X337),"0")</f>
        <v>2045</v>
      </c>
      <c r="Y339" s="37"/>
      <c r="Z339" s="388"/>
      <c r="AA339" s="388"/>
    </row>
    <row r="340" spans="1:67" ht="14.25" customHeight="1" x14ac:dyDescent="0.25">
      <c r="A340" s="413" t="s">
        <v>97</v>
      </c>
      <c r="B340" s="409"/>
      <c r="C340" s="409"/>
      <c r="D340" s="409"/>
      <c r="E340" s="409"/>
      <c r="F340" s="409"/>
      <c r="G340" s="409"/>
      <c r="H340" s="409"/>
      <c r="I340" s="409"/>
      <c r="J340" s="409"/>
      <c r="K340" s="409"/>
      <c r="L340" s="409"/>
      <c r="M340" s="409"/>
      <c r="N340" s="409"/>
      <c r="O340" s="409"/>
      <c r="P340" s="409"/>
      <c r="Q340" s="409"/>
      <c r="R340" s="409"/>
      <c r="S340" s="409"/>
      <c r="T340" s="409"/>
      <c r="U340" s="409"/>
      <c r="V340" s="409"/>
      <c r="W340" s="409"/>
      <c r="X340" s="409"/>
      <c r="Y340" s="409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98">
        <v>4607091383980</v>
      </c>
      <c r="E341" s="399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07"/>
      <c r="Q341" s="407"/>
      <c r="R341" s="407"/>
      <c r="S341" s="399"/>
      <c r="T341" s="34"/>
      <c r="U341" s="34"/>
      <c r="V341" s="35" t="s">
        <v>66</v>
      </c>
      <c r="W341" s="385">
        <v>1000</v>
      </c>
      <c r="X341" s="386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63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16.5" customHeight="1" x14ac:dyDescent="0.25">
      <c r="A342" s="54" t="s">
        <v>504</v>
      </c>
      <c r="B342" s="54" t="s">
        <v>505</v>
      </c>
      <c r="C342" s="31">
        <v>4301020270</v>
      </c>
      <c r="D342" s="398">
        <v>4680115883314</v>
      </c>
      <c r="E342" s="399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5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07"/>
      <c r="Q342" s="407"/>
      <c r="R342" s="407"/>
      <c r="S342" s="399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506</v>
      </c>
      <c r="B343" s="54" t="s">
        <v>507</v>
      </c>
      <c r="C343" s="31">
        <v>4301020179</v>
      </c>
      <c r="D343" s="398">
        <v>4607091384178</v>
      </c>
      <c r="E343" s="399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07"/>
      <c r="Q343" s="407"/>
      <c r="R343" s="407"/>
      <c r="S343" s="399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4301020254</v>
      </c>
      <c r="D344" s="398">
        <v>4680115881914</v>
      </c>
      <c r="E344" s="399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4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07"/>
      <c r="Q344" s="407"/>
      <c r="R344" s="407"/>
      <c r="S344" s="399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7"/>
      <c r="B345" s="409"/>
      <c r="C345" s="409"/>
      <c r="D345" s="409"/>
      <c r="E345" s="409"/>
      <c r="F345" s="409"/>
      <c r="G345" s="409"/>
      <c r="H345" s="409"/>
      <c r="I345" s="409"/>
      <c r="J345" s="409"/>
      <c r="K345" s="409"/>
      <c r="L345" s="409"/>
      <c r="M345" s="409"/>
      <c r="N345" s="418"/>
      <c r="O345" s="391" t="s">
        <v>70</v>
      </c>
      <c r="P345" s="392"/>
      <c r="Q345" s="392"/>
      <c r="R345" s="392"/>
      <c r="S345" s="392"/>
      <c r="T345" s="392"/>
      <c r="U345" s="393"/>
      <c r="V345" s="37" t="s">
        <v>71</v>
      </c>
      <c r="W345" s="387">
        <f>IFERROR(W341/H341,"0")+IFERROR(W342/H342,"0")+IFERROR(W343/H343,"0")+IFERROR(W344/H344,"0")</f>
        <v>66.666666666666671</v>
      </c>
      <c r="X345" s="387">
        <f>IFERROR(X341/H341,"0")+IFERROR(X342/H342,"0")+IFERROR(X343/H343,"0")+IFERROR(X344/H344,"0")</f>
        <v>67</v>
      </c>
      <c r="Y345" s="387">
        <f>IFERROR(IF(Y341="",0,Y341),"0")+IFERROR(IF(Y342="",0,Y342),"0")+IFERROR(IF(Y343="",0,Y343),"0")+IFERROR(IF(Y344="",0,Y344),"0")</f>
        <v>1.4572499999999999</v>
      </c>
      <c r="Z345" s="388"/>
      <c r="AA345" s="388"/>
    </row>
    <row r="346" spans="1:67" x14ac:dyDescent="0.2">
      <c r="A346" s="409"/>
      <c r="B346" s="409"/>
      <c r="C346" s="409"/>
      <c r="D346" s="409"/>
      <c r="E346" s="409"/>
      <c r="F346" s="409"/>
      <c r="G346" s="409"/>
      <c r="H346" s="409"/>
      <c r="I346" s="409"/>
      <c r="J346" s="409"/>
      <c r="K346" s="409"/>
      <c r="L346" s="409"/>
      <c r="M346" s="409"/>
      <c r="N346" s="418"/>
      <c r="O346" s="391" t="s">
        <v>70</v>
      </c>
      <c r="P346" s="392"/>
      <c r="Q346" s="392"/>
      <c r="R346" s="392"/>
      <c r="S346" s="392"/>
      <c r="T346" s="392"/>
      <c r="U346" s="393"/>
      <c r="V346" s="37" t="s">
        <v>66</v>
      </c>
      <c r="W346" s="387">
        <f>IFERROR(SUM(W341:W344),"0")</f>
        <v>1000</v>
      </c>
      <c r="X346" s="387">
        <f>IFERROR(SUM(X341:X344),"0")</f>
        <v>1005</v>
      </c>
      <c r="Y346" s="37"/>
      <c r="Z346" s="388"/>
      <c r="AA346" s="388"/>
    </row>
    <row r="347" spans="1:67" ht="14.25" customHeight="1" x14ac:dyDescent="0.25">
      <c r="A347" s="413" t="s">
        <v>72</v>
      </c>
      <c r="B347" s="409"/>
      <c r="C347" s="409"/>
      <c r="D347" s="409"/>
      <c r="E347" s="409"/>
      <c r="F347" s="409"/>
      <c r="G347" s="409"/>
      <c r="H347" s="409"/>
      <c r="I347" s="409"/>
      <c r="J347" s="409"/>
      <c r="K347" s="409"/>
      <c r="L347" s="409"/>
      <c r="M347" s="409"/>
      <c r="N347" s="409"/>
      <c r="O347" s="409"/>
      <c r="P347" s="409"/>
      <c r="Q347" s="409"/>
      <c r="R347" s="409"/>
      <c r="S347" s="409"/>
      <c r="T347" s="409"/>
      <c r="U347" s="409"/>
      <c r="V347" s="409"/>
      <c r="W347" s="409"/>
      <c r="X347" s="409"/>
      <c r="Y347" s="409"/>
      <c r="Z347" s="378"/>
      <c r="AA347" s="378"/>
    </row>
    <row r="348" spans="1:67" ht="27" customHeight="1" x14ac:dyDescent="0.25">
      <c r="A348" s="54" t="s">
        <v>510</v>
      </c>
      <c r="B348" s="54" t="s">
        <v>511</v>
      </c>
      <c r="C348" s="31">
        <v>4301051639</v>
      </c>
      <c r="D348" s="398">
        <v>4607091383928</v>
      </c>
      <c r="E348" s="399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464" t="s">
        <v>512</v>
      </c>
      <c r="P348" s="407"/>
      <c r="Q348" s="407"/>
      <c r="R348" s="407"/>
      <c r="S348" s="399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510</v>
      </c>
      <c r="B349" s="54" t="s">
        <v>513</v>
      </c>
      <c r="C349" s="31">
        <v>4301051560</v>
      </c>
      <c r="D349" s="398">
        <v>4607091383928</v>
      </c>
      <c r="E349" s="399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7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7"/>
      <c r="Q349" s="407"/>
      <c r="R349" s="407"/>
      <c r="S349" s="399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98">
        <v>4607091384260</v>
      </c>
      <c r="E350" s="399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7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07"/>
      <c r="Q350" s="407"/>
      <c r="R350" s="407"/>
      <c r="S350" s="399"/>
      <c r="T350" s="34"/>
      <c r="U350" s="34"/>
      <c r="V350" s="35" t="s">
        <v>66</v>
      </c>
      <c r="W350" s="385">
        <v>40</v>
      </c>
      <c r="X350" s="386">
        <f>IFERROR(IF(W350="",0,CEILING((W350/$H350),1)*$H350),"")</f>
        <v>46.8</v>
      </c>
      <c r="Y350" s="36">
        <f>IFERROR(IF(X350=0,"",ROUNDUP(X350/H350,0)*0.02175),"")</f>
        <v>0.1305</v>
      </c>
      <c r="Z350" s="56"/>
      <c r="AA350" s="57"/>
      <c r="AE350" s="64"/>
      <c r="BB350" s="269" t="s">
        <v>1</v>
      </c>
      <c r="BL350" s="64">
        <f>IFERROR(W350*I350/H350,"0")</f>
        <v>42.892307692307703</v>
      </c>
      <c r="BM350" s="64">
        <f>IFERROR(X350*I350/H350,"0")</f>
        <v>50.184000000000005</v>
      </c>
      <c r="BN350" s="64">
        <f>IFERROR(1/J350*(W350/H350),"0")</f>
        <v>9.1575091575091583E-2</v>
      </c>
      <c r="BO350" s="64">
        <f>IFERROR(1/J350*(X350/H350),"0")</f>
        <v>0.10714285714285714</v>
      </c>
    </row>
    <row r="351" spans="1:67" x14ac:dyDescent="0.2">
      <c r="A351" s="417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18"/>
      <c r="O351" s="391" t="s">
        <v>70</v>
      </c>
      <c r="P351" s="392"/>
      <c r="Q351" s="392"/>
      <c r="R351" s="392"/>
      <c r="S351" s="392"/>
      <c r="T351" s="392"/>
      <c r="U351" s="393"/>
      <c r="V351" s="37" t="s">
        <v>71</v>
      </c>
      <c r="W351" s="387">
        <f>IFERROR(W348/H348,"0")+IFERROR(W349/H349,"0")+IFERROR(W350/H350,"0")</f>
        <v>5.1282051282051286</v>
      </c>
      <c r="X351" s="387">
        <f>IFERROR(X348/H348,"0")+IFERROR(X349/H349,"0")+IFERROR(X350/H350,"0")</f>
        <v>6</v>
      </c>
      <c r="Y351" s="387">
        <f>IFERROR(IF(Y348="",0,Y348),"0")+IFERROR(IF(Y349="",0,Y349),"0")+IFERROR(IF(Y350="",0,Y350),"0")</f>
        <v>0.1305</v>
      </c>
      <c r="Z351" s="388"/>
      <c r="AA351" s="388"/>
    </row>
    <row r="352" spans="1:67" x14ac:dyDescent="0.2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18"/>
      <c r="O352" s="391" t="s">
        <v>70</v>
      </c>
      <c r="P352" s="392"/>
      <c r="Q352" s="392"/>
      <c r="R352" s="392"/>
      <c r="S352" s="392"/>
      <c r="T352" s="392"/>
      <c r="U352" s="393"/>
      <c r="V352" s="37" t="s">
        <v>66</v>
      </c>
      <c r="W352" s="387">
        <f>IFERROR(SUM(W348:W350),"0")</f>
        <v>40</v>
      </c>
      <c r="X352" s="387">
        <f>IFERROR(SUM(X348:X350),"0")</f>
        <v>46.8</v>
      </c>
      <c r="Y352" s="37"/>
      <c r="Z352" s="388"/>
      <c r="AA352" s="388"/>
    </row>
    <row r="353" spans="1:67" ht="14.25" customHeight="1" x14ac:dyDescent="0.25">
      <c r="A353" s="413" t="s">
        <v>205</v>
      </c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98">
        <v>4607091384673</v>
      </c>
      <c r="E354" s="399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4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07"/>
      <c r="Q354" s="407"/>
      <c r="R354" s="407"/>
      <c r="S354" s="399"/>
      <c r="T354" s="34"/>
      <c r="U354" s="34"/>
      <c r="V354" s="35" t="s">
        <v>66</v>
      </c>
      <c r="W354" s="385">
        <v>500</v>
      </c>
      <c r="X354" s="386">
        <f>IFERROR(IF(W354="",0,CEILING((W354/$H354),1)*$H354),"")</f>
        <v>507</v>
      </c>
      <c r="Y354" s="36">
        <f>IFERROR(IF(X354=0,"",ROUNDUP(X354/H354,0)*0.02175),"")</f>
        <v>1.4137499999999998</v>
      </c>
      <c r="Z354" s="56"/>
      <c r="AA354" s="57"/>
      <c r="AE354" s="64"/>
      <c r="BB354" s="270" t="s">
        <v>1</v>
      </c>
      <c r="BL354" s="64">
        <f>IFERROR(W354*I354/H354,"0")</f>
        <v>536.15384615384619</v>
      </c>
      <c r="BM354" s="64">
        <f>IFERROR(X354*I354/H354,"0")</f>
        <v>543.66000000000008</v>
      </c>
      <c r="BN354" s="64">
        <f>IFERROR(1/J354*(W354/H354),"0")</f>
        <v>1.1446886446886446</v>
      </c>
      <c r="BO354" s="64">
        <f>IFERROR(1/J354*(X354/H354),"0")</f>
        <v>1.1607142857142856</v>
      </c>
    </row>
    <row r="355" spans="1:67" x14ac:dyDescent="0.2">
      <c r="A355" s="417"/>
      <c r="B355" s="409"/>
      <c r="C355" s="409"/>
      <c r="D355" s="409"/>
      <c r="E355" s="409"/>
      <c r="F355" s="409"/>
      <c r="G355" s="409"/>
      <c r="H355" s="409"/>
      <c r="I355" s="409"/>
      <c r="J355" s="409"/>
      <c r="K355" s="409"/>
      <c r="L355" s="409"/>
      <c r="M355" s="409"/>
      <c r="N355" s="418"/>
      <c r="O355" s="391" t="s">
        <v>70</v>
      </c>
      <c r="P355" s="392"/>
      <c r="Q355" s="392"/>
      <c r="R355" s="392"/>
      <c r="S355" s="392"/>
      <c r="T355" s="392"/>
      <c r="U355" s="393"/>
      <c r="V355" s="37" t="s">
        <v>71</v>
      </c>
      <c r="W355" s="387">
        <f>IFERROR(W354/H354,"0")</f>
        <v>64.102564102564102</v>
      </c>
      <c r="X355" s="387">
        <f>IFERROR(X354/H354,"0")</f>
        <v>65</v>
      </c>
      <c r="Y355" s="387">
        <f>IFERROR(IF(Y354="",0,Y354),"0")</f>
        <v>1.4137499999999998</v>
      </c>
      <c r="Z355" s="388"/>
      <c r="AA355" s="388"/>
    </row>
    <row r="356" spans="1:67" x14ac:dyDescent="0.2">
      <c r="A356" s="409"/>
      <c r="B356" s="409"/>
      <c r="C356" s="409"/>
      <c r="D356" s="409"/>
      <c r="E356" s="409"/>
      <c r="F356" s="409"/>
      <c r="G356" s="409"/>
      <c r="H356" s="409"/>
      <c r="I356" s="409"/>
      <c r="J356" s="409"/>
      <c r="K356" s="409"/>
      <c r="L356" s="409"/>
      <c r="M356" s="409"/>
      <c r="N356" s="418"/>
      <c r="O356" s="391" t="s">
        <v>70</v>
      </c>
      <c r="P356" s="392"/>
      <c r="Q356" s="392"/>
      <c r="R356" s="392"/>
      <c r="S356" s="392"/>
      <c r="T356" s="392"/>
      <c r="U356" s="393"/>
      <c r="V356" s="37" t="s">
        <v>66</v>
      </c>
      <c r="W356" s="387">
        <f>IFERROR(SUM(W354:W354),"0")</f>
        <v>500</v>
      </c>
      <c r="X356" s="387">
        <f>IFERROR(SUM(X354:X354),"0")</f>
        <v>507</v>
      </c>
      <c r="Y356" s="37"/>
      <c r="Z356" s="388"/>
      <c r="AA356" s="388"/>
    </row>
    <row r="357" spans="1:67" ht="16.5" customHeight="1" x14ac:dyDescent="0.25">
      <c r="A357" s="410" t="s">
        <v>518</v>
      </c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09"/>
      <c r="O357" s="409"/>
      <c r="P357" s="409"/>
      <c r="Q357" s="409"/>
      <c r="R357" s="409"/>
      <c r="S357" s="409"/>
      <c r="T357" s="409"/>
      <c r="U357" s="409"/>
      <c r="V357" s="409"/>
      <c r="W357" s="409"/>
      <c r="X357" s="409"/>
      <c r="Y357" s="409"/>
      <c r="Z357" s="379"/>
      <c r="AA357" s="379"/>
    </row>
    <row r="358" spans="1:67" ht="14.25" customHeight="1" x14ac:dyDescent="0.25">
      <c r="A358" s="413" t="s">
        <v>105</v>
      </c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09"/>
      <c r="O358" s="409"/>
      <c r="P358" s="409"/>
      <c r="Q358" s="409"/>
      <c r="R358" s="409"/>
      <c r="S358" s="409"/>
      <c r="T358" s="409"/>
      <c r="U358" s="409"/>
      <c r="V358" s="409"/>
      <c r="W358" s="409"/>
      <c r="X358" s="409"/>
      <c r="Y358" s="409"/>
      <c r="Z358" s="378"/>
      <c r="AA358" s="378"/>
    </row>
    <row r="359" spans="1:67" ht="37.5" customHeight="1" x14ac:dyDescent="0.25">
      <c r="A359" s="54" t="s">
        <v>519</v>
      </c>
      <c r="B359" s="54" t="s">
        <v>520</v>
      </c>
      <c r="C359" s="31">
        <v>4301011324</v>
      </c>
      <c r="D359" s="398">
        <v>4607091384185</v>
      </c>
      <c r="E359" s="399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07"/>
      <c r="Q359" s="407"/>
      <c r="R359" s="407"/>
      <c r="S359" s="399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522</v>
      </c>
      <c r="B360" s="54" t="s">
        <v>523</v>
      </c>
      <c r="C360" s="31">
        <v>4301011312</v>
      </c>
      <c r="D360" s="398">
        <v>4607091384192</v>
      </c>
      <c r="E360" s="399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6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07"/>
      <c r="Q360" s="407"/>
      <c r="R360" s="407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524</v>
      </c>
      <c r="B361" s="54" t="s">
        <v>525</v>
      </c>
      <c r="C361" s="31">
        <v>4301011483</v>
      </c>
      <c r="D361" s="398">
        <v>4680115881907</v>
      </c>
      <c r="E361" s="399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5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07"/>
      <c r="Q361" s="407"/>
      <c r="R361" s="407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4301011655</v>
      </c>
      <c r="D362" s="398">
        <v>4680115883925</v>
      </c>
      <c r="E362" s="399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7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07"/>
      <c r="Q362" s="407"/>
      <c r="R362" s="407"/>
      <c r="S362" s="399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528</v>
      </c>
      <c r="B363" s="54" t="s">
        <v>529</v>
      </c>
      <c r="C363" s="31">
        <v>4301011303</v>
      </c>
      <c r="D363" s="398">
        <v>4607091384680</v>
      </c>
      <c r="E363" s="399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07"/>
      <c r="Q363" s="407"/>
      <c r="R363" s="407"/>
      <c r="S363" s="399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17"/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18"/>
      <c r="O364" s="391" t="s">
        <v>70</v>
      </c>
      <c r="P364" s="392"/>
      <c r="Q364" s="392"/>
      <c r="R364" s="392"/>
      <c r="S364" s="392"/>
      <c r="T364" s="392"/>
      <c r="U364" s="393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x14ac:dyDescent="0.2">
      <c r="A365" s="409"/>
      <c r="B365" s="409"/>
      <c r="C365" s="409"/>
      <c r="D365" s="409"/>
      <c r="E365" s="409"/>
      <c r="F365" s="409"/>
      <c r="G365" s="409"/>
      <c r="H365" s="409"/>
      <c r="I365" s="409"/>
      <c r="J365" s="409"/>
      <c r="K365" s="409"/>
      <c r="L365" s="409"/>
      <c r="M365" s="409"/>
      <c r="N365" s="418"/>
      <c r="O365" s="391" t="s">
        <v>70</v>
      </c>
      <c r="P365" s="392"/>
      <c r="Q365" s="392"/>
      <c r="R365" s="392"/>
      <c r="S365" s="392"/>
      <c r="T365" s="392"/>
      <c r="U365" s="393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customHeight="1" x14ac:dyDescent="0.25">
      <c r="A366" s="413" t="s">
        <v>61</v>
      </c>
      <c r="B366" s="409"/>
      <c r="C366" s="409"/>
      <c r="D366" s="409"/>
      <c r="E366" s="409"/>
      <c r="F366" s="409"/>
      <c r="G366" s="409"/>
      <c r="H366" s="409"/>
      <c r="I366" s="409"/>
      <c r="J366" s="409"/>
      <c r="K366" s="409"/>
      <c r="L366" s="409"/>
      <c r="M366" s="409"/>
      <c r="N366" s="409"/>
      <c r="O366" s="409"/>
      <c r="P366" s="409"/>
      <c r="Q366" s="409"/>
      <c r="R366" s="409"/>
      <c r="S366" s="409"/>
      <c r="T366" s="409"/>
      <c r="U366" s="409"/>
      <c r="V366" s="409"/>
      <c r="W366" s="409"/>
      <c r="X366" s="409"/>
      <c r="Y366" s="409"/>
      <c r="Z366" s="378"/>
      <c r="AA366" s="378"/>
    </row>
    <row r="367" spans="1:67" ht="27" customHeight="1" x14ac:dyDescent="0.25">
      <c r="A367" s="54" t="s">
        <v>531</v>
      </c>
      <c r="B367" s="54" t="s">
        <v>532</v>
      </c>
      <c r="C367" s="31">
        <v>4301031139</v>
      </c>
      <c r="D367" s="398">
        <v>4607091384802</v>
      </c>
      <c r="E367" s="399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07"/>
      <c r="Q367" s="407"/>
      <c r="R367" s="407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533</v>
      </c>
      <c r="B368" s="54" t="s">
        <v>534</v>
      </c>
      <c r="C368" s="31">
        <v>4301031140</v>
      </c>
      <c r="D368" s="398">
        <v>4607091384826</v>
      </c>
      <c r="E368" s="399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07"/>
      <c r="Q368" s="407"/>
      <c r="R368" s="407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17"/>
      <c r="B369" s="409"/>
      <c r="C369" s="409"/>
      <c r="D369" s="409"/>
      <c r="E369" s="409"/>
      <c r="F369" s="409"/>
      <c r="G369" s="409"/>
      <c r="H369" s="409"/>
      <c r="I369" s="409"/>
      <c r="J369" s="409"/>
      <c r="K369" s="409"/>
      <c r="L369" s="409"/>
      <c r="M369" s="409"/>
      <c r="N369" s="418"/>
      <c r="O369" s="391" t="s">
        <v>70</v>
      </c>
      <c r="P369" s="392"/>
      <c r="Q369" s="392"/>
      <c r="R369" s="392"/>
      <c r="S369" s="392"/>
      <c r="T369" s="392"/>
      <c r="U369" s="393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x14ac:dyDescent="0.2">
      <c r="A370" s="409"/>
      <c r="B370" s="409"/>
      <c r="C370" s="409"/>
      <c r="D370" s="409"/>
      <c r="E370" s="409"/>
      <c r="F370" s="409"/>
      <c r="G370" s="409"/>
      <c r="H370" s="409"/>
      <c r="I370" s="409"/>
      <c r="J370" s="409"/>
      <c r="K370" s="409"/>
      <c r="L370" s="409"/>
      <c r="M370" s="409"/>
      <c r="N370" s="418"/>
      <c r="O370" s="391" t="s">
        <v>70</v>
      </c>
      <c r="P370" s="392"/>
      <c r="Q370" s="392"/>
      <c r="R370" s="392"/>
      <c r="S370" s="392"/>
      <c r="T370" s="392"/>
      <c r="U370" s="393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customHeight="1" x14ac:dyDescent="0.25">
      <c r="A371" s="413" t="s">
        <v>72</v>
      </c>
      <c r="B371" s="409"/>
      <c r="C371" s="409"/>
      <c r="D371" s="409"/>
      <c r="E371" s="409"/>
      <c r="F371" s="409"/>
      <c r="G371" s="409"/>
      <c r="H371" s="409"/>
      <c r="I371" s="409"/>
      <c r="J371" s="409"/>
      <c r="K371" s="409"/>
      <c r="L371" s="409"/>
      <c r="M371" s="409"/>
      <c r="N371" s="409"/>
      <c r="O371" s="409"/>
      <c r="P371" s="409"/>
      <c r="Q371" s="409"/>
      <c r="R371" s="409"/>
      <c r="S371" s="409"/>
      <c r="T371" s="409"/>
      <c r="U371" s="409"/>
      <c r="V371" s="409"/>
      <c r="W371" s="409"/>
      <c r="X371" s="409"/>
      <c r="Y371" s="409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98">
        <v>4607091384246</v>
      </c>
      <c r="E372" s="399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07"/>
      <c r="Q372" s="407"/>
      <c r="R372" s="407"/>
      <c r="S372" s="399"/>
      <c r="T372" s="34"/>
      <c r="U372" s="34"/>
      <c r="V372" s="35" t="s">
        <v>66</v>
      </c>
      <c r="W372" s="385">
        <v>100</v>
      </c>
      <c r="X372" s="386">
        <f>IFERROR(IF(W372="",0,CEILING((W372/$H372),1)*$H372),"")</f>
        <v>101.39999999999999</v>
      </c>
      <c r="Y372" s="36">
        <f>IFERROR(IF(X372=0,"",ROUNDUP(X372/H372,0)*0.02175),"")</f>
        <v>0.28275</v>
      </c>
      <c r="Z372" s="56"/>
      <c r="AA372" s="57"/>
      <c r="AE372" s="64"/>
      <c r="BB372" s="278" t="s">
        <v>1</v>
      </c>
      <c r="BL372" s="64">
        <f>IFERROR(W372*I372/H372,"0")</f>
        <v>107.23076923076924</v>
      </c>
      <c r="BM372" s="64">
        <f>IFERROR(X372*I372/H372,"0")</f>
        <v>108.732</v>
      </c>
      <c r="BN372" s="64">
        <f>IFERROR(1/J372*(W372/H372),"0")</f>
        <v>0.22893772893772893</v>
      </c>
      <c r="BO372" s="64">
        <f>IFERROR(1/J372*(X372/H372),"0")</f>
        <v>0.23214285714285712</v>
      </c>
    </row>
    <row r="373" spans="1:67" ht="27" customHeight="1" x14ac:dyDescent="0.25">
      <c r="A373" s="54" t="s">
        <v>537</v>
      </c>
      <c r="B373" s="54" t="s">
        <v>538</v>
      </c>
      <c r="C373" s="31">
        <v>4301051445</v>
      </c>
      <c r="D373" s="398">
        <v>4680115881976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07"/>
      <c r="Q373" s="407"/>
      <c r="R373" s="407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4301051297</v>
      </c>
      <c r="D374" s="398">
        <v>4607091384253</v>
      </c>
      <c r="E374" s="399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07"/>
      <c r="Q374" s="407"/>
      <c r="R374" s="407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4301051444</v>
      </c>
      <c r="D375" s="398">
        <v>4680115881969</v>
      </c>
      <c r="E375" s="399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07"/>
      <c r="Q375" s="407"/>
      <c r="R375" s="407"/>
      <c r="S375" s="399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7"/>
      <c r="B376" s="409"/>
      <c r="C376" s="409"/>
      <c r="D376" s="409"/>
      <c r="E376" s="409"/>
      <c r="F376" s="409"/>
      <c r="G376" s="409"/>
      <c r="H376" s="409"/>
      <c r="I376" s="409"/>
      <c r="J376" s="409"/>
      <c r="K376" s="409"/>
      <c r="L376" s="409"/>
      <c r="M376" s="409"/>
      <c r="N376" s="418"/>
      <c r="O376" s="391" t="s">
        <v>70</v>
      </c>
      <c r="P376" s="392"/>
      <c r="Q376" s="392"/>
      <c r="R376" s="392"/>
      <c r="S376" s="392"/>
      <c r="T376" s="392"/>
      <c r="U376" s="393"/>
      <c r="V376" s="37" t="s">
        <v>71</v>
      </c>
      <c r="W376" s="387">
        <f>IFERROR(W372/H372,"0")+IFERROR(W373/H373,"0")+IFERROR(W374/H374,"0")+IFERROR(W375/H375,"0")</f>
        <v>12.820512820512821</v>
      </c>
      <c r="X376" s="387">
        <f>IFERROR(X372/H372,"0")+IFERROR(X373/H373,"0")+IFERROR(X374/H374,"0")+IFERROR(X375/H375,"0")</f>
        <v>13</v>
      </c>
      <c r="Y376" s="387">
        <f>IFERROR(IF(Y372="",0,Y372),"0")+IFERROR(IF(Y373="",0,Y373),"0")+IFERROR(IF(Y374="",0,Y374),"0")+IFERROR(IF(Y375="",0,Y375),"0")</f>
        <v>0.28275</v>
      </c>
      <c r="Z376" s="388"/>
      <c r="AA376" s="388"/>
    </row>
    <row r="377" spans="1:67" x14ac:dyDescent="0.2">
      <c r="A377" s="409"/>
      <c r="B377" s="409"/>
      <c r="C377" s="409"/>
      <c r="D377" s="409"/>
      <c r="E377" s="409"/>
      <c r="F377" s="409"/>
      <c r="G377" s="409"/>
      <c r="H377" s="409"/>
      <c r="I377" s="409"/>
      <c r="J377" s="409"/>
      <c r="K377" s="409"/>
      <c r="L377" s="409"/>
      <c r="M377" s="409"/>
      <c r="N377" s="418"/>
      <c r="O377" s="391" t="s">
        <v>70</v>
      </c>
      <c r="P377" s="392"/>
      <c r="Q377" s="392"/>
      <c r="R377" s="392"/>
      <c r="S377" s="392"/>
      <c r="T377" s="392"/>
      <c r="U377" s="393"/>
      <c r="V377" s="37" t="s">
        <v>66</v>
      </c>
      <c r="W377" s="387">
        <f>IFERROR(SUM(W372:W375),"0")</f>
        <v>100</v>
      </c>
      <c r="X377" s="387">
        <f>IFERROR(SUM(X372:X375),"0")</f>
        <v>101.39999999999999</v>
      </c>
      <c r="Y377" s="37"/>
      <c r="Z377" s="388"/>
      <c r="AA377" s="388"/>
    </row>
    <row r="378" spans="1:67" ht="14.25" customHeight="1" x14ac:dyDescent="0.25">
      <c r="A378" s="413" t="s">
        <v>205</v>
      </c>
      <c r="B378" s="409"/>
      <c r="C378" s="409"/>
      <c r="D378" s="409"/>
      <c r="E378" s="409"/>
      <c r="F378" s="409"/>
      <c r="G378" s="409"/>
      <c r="H378" s="409"/>
      <c r="I378" s="409"/>
      <c r="J378" s="409"/>
      <c r="K378" s="409"/>
      <c r="L378" s="409"/>
      <c r="M378" s="409"/>
      <c r="N378" s="409"/>
      <c r="O378" s="409"/>
      <c r="P378" s="409"/>
      <c r="Q378" s="409"/>
      <c r="R378" s="409"/>
      <c r="S378" s="409"/>
      <c r="T378" s="409"/>
      <c r="U378" s="409"/>
      <c r="V378" s="409"/>
      <c r="W378" s="409"/>
      <c r="X378" s="409"/>
      <c r="Y378" s="409"/>
      <c r="Z378" s="378"/>
      <c r="AA378" s="378"/>
    </row>
    <row r="379" spans="1:67" ht="27" customHeight="1" x14ac:dyDescent="0.25">
      <c r="A379" s="54" t="s">
        <v>543</v>
      </c>
      <c r="B379" s="54" t="s">
        <v>544</v>
      </c>
      <c r="C379" s="31">
        <v>4301060322</v>
      </c>
      <c r="D379" s="398">
        <v>4607091389357</v>
      </c>
      <c r="E379" s="399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7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07"/>
      <c r="Q379" s="407"/>
      <c r="R379" s="407"/>
      <c r="S379" s="399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7"/>
      <c r="B380" s="409"/>
      <c r="C380" s="409"/>
      <c r="D380" s="409"/>
      <c r="E380" s="409"/>
      <c r="F380" s="409"/>
      <c r="G380" s="409"/>
      <c r="H380" s="409"/>
      <c r="I380" s="409"/>
      <c r="J380" s="409"/>
      <c r="K380" s="409"/>
      <c r="L380" s="409"/>
      <c r="M380" s="409"/>
      <c r="N380" s="418"/>
      <c r="O380" s="391" t="s">
        <v>70</v>
      </c>
      <c r="P380" s="392"/>
      <c r="Q380" s="392"/>
      <c r="R380" s="392"/>
      <c r="S380" s="392"/>
      <c r="T380" s="392"/>
      <c r="U380" s="393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x14ac:dyDescent="0.2">
      <c r="A381" s="409"/>
      <c r="B381" s="409"/>
      <c r="C381" s="409"/>
      <c r="D381" s="409"/>
      <c r="E381" s="409"/>
      <c r="F381" s="409"/>
      <c r="G381" s="409"/>
      <c r="H381" s="409"/>
      <c r="I381" s="409"/>
      <c r="J381" s="409"/>
      <c r="K381" s="409"/>
      <c r="L381" s="409"/>
      <c r="M381" s="409"/>
      <c r="N381" s="418"/>
      <c r="O381" s="391" t="s">
        <v>70</v>
      </c>
      <c r="P381" s="392"/>
      <c r="Q381" s="392"/>
      <c r="R381" s="392"/>
      <c r="S381" s="392"/>
      <c r="T381" s="392"/>
      <c r="U381" s="393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customHeight="1" x14ac:dyDescent="0.2">
      <c r="A382" s="472" t="s">
        <v>545</v>
      </c>
      <c r="B382" s="473"/>
      <c r="C382" s="473"/>
      <c r="D382" s="473"/>
      <c r="E382" s="473"/>
      <c r="F382" s="473"/>
      <c r="G382" s="473"/>
      <c r="H382" s="473"/>
      <c r="I382" s="473"/>
      <c r="J382" s="473"/>
      <c r="K382" s="473"/>
      <c r="L382" s="473"/>
      <c r="M382" s="473"/>
      <c r="N382" s="473"/>
      <c r="O382" s="473"/>
      <c r="P382" s="473"/>
      <c r="Q382" s="473"/>
      <c r="R382" s="473"/>
      <c r="S382" s="473"/>
      <c r="T382" s="473"/>
      <c r="U382" s="473"/>
      <c r="V382" s="473"/>
      <c r="W382" s="473"/>
      <c r="X382" s="473"/>
      <c r="Y382" s="473"/>
      <c r="Z382" s="48"/>
      <c r="AA382" s="48"/>
    </row>
    <row r="383" spans="1:67" ht="16.5" customHeight="1" x14ac:dyDescent="0.25">
      <c r="A383" s="410" t="s">
        <v>546</v>
      </c>
      <c r="B383" s="409"/>
      <c r="C383" s="409"/>
      <c r="D383" s="409"/>
      <c r="E383" s="409"/>
      <c r="F383" s="409"/>
      <c r="G383" s="409"/>
      <c r="H383" s="409"/>
      <c r="I383" s="409"/>
      <c r="J383" s="409"/>
      <c r="K383" s="409"/>
      <c r="L383" s="409"/>
      <c r="M383" s="409"/>
      <c r="N383" s="409"/>
      <c r="O383" s="409"/>
      <c r="P383" s="409"/>
      <c r="Q383" s="409"/>
      <c r="R383" s="409"/>
      <c r="S383" s="409"/>
      <c r="T383" s="409"/>
      <c r="U383" s="409"/>
      <c r="V383" s="409"/>
      <c r="W383" s="409"/>
      <c r="X383" s="409"/>
      <c r="Y383" s="409"/>
      <c r="Z383" s="379"/>
      <c r="AA383" s="379"/>
    </row>
    <row r="384" spans="1:67" ht="14.25" customHeight="1" x14ac:dyDescent="0.25">
      <c r="A384" s="413" t="s">
        <v>105</v>
      </c>
      <c r="B384" s="409"/>
      <c r="C384" s="409"/>
      <c r="D384" s="409"/>
      <c r="E384" s="409"/>
      <c r="F384" s="409"/>
      <c r="G384" s="409"/>
      <c r="H384" s="409"/>
      <c r="I384" s="409"/>
      <c r="J384" s="409"/>
      <c r="K384" s="409"/>
      <c r="L384" s="409"/>
      <c r="M384" s="409"/>
      <c r="N384" s="409"/>
      <c r="O384" s="409"/>
      <c r="P384" s="409"/>
      <c r="Q384" s="409"/>
      <c r="R384" s="409"/>
      <c r="S384" s="409"/>
      <c r="T384" s="409"/>
      <c r="U384" s="409"/>
      <c r="V384" s="409"/>
      <c r="W384" s="409"/>
      <c r="X384" s="409"/>
      <c r="Y384" s="409"/>
      <c r="Z384" s="378"/>
      <c r="AA384" s="378"/>
    </row>
    <row r="385" spans="1:67" ht="27" customHeight="1" x14ac:dyDescent="0.25">
      <c r="A385" s="54" t="s">
        <v>547</v>
      </c>
      <c r="B385" s="54" t="s">
        <v>548</v>
      </c>
      <c r="C385" s="31">
        <v>4301011428</v>
      </c>
      <c r="D385" s="398">
        <v>4607091389708</v>
      </c>
      <c r="E385" s="399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7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07"/>
      <c r="Q385" s="407"/>
      <c r="R385" s="407"/>
      <c r="S385" s="399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549</v>
      </c>
      <c r="B386" s="54" t="s">
        <v>550</v>
      </c>
      <c r="C386" s="31">
        <v>4301011427</v>
      </c>
      <c r="D386" s="398">
        <v>4607091389692</v>
      </c>
      <c r="E386" s="399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07"/>
      <c r="Q386" s="407"/>
      <c r="R386" s="407"/>
      <c r="S386" s="399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17"/>
      <c r="B387" s="409"/>
      <c r="C387" s="409"/>
      <c r="D387" s="409"/>
      <c r="E387" s="409"/>
      <c r="F387" s="409"/>
      <c r="G387" s="409"/>
      <c r="H387" s="409"/>
      <c r="I387" s="409"/>
      <c r="J387" s="409"/>
      <c r="K387" s="409"/>
      <c r="L387" s="409"/>
      <c r="M387" s="409"/>
      <c r="N387" s="418"/>
      <c r="O387" s="391" t="s">
        <v>70</v>
      </c>
      <c r="P387" s="392"/>
      <c r="Q387" s="392"/>
      <c r="R387" s="392"/>
      <c r="S387" s="392"/>
      <c r="T387" s="392"/>
      <c r="U387" s="393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x14ac:dyDescent="0.2">
      <c r="A388" s="409"/>
      <c r="B388" s="409"/>
      <c r="C388" s="409"/>
      <c r="D388" s="409"/>
      <c r="E388" s="409"/>
      <c r="F388" s="409"/>
      <c r="G388" s="409"/>
      <c r="H388" s="409"/>
      <c r="I388" s="409"/>
      <c r="J388" s="409"/>
      <c r="K388" s="409"/>
      <c r="L388" s="409"/>
      <c r="M388" s="409"/>
      <c r="N388" s="418"/>
      <c r="O388" s="391" t="s">
        <v>70</v>
      </c>
      <c r="P388" s="392"/>
      <c r="Q388" s="392"/>
      <c r="R388" s="392"/>
      <c r="S388" s="392"/>
      <c r="T388" s="392"/>
      <c r="U388" s="393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customHeight="1" x14ac:dyDescent="0.25">
      <c r="A389" s="413" t="s">
        <v>61</v>
      </c>
      <c r="B389" s="409"/>
      <c r="C389" s="409"/>
      <c r="D389" s="409"/>
      <c r="E389" s="409"/>
      <c r="F389" s="409"/>
      <c r="G389" s="409"/>
      <c r="H389" s="409"/>
      <c r="I389" s="409"/>
      <c r="J389" s="409"/>
      <c r="K389" s="409"/>
      <c r="L389" s="409"/>
      <c r="M389" s="409"/>
      <c r="N389" s="409"/>
      <c r="O389" s="409"/>
      <c r="P389" s="409"/>
      <c r="Q389" s="409"/>
      <c r="R389" s="409"/>
      <c r="S389" s="409"/>
      <c r="T389" s="409"/>
      <c r="U389" s="409"/>
      <c r="V389" s="409"/>
      <c r="W389" s="409"/>
      <c r="X389" s="409"/>
      <c r="Y389" s="409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98">
        <v>4607091389753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07"/>
      <c r="Q390" s="407"/>
      <c r="R390" s="407"/>
      <c r="S390" s="399"/>
      <c r="T390" s="34"/>
      <c r="U390" s="34"/>
      <c r="V390" s="35" t="s">
        <v>66</v>
      </c>
      <c r="W390" s="385">
        <v>100</v>
      </c>
      <c r="X390" s="386">
        <f t="shared" ref="X390:X402" si="75">IFERROR(IF(W390="",0,CEILING((W390/$H390),1)*$H390),"")</f>
        <v>100.80000000000001</v>
      </c>
      <c r="Y390" s="36">
        <f>IFERROR(IF(X390=0,"",ROUNDUP(X390/H390,0)*0.00753),"")</f>
        <v>0.18071999999999999</v>
      </c>
      <c r="Z390" s="56"/>
      <c r="AA390" s="57"/>
      <c r="AE390" s="64"/>
      <c r="BB390" s="285" t="s">
        <v>1</v>
      </c>
      <c r="BL390" s="64">
        <f t="shared" ref="BL390:BL402" si="76">IFERROR(W390*I390/H390,"0")</f>
        <v>105.47619047619047</v>
      </c>
      <c r="BM390" s="64">
        <f t="shared" ref="BM390:BM402" si="77">IFERROR(X390*I390/H390,"0")</f>
        <v>106.32000000000001</v>
      </c>
      <c r="BN390" s="64">
        <f t="shared" ref="BN390:BN402" si="78">IFERROR(1/J390*(W390/H390),"0")</f>
        <v>0.15262515262515264</v>
      </c>
      <c r="BO390" s="64">
        <f t="shared" ref="BO390:BO402" si="79">IFERROR(1/J390*(X390/H390),"0")</f>
        <v>0.15384615384615385</v>
      </c>
    </row>
    <row r="391" spans="1:67" ht="27" customHeight="1" x14ac:dyDescent="0.25">
      <c r="A391" s="54" t="s">
        <v>553</v>
      </c>
      <c r="B391" s="54" t="s">
        <v>554</v>
      </c>
      <c r="C391" s="31">
        <v>4301031174</v>
      </c>
      <c r="D391" s="398">
        <v>4607091389760</v>
      </c>
      <c r="E391" s="399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07"/>
      <c r="Q391" s="407"/>
      <c r="R391" s="407"/>
      <c r="S391" s="399"/>
      <c r="T391" s="34"/>
      <c r="U391" s="34"/>
      <c r="V391" s="35" t="s">
        <v>66</v>
      </c>
      <c r="W391" s="385">
        <v>30</v>
      </c>
      <c r="X391" s="386">
        <f t="shared" si="75"/>
        <v>33.6</v>
      </c>
      <c r="Y391" s="36">
        <f>IFERROR(IF(X391=0,"",ROUNDUP(X391/H391,0)*0.00753),"")</f>
        <v>6.0240000000000002E-2</v>
      </c>
      <c r="Z391" s="56"/>
      <c r="AA391" s="57"/>
      <c r="AE391" s="64"/>
      <c r="BB391" s="286" t="s">
        <v>1</v>
      </c>
      <c r="BL391" s="64">
        <f t="shared" si="76"/>
        <v>31.642857142857135</v>
      </c>
      <c r="BM391" s="64">
        <f t="shared" si="77"/>
        <v>35.44</v>
      </c>
      <c r="BN391" s="64">
        <f t="shared" si="78"/>
        <v>4.5787545787545784E-2</v>
      </c>
      <c r="BO391" s="64">
        <f t="shared" si="79"/>
        <v>5.128205128205128E-2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98">
        <v>4607091389746</v>
      </c>
      <c r="E392" s="399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07"/>
      <c r="Q392" s="407"/>
      <c r="R392" s="407"/>
      <c r="S392" s="399"/>
      <c r="T392" s="34"/>
      <c r="U392" s="34"/>
      <c r="V392" s="35" t="s">
        <v>66</v>
      </c>
      <c r="W392" s="385">
        <v>50</v>
      </c>
      <c r="X392" s="386">
        <f t="shared" si="75"/>
        <v>50.400000000000006</v>
      </c>
      <c r="Y392" s="36">
        <f>IFERROR(IF(X392=0,"",ROUNDUP(X392/H392,0)*0.00753),"")</f>
        <v>9.0359999999999996E-2</v>
      </c>
      <c r="Z392" s="56"/>
      <c r="AA392" s="57"/>
      <c r="AE392" s="64"/>
      <c r="BB392" s="287" t="s">
        <v>1</v>
      </c>
      <c r="BL392" s="64">
        <f t="shared" si="76"/>
        <v>52.738095238095234</v>
      </c>
      <c r="BM392" s="64">
        <f t="shared" si="77"/>
        <v>53.160000000000004</v>
      </c>
      <c r="BN392" s="64">
        <f t="shared" si="78"/>
        <v>7.6312576312576319E-2</v>
      </c>
      <c r="BO392" s="64">
        <f t="shared" si="79"/>
        <v>7.6923076923076927E-2</v>
      </c>
    </row>
    <row r="393" spans="1:67" ht="37.5" customHeight="1" x14ac:dyDescent="0.25">
      <c r="A393" s="54" t="s">
        <v>557</v>
      </c>
      <c r="B393" s="54" t="s">
        <v>558</v>
      </c>
      <c r="C393" s="31">
        <v>4301031236</v>
      </c>
      <c r="D393" s="398">
        <v>4680115882928</v>
      </c>
      <c r="E393" s="399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07"/>
      <c r="Q393" s="407"/>
      <c r="R393" s="407"/>
      <c r="S393" s="399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customHeight="1" x14ac:dyDescent="0.25">
      <c r="A394" s="54" t="s">
        <v>559</v>
      </c>
      <c r="B394" s="54" t="s">
        <v>560</v>
      </c>
      <c r="C394" s="31">
        <v>4301031257</v>
      </c>
      <c r="D394" s="398">
        <v>4680115883147</v>
      </c>
      <c r="E394" s="399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07"/>
      <c r="Q394" s="407"/>
      <c r="R394" s="407"/>
      <c r="S394" s="399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4301031178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07"/>
      <c r="Q395" s="407"/>
      <c r="R395" s="407"/>
      <c r="S395" s="399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customHeight="1" x14ac:dyDescent="0.25">
      <c r="A396" s="54" t="s">
        <v>563</v>
      </c>
      <c r="B396" s="54" t="s">
        <v>564</v>
      </c>
      <c r="C396" s="31">
        <v>4301031254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07"/>
      <c r="Q396" s="407"/>
      <c r="R396" s="407"/>
      <c r="S396" s="399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4301031171</v>
      </c>
      <c r="D397" s="398">
        <v>4607091389524</v>
      </c>
      <c r="E397" s="399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07"/>
      <c r="Q397" s="407"/>
      <c r="R397" s="407"/>
      <c r="S397" s="399"/>
      <c r="T397" s="34"/>
      <c r="U397" s="34"/>
      <c r="V397" s="35" t="s">
        <v>66</v>
      </c>
      <c r="W397" s="385">
        <v>0</v>
      </c>
      <c r="X397" s="386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27" customHeight="1" x14ac:dyDescent="0.25">
      <c r="A398" s="54" t="s">
        <v>567</v>
      </c>
      <c r="B398" s="54" t="s">
        <v>568</v>
      </c>
      <c r="C398" s="31">
        <v>4301031258</v>
      </c>
      <c r="D398" s="398">
        <v>4680115883161</v>
      </c>
      <c r="E398" s="399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07"/>
      <c r="Q398" s="407"/>
      <c r="R398" s="407"/>
      <c r="S398" s="399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4301031170</v>
      </c>
      <c r="D399" s="398">
        <v>4607091384345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07"/>
      <c r="Q399" s="407"/>
      <c r="R399" s="407"/>
      <c r="S399" s="399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4301031256</v>
      </c>
      <c r="D400" s="398">
        <v>4680115883178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07"/>
      <c r="Q400" s="407"/>
      <c r="R400" s="407"/>
      <c r="S400" s="399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4301031172</v>
      </c>
      <c r="D401" s="398">
        <v>4607091389531</v>
      </c>
      <c r="E401" s="399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07"/>
      <c r="Q401" s="407"/>
      <c r="R401" s="407"/>
      <c r="S401" s="399"/>
      <c r="T401" s="34"/>
      <c r="U401" s="34"/>
      <c r="V401" s="35" t="s">
        <v>66</v>
      </c>
      <c r="W401" s="385">
        <v>21</v>
      </c>
      <c r="X401" s="386">
        <f t="shared" si="75"/>
        <v>21</v>
      </c>
      <c r="Y401" s="36">
        <f t="shared" si="80"/>
        <v>5.0200000000000002E-2</v>
      </c>
      <c r="Z401" s="56"/>
      <c r="AA401" s="57"/>
      <c r="AE401" s="64"/>
      <c r="BB401" s="296" t="s">
        <v>1</v>
      </c>
      <c r="BL401" s="64">
        <f t="shared" si="76"/>
        <v>22.299999999999997</v>
      </c>
      <c r="BM401" s="64">
        <f t="shared" si="77"/>
        <v>22.299999999999997</v>
      </c>
      <c r="BN401" s="64">
        <f t="shared" si="78"/>
        <v>4.2735042735042736E-2</v>
      </c>
      <c r="BO401" s="64">
        <f t="shared" si="79"/>
        <v>4.2735042735042736E-2</v>
      </c>
    </row>
    <row r="402" spans="1:67" ht="27" customHeight="1" x14ac:dyDescent="0.25">
      <c r="A402" s="54" t="s">
        <v>575</v>
      </c>
      <c r="B402" s="54" t="s">
        <v>576</v>
      </c>
      <c r="C402" s="31">
        <v>4301031255</v>
      </c>
      <c r="D402" s="398">
        <v>4680115883185</v>
      </c>
      <c r="E402" s="399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6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07"/>
      <c r="Q402" s="407"/>
      <c r="R402" s="407"/>
      <c r="S402" s="399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417"/>
      <c r="B403" s="409"/>
      <c r="C403" s="409"/>
      <c r="D403" s="409"/>
      <c r="E403" s="409"/>
      <c r="F403" s="409"/>
      <c r="G403" s="409"/>
      <c r="H403" s="409"/>
      <c r="I403" s="409"/>
      <c r="J403" s="409"/>
      <c r="K403" s="409"/>
      <c r="L403" s="409"/>
      <c r="M403" s="409"/>
      <c r="N403" s="418"/>
      <c r="O403" s="391" t="s">
        <v>70</v>
      </c>
      <c r="P403" s="392"/>
      <c r="Q403" s="392"/>
      <c r="R403" s="392"/>
      <c r="S403" s="392"/>
      <c r="T403" s="392"/>
      <c r="U403" s="393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52.857142857142861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54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0.38152000000000003</v>
      </c>
      <c r="Z403" s="388"/>
      <c r="AA403" s="388"/>
    </row>
    <row r="404" spans="1:67" x14ac:dyDescent="0.2">
      <c r="A404" s="409"/>
      <c r="B404" s="409"/>
      <c r="C404" s="409"/>
      <c r="D404" s="409"/>
      <c r="E404" s="409"/>
      <c r="F404" s="409"/>
      <c r="G404" s="409"/>
      <c r="H404" s="409"/>
      <c r="I404" s="409"/>
      <c r="J404" s="409"/>
      <c r="K404" s="409"/>
      <c r="L404" s="409"/>
      <c r="M404" s="409"/>
      <c r="N404" s="418"/>
      <c r="O404" s="391" t="s">
        <v>70</v>
      </c>
      <c r="P404" s="392"/>
      <c r="Q404" s="392"/>
      <c r="R404" s="392"/>
      <c r="S404" s="392"/>
      <c r="T404" s="392"/>
      <c r="U404" s="393"/>
      <c r="V404" s="37" t="s">
        <v>66</v>
      </c>
      <c r="W404" s="387">
        <f>IFERROR(SUM(W390:W402),"0")</f>
        <v>201</v>
      </c>
      <c r="X404" s="387">
        <f>IFERROR(SUM(X390:X402),"0")</f>
        <v>205.8</v>
      </c>
      <c r="Y404" s="37"/>
      <c r="Z404" s="388"/>
      <c r="AA404" s="388"/>
    </row>
    <row r="405" spans="1:67" ht="14.25" customHeight="1" x14ac:dyDescent="0.25">
      <c r="A405" s="413" t="s">
        <v>72</v>
      </c>
      <c r="B405" s="409"/>
      <c r="C405" s="409"/>
      <c r="D405" s="409"/>
      <c r="E405" s="409"/>
      <c r="F405" s="409"/>
      <c r="G405" s="409"/>
      <c r="H405" s="409"/>
      <c r="I405" s="409"/>
      <c r="J405" s="409"/>
      <c r="K405" s="409"/>
      <c r="L405" s="409"/>
      <c r="M405" s="409"/>
      <c r="N405" s="409"/>
      <c r="O405" s="409"/>
      <c r="P405" s="409"/>
      <c r="Q405" s="409"/>
      <c r="R405" s="409"/>
      <c r="S405" s="409"/>
      <c r="T405" s="409"/>
      <c r="U405" s="409"/>
      <c r="V405" s="409"/>
      <c r="W405" s="409"/>
      <c r="X405" s="409"/>
      <c r="Y405" s="409"/>
      <c r="Z405" s="378"/>
      <c r="AA405" s="378"/>
    </row>
    <row r="406" spans="1:67" ht="27" customHeight="1" x14ac:dyDescent="0.25">
      <c r="A406" s="54" t="s">
        <v>577</v>
      </c>
      <c r="B406" s="54" t="s">
        <v>578</v>
      </c>
      <c r="C406" s="31">
        <v>4301051258</v>
      </c>
      <c r="D406" s="398">
        <v>4607091389685</v>
      </c>
      <c r="E406" s="399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6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07"/>
      <c r="Q406" s="407"/>
      <c r="R406" s="407"/>
      <c r="S406" s="399"/>
      <c r="T406" s="34"/>
      <c r="U406" s="34"/>
      <c r="V406" s="35" t="s">
        <v>66</v>
      </c>
      <c r="W406" s="385">
        <v>30</v>
      </c>
      <c r="X406" s="386">
        <f>IFERROR(IF(W406="",0,CEILING((W406/$H406),1)*$H406),"")</f>
        <v>31.2</v>
      </c>
      <c r="Y406" s="36">
        <f>IFERROR(IF(X406=0,"",ROUNDUP(X406/H406,0)*0.02175),"")</f>
        <v>8.6999999999999994E-2</v>
      </c>
      <c r="Z406" s="56"/>
      <c r="AA406" s="57"/>
      <c r="AE406" s="64"/>
      <c r="BB406" s="298" t="s">
        <v>1</v>
      </c>
      <c r="BL406" s="64">
        <f>IFERROR(W406*I406/H406,"0")</f>
        <v>32.1</v>
      </c>
      <c r="BM406" s="64">
        <f>IFERROR(X406*I406/H406,"0")</f>
        <v>33.384</v>
      </c>
      <c r="BN406" s="64">
        <f>IFERROR(1/J406*(W406/H406),"0")</f>
        <v>6.8681318681318673E-2</v>
      </c>
      <c r="BO406" s="64">
        <f>IFERROR(1/J406*(X406/H406),"0")</f>
        <v>7.1428571428571425E-2</v>
      </c>
    </row>
    <row r="407" spans="1:67" ht="27" customHeight="1" x14ac:dyDescent="0.25">
      <c r="A407" s="54" t="s">
        <v>579</v>
      </c>
      <c r="B407" s="54" t="s">
        <v>580</v>
      </c>
      <c r="C407" s="31">
        <v>4301051431</v>
      </c>
      <c r="D407" s="398">
        <v>4607091389654</v>
      </c>
      <c r="E407" s="399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07"/>
      <c r="Q407" s="407"/>
      <c r="R407" s="407"/>
      <c r="S407" s="399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4301051284</v>
      </c>
      <c r="D408" s="398">
        <v>4607091384352</v>
      </c>
      <c r="E408" s="399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6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07"/>
      <c r="Q408" s="407"/>
      <c r="R408" s="407"/>
      <c r="S408" s="399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17"/>
      <c r="B409" s="409"/>
      <c r="C409" s="409"/>
      <c r="D409" s="409"/>
      <c r="E409" s="409"/>
      <c r="F409" s="409"/>
      <c r="G409" s="409"/>
      <c r="H409" s="409"/>
      <c r="I409" s="409"/>
      <c r="J409" s="409"/>
      <c r="K409" s="409"/>
      <c r="L409" s="409"/>
      <c r="M409" s="409"/>
      <c r="N409" s="418"/>
      <c r="O409" s="391" t="s">
        <v>70</v>
      </c>
      <c r="P409" s="392"/>
      <c r="Q409" s="392"/>
      <c r="R409" s="392"/>
      <c r="S409" s="392"/>
      <c r="T409" s="392"/>
      <c r="U409" s="393"/>
      <c r="V409" s="37" t="s">
        <v>71</v>
      </c>
      <c r="W409" s="387">
        <f>IFERROR(W406/H406,"0")+IFERROR(W407/H407,"0")+IFERROR(W408/H408,"0")</f>
        <v>3.8461538461538463</v>
      </c>
      <c r="X409" s="387">
        <f>IFERROR(X406/H406,"0")+IFERROR(X407/H407,"0")+IFERROR(X408/H408,"0")</f>
        <v>4</v>
      </c>
      <c r="Y409" s="387">
        <f>IFERROR(IF(Y406="",0,Y406),"0")+IFERROR(IF(Y407="",0,Y407),"0")+IFERROR(IF(Y408="",0,Y408),"0")</f>
        <v>8.6999999999999994E-2</v>
      </c>
      <c r="Z409" s="388"/>
      <c r="AA409" s="388"/>
    </row>
    <row r="410" spans="1:67" x14ac:dyDescent="0.2">
      <c r="A410" s="409"/>
      <c r="B410" s="409"/>
      <c r="C410" s="409"/>
      <c r="D410" s="409"/>
      <c r="E410" s="409"/>
      <c r="F410" s="409"/>
      <c r="G410" s="409"/>
      <c r="H410" s="409"/>
      <c r="I410" s="409"/>
      <c r="J410" s="409"/>
      <c r="K410" s="409"/>
      <c r="L410" s="409"/>
      <c r="M410" s="409"/>
      <c r="N410" s="418"/>
      <c r="O410" s="391" t="s">
        <v>70</v>
      </c>
      <c r="P410" s="392"/>
      <c r="Q410" s="392"/>
      <c r="R410" s="392"/>
      <c r="S410" s="392"/>
      <c r="T410" s="392"/>
      <c r="U410" s="393"/>
      <c r="V410" s="37" t="s">
        <v>66</v>
      </c>
      <c r="W410" s="387">
        <f>IFERROR(SUM(W406:W408),"0")</f>
        <v>30</v>
      </c>
      <c r="X410" s="387">
        <f>IFERROR(SUM(X406:X408),"0")</f>
        <v>31.2</v>
      </c>
      <c r="Y410" s="37"/>
      <c r="Z410" s="388"/>
      <c r="AA410" s="388"/>
    </row>
    <row r="411" spans="1:67" ht="14.25" customHeight="1" x14ac:dyDescent="0.25">
      <c r="A411" s="413" t="s">
        <v>205</v>
      </c>
      <c r="B411" s="409"/>
      <c r="C411" s="409"/>
      <c r="D411" s="409"/>
      <c r="E411" s="409"/>
      <c r="F411" s="409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09"/>
      <c r="Z411" s="378"/>
      <c r="AA411" s="378"/>
    </row>
    <row r="412" spans="1:67" ht="27" customHeight="1" x14ac:dyDescent="0.25">
      <c r="A412" s="54" t="s">
        <v>583</v>
      </c>
      <c r="B412" s="54" t="s">
        <v>584</v>
      </c>
      <c r="C412" s="31">
        <v>4301060352</v>
      </c>
      <c r="D412" s="398">
        <v>4680115881648</v>
      </c>
      <c r="E412" s="399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07"/>
      <c r="Q412" s="407"/>
      <c r="R412" s="407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17"/>
      <c r="B413" s="409"/>
      <c r="C413" s="409"/>
      <c r="D413" s="409"/>
      <c r="E413" s="409"/>
      <c r="F413" s="409"/>
      <c r="G413" s="409"/>
      <c r="H413" s="409"/>
      <c r="I413" s="409"/>
      <c r="J413" s="409"/>
      <c r="K413" s="409"/>
      <c r="L413" s="409"/>
      <c r="M413" s="409"/>
      <c r="N413" s="418"/>
      <c r="O413" s="391" t="s">
        <v>70</v>
      </c>
      <c r="P413" s="392"/>
      <c r="Q413" s="392"/>
      <c r="R413" s="392"/>
      <c r="S413" s="392"/>
      <c r="T413" s="392"/>
      <c r="U413" s="393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x14ac:dyDescent="0.2">
      <c r="A414" s="409"/>
      <c r="B414" s="409"/>
      <c r="C414" s="409"/>
      <c r="D414" s="409"/>
      <c r="E414" s="409"/>
      <c r="F414" s="409"/>
      <c r="G414" s="409"/>
      <c r="H414" s="409"/>
      <c r="I414" s="409"/>
      <c r="J414" s="409"/>
      <c r="K414" s="409"/>
      <c r="L414" s="409"/>
      <c r="M414" s="409"/>
      <c r="N414" s="418"/>
      <c r="O414" s="391" t="s">
        <v>70</v>
      </c>
      <c r="P414" s="392"/>
      <c r="Q414" s="392"/>
      <c r="R414" s="392"/>
      <c r="S414" s="392"/>
      <c r="T414" s="392"/>
      <c r="U414" s="393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customHeight="1" x14ac:dyDescent="0.25">
      <c r="A415" s="413" t="s">
        <v>86</v>
      </c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409"/>
      <c r="Z415" s="378"/>
      <c r="AA415" s="378"/>
    </row>
    <row r="416" spans="1:67" ht="27" customHeight="1" x14ac:dyDescent="0.25">
      <c r="A416" s="54" t="s">
        <v>585</v>
      </c>
      <c r="B416" s="54" t="s">
        <v>586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6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07"/>
      <c r="Q416" s="407"/>
      <c r="R416" s="407"/>
      <c r="S416" s="399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2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589</v>
      </c>
      <c r="B417" s="54" t="s">
        <v>590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4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07"/>
      <c r="Q417" s="407"/>
      <c r="R417" s="407"/>
      <c r="S417" s="399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4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07"/>
      <c r="Q418" s="407"/>
      <c r="R418" s="407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7"/>
      <c r="B419" s="409"/>
      <c r="C419" s="409"/>
      <c r="D419" s="409"/>
      <c r="E419" s="409"/>
      <c r="F419" s="409"/>
      <c r="G419" s="409"/>
      <c r="H419" s="409"/>
      <c r="I419" s="409"/>
      <c r="J419" s="409"/>
      <c r="K419" s="409"/>
      <c r="L419" s="409"/>
      <c r="M419" s="409"/>
      <c r="N419" s="418"/>
      <c r="O419" s="391" t="s">
        <v>70</v>
      </c>
      <c r="P419" s="392"/>
      <c r="Q419" s="392"/>
      <c r="R419" s="392"/>
      <c r="S419" s="392"/>
      <c r="T419" s="392"/>
      <c r="U419" s="393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409"/>
      <c r="B420" s="409"/>
      <c r="C420" s="409"/>
      <c r="D420" s="409"/>
      <c r="E420" s="409"/>
      <c r="F420" s="409"/>
      <c r="G420" s="409"/>
      <c r="H420" s="409"/>
      <c r="I420" s="409"/>
      <c r="J420" s="409"/>
      <c r="K420" s="409"/>
      <c r="L420" s="409"/>
      <c r="M420" s="409"/>
      <c r="N420" s="418"/>
      <c r="O420" s="391" t="s">
        <v>70</v>
      </c>
      <c r="P420" s="392"/>
      <c r="Q420" s="392"/>
      <c r="R420" s="392"/>
      <c r="S420" s="392"/>
      <c r="T420" s="392"/>
      <c r="U420" s="393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410" t="s">
        <v>593</v>
      </c>
      <c r="B421" s="409"/>
      <c r="C421" s="409"/>
      <c r="D421" s="409"/>
      <c r="E421" s="409"/>
      <c r="F421" s="409"/>
      <c r="G421" s="409"/>
      <c r="H421" s="409"/>
      <c r="I421" s="409"/>
      <c r="J421" s="409"/>
      <c r="K421" s="409"/>
      <c r="L421" s="409"/>
      <c r="M421" s="409"/>
      <c r="N421" s="409"/>
      <c r="O421" s="409"/>
      <c r="P421" s="409"/>
      <c r="Q421" s="409"/>
      <c r="R421" s="409"/>
      <c r="S421" s="409"/>
      <c r="T421" s="409"/>
      <c r="U421" s="409"/>
      <c r="V421" s="409"/>
      <c r="W421" s="409"/>
      <c r="X421" s="409"/>
      <c r="Y421" s="409"/>
      <c r="Z421" s="379"/>
      <c r="AA421" s="379"/>
    </row>
    <row r="422" spans="1:67" ht="14.25" customHeight="1" x14ac:dyDescent="0.25">
      <c r="A422" s="413" t="s">
        <v>97</v>
      </c>
      <c r="B422" s="409"/>
      <c r="C422" s="409"/>
      <c r="D422" s="409"/>
      <c r="E422" s="409"/>
      <c r="F422" s="409"/>
      <c r="G422" s="409"/>
      <c r="H422" s="409"/>
      <c r="I422" s="409"/>
      <c r="J422" s="409"/>
      <c r="K422" s="409"/>
      <c r="L422" s="409"/>
      <c r="M422" s="409"/>
      <c r="N422" s="409"/>
      <c r="O422" s="409"/>
      <c r="P422" s="409"/>
      <c r="Q422" s="409"/>
      <c r="R422" s="409"/>
      <c r="S422" s="409"/>
      <c r="T422" s="409"/>
      <c r="U422" s="409"/>
      <c r="V422" s="409"/>
      <c r="W422" s="409"/>
      <c r="X422" s="409"/>
      <c r="Y422" s="409"/>
      <c r="Z422" s="378"/>
      <c r="AA422" s="378"/>
    </row>
    <row r="423" spans="1:67" ht="27" customHeight="1" x14ac:dyDescent="0.25">
      <c r="A423" s="54" t="s">
        <v>594</v>
      </c>
      <c r="B423" s="54" t="s">
        <v>595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07"/>
      <c r="Q423" s="407"/>
      <c r="R423" s="407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596</v>
      </c>
      <c r="B424" s="54" t="s">
        <v>597</v>
      </c>
      <c r="C424" s="31">
        <v>4301020185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07"/>
      <c r="Q424" s="407"/>
      <c r="R424" s="407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7"/>
      <c r="B425" s="409"/>
      <c r="C425" s="409"/>
      <c r="D425" s="409"/>
      <c r="E425" s="409"/>
      <c r="F425" s="409"/>
      <c r="G425" s="409"/>
      <c r="H425" s="409"/>
      <c r="I425" s="409"/>
      <c r="J425" s="409"/>
      <c r="K425" s="409"/>
      <c r="L425" s="409"/>
      <c r="M425" s="409"/>
      <c r="N425" s="418"/>
      <c r="O425" s="391" t="s">
        <v>70</v>
      </c>
      <c r="P425" s="392"/>
      <c r="Q425" s="392"/>
      <c r="R425" s="392"/>
      <c r="S425" s="392"/>
      <c r="T425" s="392"/>
      <c r="U425" s="393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409"/>
      <c r="B426" s="409"/>
      <c r="C426" s="409"/>
      <c r="D426" s="409"/>
      <c r="E426" s="409"/>
      <c r="F426" s="409"/>
      <c r="G426" s="409"/>
      <c r="H426" s="409"/>
      <c r="I426" s="409"/>
      <c r="J426" s="409"/>
      <c r="K426" s="409"/>
      <c r="L426" s="409"/>
      <c r="M426" s="409"/>
      <c r="N426" s="418"/>
      <c r="O426" s="391" t="s">
        <v>70</v>
      </c>
      <c r="P426" s="392"/>
      <c r="Q426" s="392"/>
      <c r="R426" s="392"/>
      <c r="S426" s="392"/>
      <c r="T426" s="392"/>
      <c r="U426" s="393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413" t="s">
        <v>61</v>
      </c>
      <c r="B427" s="409"/>
      <c r="C427" s="409"/>
      <c r="D427" s="409"/>
      <c r="E427" s="409"/>
      <c r="F427" s="409"/>
      <c r="G427" s="409"/>
      <c r="H427" s="409"/>
      <c r="I427" s="409"/>
      <c r="J427" s="409"/>
      <c r="K427" s="409"/>
      <c r="L427" s="409"/>
      <c r="M427" s="409"/>
      <c r="N427" s="409"/>
      <c r="O427" s="409"/>
      <c r="P427" s="409"/>
      <c r="Q427" s="409"/>
      <c r="R427" s="409"/>
      <c r="S427" s="409"/>
      <c r="T427" s="409"/>
      <c r="U427" s="409"/>
      <c r="V427" s="409"/>
      <c r="W427" s="409"/>
      <c r="X427" s="409"/>
      <c r="Y427" s="409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73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07"/>
      <c r="Q428" s="407"/>
      <c r="R428" s="407"/>
      <c r="S428" s="399"/>
      <c r="T428" s="34"/>
      <c r="U428" s="34"/>
      <c r="V428" s="35" t="s">
        <v>66</v>
      </c>
      <c r="W428" s="385">
        <v>50</v>
      </c>
      <c r="X428" s="386">
        <f t="shared" ref="X428:X434" si="81">IFERROR(IF(W428="",0,CEILING((W428/$H428),1)*$H428),"")</f>
        <v>50.400000000000006</v>
      </c>
      <c r="Y428" s="36">
        <f>IFERROR(IF(X428=0,"",ROUNDUP(X428/H428,0)*0.00753),"")</f>
        <v>9.0359999999999996E-2</v>
      </c>
      <c r="Z428" s="56"/>
      <c r="AA428" s="57"/>
      <c r="AE428" s="64"/>
      <c r="BB428" s="307" t="s">
        <v>1</v>
      </c>
      <c r="BL428" s="64">
        <f t="shared" ref="BL428:BL434" si="82">IFERROR(W428*I428/H428,"0")</f>
        <v>52.738095238095234</v>
      </c>
      <c r="BM428" s="64">
        <f t="shared" ref="BM428:BM434" si="83">IFERROR(X428*I428/H428,"0")</f>
        <v>53.160000000000004</v>
      </c>
      <c r="BN428" s="64">
        <f t="shared" ref="BN428:BN434" si="84">IFERROR(1/J428*(W428/H428),"0")</f>
        <v>7.6312576312576319E-2</v>
      </c>
      <c r="BO428" s="64">
        <f t="shared" ref="BO428:BO434" si="85">IFERROR(1/J428*(X428/H428),"0")</f>
        <v>7.6923076923076927E-2</v>
      </c>
    </row>
    <row r="429" spans="1:67" ht="27" customHeight="1" x14ac:dyDescent="0.25">
      <c r="A429" s="54" t="s">
        <v>600</v>
      </c>
      <c r="B429" s="54" t="s">
        <v>601</v>
      </c>
      <c r="C429" s="31">
        <v>4301031247</v>
      </c>
      <c r="D429" s="398">
        <v>4680115883048</v>
      </c>
      <c r="E429" s="399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07"/>
      <c r="Q429" s="407"/>
      <c r="R429" s="407"/>
      <c r="S429" s="399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4301031176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07"/>
      <c r="Q430" s="407"/>
      <c r="R430" s="407"/>
      <c r="S430" s="399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07"/>
      <c r="Q431" s="407"/>
      <c r="R431" s="407"/>
      <c r="S431" s="399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4301031167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07"/>
      <c r="Q432" s="407"/>
      <c r="R432" s="407"/>
      <c r="S432" s="399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4301031173</v>
      </c>
      <c r="D433" s="398">
        <v>4607091389500</v>
      </c>
      <c r="E433" s="399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07"/>
      <c r="Q433" s="407"/>
      <c r="R433" s="407"/>
      <c r="S433" s="399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4301031103</v>
      </c>
      <c r="D434" s="398">
        <v>4680115881983</v>
      </c>
      <c r="E434" s="399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07"/>
      <c r="Q434" s="407"/>
      <c r="R434" s="407"/>
      <c r="S434" s="399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417"/>
      <c r="B435" s="409"/>
      <c r="C435" s="409"/>
      <c r="D435" s="409"/>
      <c r="E435" s="409"/>
      <c r="F435" s="409"/>
      <c r="G435" s="409"/>
      <c r="H435" s="409"/>
      <c r="I435" s="409"/>
      <c r="J435" s="409"/>
      <c r="K435" s="409"/>
      <c r="L435" s="409"/>
      <c r="M435" s="409"/>
      <c r="N435" s="418"/>
      <c r="O435" s="391" t="s">
        <v>70</v>
      </c>
      <c r="P435" s="392"/>
      <c r="Q435" s="392"/>
      <c r="R435" s="392"/>
      <c r="S435" s="392"/>
      <c r="T435" s="392"/>
      <c r="U435" s="393"/>
      <c r="V435" s="37" t="s">
        <v>71</v>
      </c>
      <c r="W435" s="387">
        <f>IFERROR(W428/H428,"0")+IFERROR(W429/H429,"0")+IFERROR(W430/H430,"0")+IFERROR(W431/H431,"0")+IFERROR(W432/H432,"0")+IFERROR(W433/H433,"0")+IFERROR(W434/H434,"0")</f>
        <v>11.904761904761905</v>
      </c>
      <c r="X435" s="387">
        <f>IFERROR(X428/H428,"0")+IFERROR(X429/H429,"0")+IFERROR(X430/H430,"0")+IFERROR(X431/H431,"0")+IFERROR(X432/H432,"0")+IFERROR(X433/H433,"0")+IFERROR(X434/H434,"0")</f>
        <v>12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9.0359999999999996E-2</v>
      </c>
      <c r="Z435" s="388"/>
      <c r="AA435" s="388"/>
    </row>
    <row r="436" spans="1:67" x14ac:dyDescent="0.2">
      <c r="A436" s="409"/>
      <c r="B436" s="409"/>
      <c r="C436" s="409"/>
      <c r="D436" s="409"/>
      <c r="E436" s="409"/>
      <c r="F436" s="409"/>
      <c r="G436" s="409"/>
      <c r="H436" s="409"/>
      <c r="I436" s="409"/>
      <c r="J436" s="409"/>
      <c r="K436" s="409"/>
      <c r="L436" s="409"/>
      <c r="M436" s="409"/>
      <c r="N436" s="418"/>
      <c r="O436" s="391" t="s">
        <v>70</v>
      </c>
      <c r="P436" s="392"/>
      <c r="Q436" s="392"/>
      <c r="R436" s="392"/>
      <c r="S436" s="392"/>
      <c r="T436" s="392"/>
      <c r="U436" s="393"/>
      <c r="V436" s="37" t="s">
        <v>66</v>
      </c>
      <c r="W436" s="387">
        <f>IFERROR(SUM(W428:W434),"0")</f>
        <v>50</v>
      </c>
      <c r="X436" s="387">
        <f>IFERROR(SUM(X428:X434),"0")</f>
        <v>50.400000000000006</v>
      </c>
      <c r="Y436" s="37"/>
      <c r="Z436" s="388"/>
      <c r="AA436" s="388"/>
    </row>
    <row r="437" spans="1:67" ht="14.25" customHeight="1" x14ac:dyDescent="0.25">
      <c r="A437" s="413" t="s">
        <v>86</v>
      </c>
      <c r="B437" s="409"/>
      <c r="C437" s="409"/>
      <c r="D437" s="409"/>
      <c r="E437" s="409"/>
      <c r="F437" s="409"/>
      <c r="G437" s="409"/>
      <c r="H437" s="409"/>
      <c r="I437" s="409"/>
      <c r="J437" s="409"/>
      <c r="K437" s="409"/>
      <c r="L437" s="409"/>
      <c r="M437" s="409"/>
      <c r="N437" s="409"/>
      <c r="O437" s="409"/>
      <c r="P437" s="409"/>
      <c r="Q437" s="409"/>
      <c r="R437" s="409"/>
      <c r="S437" s="409"/>
      <c r="T437" s="409"/>
      <c r="U437" s="409"/>
      <c r="V437" s="409"/>
      <c r="W437" s="409"/>
      <c r="X437" s="409"/>
      <c r="Y437" s="409"/>
      <c r="Z437" s="378"/>
      <c r="AA437" s="378"/>
    </row>
    <row r="438" spans="1:67" ht="27" customHeight="1" x14ac:dyDescent="0.25">
      <c r="A438" s="54" t="s">
        <v>612</v>
      </c>
      <c r="B438" s="54" t="s">
        <v>613</v>
      </c>
      <c r="C438" s="31">
        <v>4301032046</v>
      </c>
      <c r="D438" s="398">
        <v>4680115884359</v>
      </c>
      <c r="E438" s="399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5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07"/>
      <c r="Q438" s="407"/>
      <c r="R438" s="407"/>
      <c r="S438" s="399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614</v>
      </c>
      <c r="B439" s="54" t="s">
        <v>615</v>
      </c>
      <c r="C439" s="31">
        <v>4301040358</v>
      </c>
      <c r="D439" s="398">
        <v>4680115884571</v>
      </c>
      <c r="E439" s="399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7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07"/>
      <c r="Q439" s="407"/>
      <c r="R439" s="407"/>
      <c r="S439" s="399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7"/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18"/>
      <c r="O440" s="391" t="s">
        <v>70</v>
      </c>
      <c r="P440" s="392"/>
      <c r="Q440" s="392"/>
      <c r="R440" s="392"/>
      <c r="S440" s="392"/>
      <c r="T440" s="392"/>
      <c r="U440" s="393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x14ac:dyDescent="0.2">
      <c r="A441" s="409"/>
      <c r="B441" s="409"/>
      <c r="C441" s="409"/>
      <c r="D441" s="409"/>
      <c r="E441" s="409"/>
      <c r="F441" s="409"/>
      <c r="G441" s="409"/>
      <c r="H441" s="409"/>
      <c r="I441" s="409"/>
      <c r="J441" s="409"/>
      <c r="K441" s="409"/>
      <c r="L441" s="409"/>
      <c r="M441" s="409"/>
      <c r="N441" s="418"/>
      <c r="O441" s="391" t="s">
        <v>70</v>
      </c>
      <c r="P441" s="392"/>
      <c r="Q441" s="392"/>
      <c r="R441" s="392"/>
      <c r="S441" s="392"/>
      <c r="T441" s="392"/>
      <c r="U441" s="393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customHeight="1" x14ac:dyDescent="0.25">
      <c r="A442" s="413" t="s">
        <v>616</v>
      </c>
      <c r="B442" s="409"/>
      <c r="C442" s="409"/>
      <c r="D442" s="409"/>
      <c r="E442" s="409"/>
      <c r="F442" s="409"/>
      <c r="G442" s="409"/>
      <c r="H442" s="409"/>
      <c r="I442" s="409"/>
      <c r="J442" s="409"/>
      <c r="K442" s="409"/>
      <c r="L442" s="409"/>
      <c r="M442" s="409"/>
      <c r="N442" s="409"/>
      <c r="O442" s="409"/>
      <c r="P442" s="409"/>
      <c r="Q442" s="409"/>
      <c r="R442" s="409"/>
      <c r="S442" s="409"/>
      <c r="T442" s="409"/>
      <c r="U442" s="409"/>
      <c r="V442" s="409"/>
      <c r="W442" s="409"/>
      <c r="X442" s="409"/>
      <c r="Y442" s="409"/>
      <c r="Z442" s="378"/>
      <c r="AA442" s="378"/>
    </row>
    <row r="443" spans="1:67" ht="27" customHeight="1" x14ac:dyDescent="0.25">
      <c r="A443" s="54" t="s">
        <v>617</v>
      </c>
      <c r="B443" s="54" t="s">
        <v>618</v>
      </c>
      <c r="C443" s="31">
        <v>4301170010</v>
      </c>
      <c r="D443" s="398">
        <v>4680115884090</v>
      </c>
      <c r="E443" s="399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5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407"/>
      <c r="Q443" s="407"/>
      <c r="R443" s="407"/>
      <c r="S443" s="399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17"/>
      <c r="B444" s="409"/>
      <c r="C444" s="409"/>
      <c r="D444" s="409"/>
      <c r="E444" s="409"/>
      <c r="F444" s="409"/>
      <c r="G444" s="409"/>
      <c r="H444" s="409"/>
      <c r="I444" s="409"/>
      <c r="J444" s="409"/>
      <c r="K444" s="409"/>
      <c r="L444" s="409"/>
      <c r="M444" s="409"/>
      <c r="N444" s="418"/>
      <c r="O444" s="391" t="s">
        <v>70</v>
      </c>
      <c r="P444" s="392"/>
      <c r="Q444" s="392"/>
      <c r="R444" s="392"/>
      <c r="S444" s="392"/>
      <c r="T444" s="392"/>
      <c r="U444" s="393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x14ac:dyDescent="0.2">
      <c r="A445" s="409"/>
      <c r="B445" s="409"/>
      <c r="C445" s="409"/>
      <c r="D445" s="409"/>
      <c r="E445" s="409"/>
      <c r="F445" s="409"/>
      <c r="G445" s="409"/>
      <c r="H445" s="409"/>
      <c r="I445" s="409"/>
      <c r="J445" s="409"/>
      <c r="K445" s="409"/>
      <c r="L445" s="409"/>
      <c r="M445" s="409"/>
      <c r="N445" s="418"/>
      <c r="O445" s="391" t="s">
        <v>70</v>
      </c>
      <c r="P445" s="392"/>
      <c r="Q445" s="392"/>
      <c r="R445" s="392"/>
      <c r="S445" s="392"/>
      <c r="T445" s="392"/>
      <c r="U445" s="393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customHeight="1" x14ac:dyDescent="0.25">
      <c r="A446" s="413" t="s">
        <v>619</v>
      </c>
      <c r="B446" s="409"/>
      <c r="C446" s="409"/>
      <c r="D446" s="409"/>
      <c r="E446" s="409"/>
      <c r="F446" s="409"/>
      <c r="G446" s="409"/>
      <c r="H446" s="409"/>
      <c r="I446" s="409"/>
      <c r="J446" s="409"/>
      <c r="K446" s="409"/>
      <c r="L446" s="409"/>
      <c r="M446" s="409"/>
      <c r="N446" s="409"/>
      <c r="O446" s="409"/>
      <c r="P446" s="409"/>
      <c r="Q446" s="409"/>
      <c r="R446" s="409"/>
      <c r="S446" s="409"/>
      <c r="T446" s="409"/>
      <c r="U446" s="409"/>
      <c r="V446" s="409"/>
      <c r="W446" s="409"/>
      <c r="X446" s="409"/>
      <c r="Y446" s="409"/>
      <c r="Z446" s="378"/>
      <c r="AA446" s="378"/>
    </row>
    <row r="447" spans="1:67" ht="27" customHeight="1" x14ac:dyDescent="0.25">
      <c r="A447" s="54" t="s">
        <v>620</v>
      </c>
      <c r="B447" s="54" t="s">
        <v>621</v>
      </c>
      <c r="C447" s="31">
        <v>4301040357</v>
      </c>
      <c r="D447" s="398">
        <v>4680115884564</v>
      </c>
      <c r="E447" s="399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6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407"/>
      <c r="Q447" s="407"/>
      <c r="R447" s="407"/>
      <c r="S447" s="399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17"/>
      <c r="B448" s="409"/>
      <c r="C448" s="409"/>
      <c r="D448" s="409"/>
      <c r="E448" s="409"/>
      <c r="F448" s="409"/>
      <c r="G448" s="409"/>
      <c r="H448" s="409"/>
      <c r="I448" s="409"/>
      <c r="J448" s="409"/>
      <c r="K448" s="409"/>
      <c r="L448" s="409"/>
      <c r="M448" s="409"/>
      <c r="N448" s="418"/>
      <c r="O448" s="391" t="s">
        <v>70</v>
      </c>
      <c r="P448" s="392"/>
      <c r="Q448" s="392"/>
      <c r="R448" s="392"/>
      <c r="S448" s="392"/>
      <c r="T448" s="392"/>
      <c r="U448" s="393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x14ac:dyDescent="0.2">
      <c r="A449" s="409"/>
      <c r="B449" s="409"/>
      <c r="C449" s="409"/>
      <c r="D449" s="409"/>
      <c r="E449" s="409"/>
      <c r="F449" s="409"/>
      <c r="G449" s="409"/>
      <c r="H449" s="409"/>
      <c r="I449" s="409"/>
      <c r="J449" s="409"/>
      <c r="K449" s="409"/>
      <c r="L449" s="409"/>
      <c r="M449" s="409"/>
      <c r="N449" s="418"/>
      <c r="O449" s="391" t="s">
        <v>70</v>
      </c>
      <c r="P449" s="392"/>
      <c r="Q449" s="392"/>
      <c r="R449" s="392"/>
      <c r="S449" s="392"/>
      <c r="T449" s="392"/>
      <c r="U449" s="393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customHeight="1" x14ac:dyDescent="0.25">
      <c r="A450" s="410" t="s">
        <v>622</v>
      </c>
      <c r="B450" s="409"/>
      <c r="C450" s="409"/>
      <c r="D450" s="409"/>
      <c r="E450" s="409"/>
      <c r="F450" s="409"/>
      <c r="G450" s="409"/>
      <c r="H450" s="409"/>
      <c r="I450" s="409"/>
      <c r="J450" s="409"/>
      <c r="K450" s="409"/>
      <c r="L450" s="409"/>
      <c r="M450" s="409"/>
      <c r="N450" s="409"/>
      <c r="O450" s="409"/>
      <c r="P450" s="409"/>
      <c r="Q450" s="409"/>
      <c r="R450" s="409"/>
      <c r="S450" s="409"/>
      <c r="T450" s="409"/>
      <c r="U450" s="409"/>
      <c r="V450" s="409"/>
      <c r="W450" s="409"/>
      <c r="X450" s="409"/>
      <c r="Y450" s="409"/>
      <c r="Z450" s="379"/>
      <c r="AA450" s="379"/>
    </row>
    <row r="451" spans="1:67" ht="14.25" customHeight="1" x14ac:dyDescent="0.25">
      <c r="A451" s="413" t="s">
        <v>61</v>
      </c>
      <c r="B451" s="409"/>
      <c r="C451" s="409"/>
      <c r="D451" s="409"/>
      <c r="E451" s="409"/>
      <c r="F451" s="409"/>
      <c r="G451" s="409"/>
      <c r="H451" s="409"/>
      <c r="I451" s="409"/>
      <c r="J451" s="409"/>
      <c r="K451" s="409"/>
      <c r="L451" s="409"/>
      <c r="M451" s="409"/>
      <c r="N451" s="409"/>
      <c r="O451" s="409"/>
      <c r="P451" s="409"/>
      <c r="Q451" s="409"/>
      <c r="R451" s="409"/>
      <c r="S451" s="409"/>
      <c r="T451" s="409"/>
      <c r="U451" s="409"/>
      <c r="V451" s="409"/>
      <c r="W451" s="409"/>
      <c r="X451" s="409"/>
      <c r="Y451" s="409"/>
      <c r="Z451" s="378"/>
      <c r="AA451" s="378"/>
    </row>
    <row r="452" spans="1:67" ht="27" customHeight="1" x14ac:dyDescent="0.25">
      <c r="A452" s="54" t="s">
        <v>623</v>
      </c>
      <c r="B452" s="54" t="s">
        <v>624</v>
      </c>
      <c r="C452" s="31">
        <v>4301031294</v>
      </c>
      <c r="D452" s="398">
        <v>4680115885189</v>
      </c>
      <c r="E452" s="399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407"/>
      <c r="Q452" s="407"/>
      <c r="R452" s="407"/>
      <c r="S452" s="399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625</v>
      </c>
      <c r="B453" s="54" t="s">
        <v>626</v>
      </c>
      <c r="C453" s="31">
        <v>4301031293</v>
      </c>
      <c r="D453" s="398">
        <v>4680115885172</v>
      </c>
      <c r="E453" s="399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407"/>
      <c r="Q453" s="407"/>
      <c r="R453" s="407"/>
      <c r="S453" s="399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4301031291</v>
      </c>
      <c r="D454" s="398">
        <v>4680115885110</v>
      </c>
      <c r="E454" s="399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79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407"/>
      <c r="Q454" s="407"/>
      <c r="R454" s="407"/>
      <c r="S454" s="399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417"/>
      <c r="B455" s="409"/>
      <c r="C455" s="409"/>
      <c r="D455" s="409"/>
      <c r="E455" s="409"/>
      <c r="F455" s="409"/>
      <c r="G455" s="409"/>
      <c r="H455" s="409"/>
      <c r="I455" s="409"/>
      <c r="J455" s="409"/>
      <c r="K455" s="409"/>
      <c r="L455" s="409"/>
      <c r="M455" s="409"/>
      <c r="N455" s="418"/>
      <c r="O455" s="391" t="s">
        <v>70</v>
      </c>
      <c r="P455" s="392"/>
      <c r="Q455" s="392"/>
      <c r="R455" s="392"/>
      <c r="S455" s="392"/>
      <c r="T455" s="392"/>
      <c r="U455" s="393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x14ac:dyDescent="0.2">
      <c r="A456" s="409"/>
      <c r="B456" s="409"/>
      <c r="C456" s="409"/>
      <c r="D456" s="409"/>
      <c r="E456" s="409"/>
      <c r="F456" s="409"/>
      <c r="G456" s="409"/>
      <c r="H456" s="409"/>
      <c r="I456" s="409"/>
      <c r="J456" s="409"/>
      <c r="K456" s="409"/>
      <c r="L456" s="409"/>
      <c r="M456" s="409"/>
      <c r="N456" s="418"/>
      <c r="O456" s="391" t="s">
        <v>70</v>
      </c>
      <c r="P456" s="392"/>
      <c r="Q456" s="392"/>
      <c r="R456" s="392"/>
      <c r="S456" s="392"/>
      <c r="T456" s="392"/>
      <c r="U456" s="393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customHeight="1" x14ac:dyDescent="0.25">
      <c r="A457" s="410" t="s">
        <v>629</v>
      </c>
      <c r="B457" s="409"/>
      <c r="C457" s="409"/>
      <c r="D457" s="409"/>
      <c r="E457" s="409"/>
      <c r="F457" s="409"/>
      <c r="G457" s="409"/>
      <c r="H457" s="409"/>
      <c r="I457" s="409"/>
      <c r="J457" s="409"/>
      <c r="K457" s="409"/>
      <c r="L457" s="409"/>
      <c r="M457" s="409"/>
      <c r="N457" s="409"/>
      <c r="O457" s="409"/>
      <c r="P457" s="409"/>
      <c r="Q457" s="409"/>
      <c r="R457" s="409"/>
      <c r="S457" s="409"/>
      <c r="T457" s="409"/>
      <c r="U457" s="409"/>
      <c r="V457" s="409"/>
      <c r="W457" s="409"/>
      <c r="X457" s="409"/>
      <c r="Y457" s="409"/>
      <c r="Z457" s="379"/>
      <c r="AA457" s="379"/>
    </row>
    <row r="458" spans="1:67" ht="14.25" customHeight="1" x14ac:dyDescent="0.25">
      <c r="A458" s="413" t="s">
        <v>61</v>
      </c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09"/>
      <c r="M458" s="409"/>
      <c r="N458" s="409"/>
      <c r="O458" s="409"/>
      <c r="P458" s="409"/>
      <c r="Q458" s="409"/>
      <c r="R458" s="409"/>
      <c r="S458" s="409"/>
      <c r="T458" s="409"/>
      <c r="U458" s="409"/>
      <c r="V458" s="409"/>
      <c r="W458" s="409"/>
      <c r="X458" s="409"/>
      <c r="Y458" s="409"/>
      <c r="Z458" s="378"/>
      <c r="AA458" s="378"/>
    </row>
    <row r="459" spans="1:67" ht="27" customHeight="1" x14ac:dyDescent="0.25">
      <c r="A459" s="54" t="s">
        <v>630</v>
      </c>
      <c r="B459" s="54" t="s">
        <v>631</v>
      </c>
      <c r="C459" s="31">
        <v>4301031261</v>
      </c>
      <c r="D459" s="398">
        <v>4680115885103</v>
      </c>
      <c r="E459" s="399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5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407"/>
      <c r="Q459" s="407"/>
      <c r="R459" s="407"/>
      <c r="S459" s="399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7"/>
      <c r="B460" s="409"/>
      <c r="C460" s="409"/>
      <c r="D460" s="409"/>
      <c r="E460" s="409"/>
      <c r="F460" s="409"/>
      <c r="G460" s="409"/>
      <c r="H460" s="409"/>
      <c r="I460" s="409"/>
      <c r="J460" s="409"/>
      <c r="K460" s="409"/>
      <c r="L460" s="409"/>
      <c r="M460" s="409"/>
      <c r="N460" s="418"/>
      <c r="O460" s="391" t="s">
        <v>70</v>
      </c>
      <c r="P460" s="392"/>
      <c r="Q460" s="392"/>
      <c r="R460" s="392"/>
      <c r="S460" s="392"/>
      <c r="T460" s="392"/>
      <c r="U460" s="393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x14ac:dyDescent="0.2">
      <c r="A461" s="409"/>
      <c r="B461" s="409"/>
      <c r="C461" s="409"/>
      <c r="D461" s="409"/>
      <c r="E461" s="409"/>
      <c r="F461" s="409"/>
      <c r="G461" s="409"/>
      <c r="H461" s="409"/>
      <c r="I461" s="409"/>
      <c r="J461" s="409"/>
      <c r="K461" s="409"/>
      <c r="L461" s="409"/>
      <c r="M461" s="409"/>
      <c r="N461" s="418"/>
      <c r="O461" s="391" t="s">
        <v>70</v>
      </c>
      <c r="P461" s="392"/>
      <c r="Q461" s="392"/>
      <c r="R461" s="392"/>
      <c r="S461" s="392"/>
      <c r="T461" s="392"/>
      <c r="U461" s="393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customHeight="1" x14ac:dyDescent="0.25">
      <c r="A462" s="413" t="s">
        <v>205</v>
      </c>
      <c r="B462" s="409"/>
      <c r="C462" s="409"/>
      <c r="D462" s="409"/>
      <c r="E462" s="409"/>
      <c r="F462" s="409"/>
      <c r="G462" s="409"/>
      <c r="H462" s="409"/>
      <c r="I462" s="409"/>
      <c r="J462" s="409"/>
      <c r="K462" s="409"/>
      <c r="L462" s="409"/>
      <c r="M462" s="409"/>
      <c r="N462" s="409"/>
      <c r="O462" s="409"/>
      <c r="P462" s="409"/>
      <c r="Q462" s="409"/>
      <c r="R462" s="409"/>
      <c r="S462" s="409"/>
      <c r="T462" s="409"/>
      <c r="U462" s="409"/>
      <c r="V462" s="409"/>
      <c r="W462" s="409"/>
      <c r="X462" s="409"/>
      <c r="Y462" s="409"/>
      <c r="Z462" s="378"/>
      <c r="AA462" s="378"/>
    </row>
    <row r="463" spans="1:67" ht="27" customHeight="1" x14ac:dyDescent="0.25">
      <c r="A463" s="54" t="s">
        <v>632</v>
      </c>
      <c r="B463" s="54" t="s">
        <v>633</v>
      </c>
      <c r="C463" s="31">
        <v>4301060412</v>
      </c>
      <c r="D463" s="398">
        <v>4680115885509</v>
      </c>
      <c r="E463" s="399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705" t="s">
        <v>634</v>
      </c>
      <c r="P463" s="407"/>
      <c r="Q463" s="407"/>
      <c r="R463" s="407"/>
      <c r="S463" s="399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17"/>
      <c r="B464" s="409"/>
      <c r="C464" s="409"/>
      <c r="D464" s="409"/>
      <c r="E464" s="409"/>
      <c r="F464" s="409"/>
      <c r="G464" s="409"/>
      <c r="H464" s="409"/>
      <c r="I464" s="409"/>
      <c r="J464" s="409"/>
      <c r="K464" s="409"/>
      <c r="L464" s="409"/>
      <c r="M464" s="409"/>
      <c r="N464" s="418"/>
      <c r="O464" s="391" t="s">
        <v>70</v>
      </c>
      <c r="P464" s="392"/>
      <c r="Q464" s="392"/>
      <c r="R464" s="392"/>
      <c r="S464" s="392"/>
      <c r="T464" s="392"/>
      <c r="U464" s="393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x14ac:dyDescent="0.2">
      <c r="A465" s="409"/>
      <c r="B465" s="409"/>
      <c r="C465" s="409"/>
      <c r="D465" s="409"/>
      <c r="E465" s="409"/>
      <c r="F465" s="409"/>
      <c r="G465" s="409"/>
      <c r="H465" s="409"/>
      <c r="I465" s="409"/>
      <c r="J465" s="409"/>
      <c r="K465" s="409"/>
      <c r="L465" s="409"/>
      <c r="M465" s="409"/>
      <c r="N465" s="418"/>
      <c r="O465" s="391" t="s">
        <v>70</v>
      </c>
      <c r="P465" s="392"/>
      <c r="Q465" s="392"/>
      <c r="R465" s="392"/>
      <c r="S465" s="392"/>
      <c r="T465" s="392"/>
      <c r="U465" s="393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customHeight="1" x14ac:dyDescent="0.2">
      <c r="A466" s="472" t="s">
        <v>635</v>
      </c>
      <c r="B466" s="473"/>
      <c r="C466" s="473"/>
      <c r="D466" s="473"/>
      <c r="E466" s="473"/>
      <c r="F466" s="473"/>
      <c r="G466" s="473"/>
      <c r="H466" s="473"/>
      <c r="I466" s="473"/>
      <c r="J466" s="473"/>
      <c r="K466" s="473"/>
      <c r="L466" s="473"/>
      <c r="M466" s="473"/>
      <c r="N466" s="473"/>
      <c r="O466" s="473"/>
      <c r="P466" s="473"/>
      <c r="Q466" s="473"/>
      <c r="R466" s="473"/>
      <c r="S466" s="473"/>
      <c r="T466" s="473"/>
      <c r="U466" s="473"/>
      <c r="V466" s="473"/>
      <c r="W466" s="473"/>
      <c r="X466" s="473"/>
      <c r="Y466" s="473"/>
      <c r="Z466" s="48"/>
      <c r="AA466" s="48"/>
    </row>
    <row r="467" spans="1:67" ht="16.5" customHeight="1" x14ac:dyDescent="0.25">
      <c r="A467" s="410" t="s">
        <v>635</v>
      </c>
      <c r="B467" s="409"/>
      <c r="C467" s="409"/>
      <c r="D467" s="409"/>
      <c r="E467" s="409"/>
      <c r="F467" s="409"/>
      <c r="G467" s="409"/>
      <c r="H467" s="409"/>
      <c r="I467" s="409"/>
      <c r="J467" s="409"/>
      <c r="K467" s="409"/>
      <c r="L467" s="409"/>
      <c r="M467" s="409"/>
      <c r="N467" s="409"/>
      <c r="O467" s="409"/>
      <c r="P467" s="409"/>
      <c r="Q467" s="409"/>
      <c r="R467" s="409"/>
      <c r="S467" s="409"/>
      <c r="T467" s="409"/>
      <c r="U467" s="409"/>
      <c r="V467" s="409"/>
      <c r="W467" s="409"/>
      <c r="X467" s="409"/>
      <c r="Y467" s="409"/>
      <c r="Z467" s="379"/>
      <c r="AA467" s="379"/>
    </row>
    <row r="468" spans="1:67" ht="14.25" customHeight="1" x14ac:dyDescent="0.25">
      <c r="A468" s="413" t="s">
        <v>105</v>
      </c>
      <c r="B468" s="409"/>
      <c r="C468" s="409"/>
      <c r="D468" s="409"/>
      <c r="E468" s="409"/>
      <c r="F468" s="409"/>
      <c r="G468" s="409"/>
      <c r="H468" s="409"/>
      <c r="I468" s="409"/>
      <c r="J468" s="409"/>
      <c r="K468" s="409"/>
      <c r="L468" s="409"/>
      <c r="M468" s="409"/>
      <c r="N468" s="409"/>
      <c r="O468" s="409"/>
      <c r="P468" s="409"/>
      <c r="Q468" s="409"/>
      <c r="R468" s="409"/>
      <c r="S468" s="409"/>
      <c r="T468" s="409"/>
      <c r="U468" s="409"/>
      <c r="V468" s="409"/>
      <c r="W468" s="409"/>
      <c r="X468" s="409"/>
      <c r="Y468" s="409"/>
      <c r="Z468" s="378"/>
      <c r="AA468" s="378"/>
    </row>
    <row r="469" spans="1:67" ht="27" customHeight="1" x14ac:dyDescent="0.25">
      <c r="A469" s="54" t="s">
        <v>636</v>
      </c>
      <c r="B469" s="54" t="s">
        <v>637</v>
      </c>
      <c r="C469" s="31">
        <v>4301011795</v>
      </c>
      <c r="D469" s="398">
        <v>4607091389067</v>
      </c>
      <c r="E469" s="399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407"/>
      <c r="Q469" s="407"/>
      <c r="R469" s="407"/>
      <c r="S469" s="399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98">
        <v>4607091383522</v>
      </c>
      <c r="E470" s="399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407"/>
      <c r="Q470" s="407"/>
      <c r="R470" s="407"/>
      <c r="S470" s="399"/>
      <c r="T470" s="34"/>
      <c r="U470" s="34"/>
      <c r="V470" s="35" t="s">
        <v>66</v>
      </c>
      <c r="W470" s="385">
        <v>300</v>
      </c>
      <c r="X470" s="386">
        <f t="shared" si="86"/>
        <v>300.96000000000004</v>
      </c>
      <c r="Y470" s="36">
        <f t="shared" si="87"/>
        <v>0.68171999999999999</v>
      </c>
      <c r="Z470" s="56"/>
      <c r="AA470" s="57"/>
      <c r="AE470" s="64"/>
      <c r="BB470" s="324" t="s">
        <v>1</v>
      </c>
      <c r="BL470" s="64">
        <f t="shared" si="88"/>
        <v>320.45454545454544</v>
      </c>
      <c r="BM470" s="64">
        <f t="shared" si="89"/>
        <v>321.48</v>
      </c>
      <c r="BN470" s="64">
        <f t="shared" si="90"/>
        <v>0.54632867132867136</v>
      </c>
      <c r="BO470" s="64">
        <f t="shared" si="91"/>
        <v>0.54807692307692313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8">
        <v>4680115885226</v>
      </c>
      <c r="E471" s="399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5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07"/>
      <c r="Q471" s="407"/>
      <c r="R471" s="407"/>
      <c r="S471" s="399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4301011785</v>
      </c>
      <c r="D472" s="398">
        <v>4607091384437</v>
      </c>
      <c r="E472" s="399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407"/>
      <c r="Q472" s="407"/>
      <c r="R472" s="407"/>
      <c r="S472" s="399"/>
      <c r="T472" s="34"/>
      <c r="U472" s="34"/>
      <c r="V472" s="35" t="s">
        <v>66</v>
      </c>
      <c r="W472" s="385">
        <v>50</v>
      </c>
      <c r="X472" s="386">
        <f t="shared" si="86"/>
        <v>52.800000000000004</v>
      </c>
      <c r="Y472" s="36">
        <f t="shared" si="87"/>
        <v>0.1196</v>
      </c>
      <c r="Z472" s="56"/>
      <c r="AA472" s="57"/>
      <c r="AE472" s="64"/>
      <c r="BB472" s="326" t="s">
        <v>1</v>
      </c>
      <c r="BL472" s="64">
        <f t="shared" si="88"/>
        <v>53.409090909090907</v>
      </c>
      <c r="BM472" s="64">
        <f t="shared" si="89"/>
        <v>56.400000000000006</v>
      </c>
      <c r="BN472" s="64">
        <f t="shared" si="90"/>
        <v>9.1054778554778545E-2</v>
      </c>
      <c r="BO472" s="64">
        <f t="shared" si="91"/>
        <v>9.6153846153846159E-2</v>
      </c>
    </row>
    <row r="473" spans="1:67" ht="16.5" customHeight="1" x14ac:dyDescent="0.25">
      <c r="A473" s="54" t="s">
        <v>644</v>
      </c>
      <c r="B473" s="54" t="s">
        <v>645</v>
      </c>
      <c r="C473" s="31">
        <v>4301011774</v>
      </c>
      <c r="D473" s="398">
        <v>4680115884502</v>
      </c>
      <c r="E473" s="399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407"/>
      <c r="Q473" s="407"/>
      <c r="R473" s="407"/>
      <c r="S473" s="399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98">
        <v>4607091389104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407"/>
      <c r="Q474" s="407"/>
      <c r="R474" s="407"/>
      <c r="S474" s="399"/>
      <c r="T474" s="34"/>
      <c r="U474" s="34"/>
      <c r="V474" s="35" t="s">
        <v>66</v>
      </c>
      <c r="W474" s="385">
        <v>60</v>
      </c>
      <c r="X474" s="386">
        <f t="shared" si="86"/>
        <v>63.36</v>
      </c>
      <c r="Y474" s="36">
        <f t="shared" si="87"/>
        <v>0.14352000000000001</v>
      </c>
      <c r="Z474" s="56"/>
      <c r="AA474" s="57"/>
      <c r="AE474" s="64"/>
      <c r="BB474" s="328" t="s">
        <v>1</v>
      </c>
      <c r="BL474" s="64">
        <f t="shared" si="88"/>
        <v>64.090909090909079</v>
      </c>
      <c r="BM474" s="64">
        <f t="shared" si="89"/>
        <v>67.679999999999993</v>
      </c>
      <c r="BN474" s="64">
        <f t="shared" si="90"/>
        <v>0.10926573426573427</v>
      </c>
      <c r="BO474" s="64">
        <f t="shared" si="91"/>
        <v>0.11538461538461539</v>
      </c>
    </row>
    <row r="475" spans="1:67" ht="16.5" customHeight="1" x14ac:dyDescent="0.25">
      <c r="A475" s="54" t="s">
        <v>648</v>
      </c>
      <c r="B475" s="54" t="s">
        <v>649</v>
      </c>
      <c r="C475" s="31">
        <v>4301011799</v>
      </c>
      <c r="D475" s="398">
        <v>4680115884519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5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407"/>
      <c r="Q475" s="407"/>
      <c r="R475" s="407"/>
      <c r="S475" s="399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customHeight="1" x14ac:dyDescent="0.25">
      <c r="A476" s="54" t="s">
        <v>650</v>
      </c>
      <c r="B476" s="54" t="s">
        <v>651</v>
      </c>
      <c r="C476" s="31">
        <v>4301011778</v>
      </c>
      <c r="D476" s="398">
        <v>4680115880603</v>
      </c>
      <c r="E476" s="399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407"/>
      <c r="Q476" s="407"/>
      <c r="R476" s="407"/>
      <c r="S476" s="399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4301011775</v>
      </c>
      <c r="D477" s="398">
        <v>4607091389999</v>
      </c>
      <c r="E477" s="399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0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407"/>
      <c r="Q477" s="407"/>
      <c r="R477" s="407"/>
      <c r="S477" s="399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4301011770</v>
      </c>
      <c r="D478" s="398">
        <v>4680115882782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407"/>
      <c r="Q478" s="407"/>
      <c r="R478" s="407"/>
      <c r="S478" s="399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4301011190</v>
      </c>
      <c r="D479" s="398">
        <v>4607091389098</v>
      </c>
      <c r="E479" s="399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07"/>
      <c r="Q479" s="407"/>
      <c r="R479" s="407"/>
      <c r="S479" s="399"/>
      <c r="T479" s="34"/>
      <c r="U479" s="34"/>
      <c r="V479" s="35" t="s">
        <v>66</v>
      </c>
      <c r="W479" s="385">
        <v>0</v>
      </c>
      <c r="X479" s="386">
        <f t="shared" si="86"/>
        <v>0</v>
      </c>
      <c r="Y479" s="36" t="str">
        <f>IFERROR(IF(X479=0,"",ROUNDUP(X479/H479,0)*0.00753),"")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4301011784</v>
      </c>
      <c r="D480" s="398">
        <v>4607091389982</v>
      </c>
      <c r="E480" s="399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07"/>
      <c r="Q480" s="407"/>
      <c r="R480" s="407"/>
      <c r="S480" s="399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417"/>
      <c r="B481" s="409"/>
      <c r="C481" s="409"/>
      <c r="D481" s="409"/>
      <c r="E481" s="409"/>
      <c r="F481" s="409"/>
      <c r="G481" s="409"/>
      <c r="H481" s="409"/>
      <c r="I481" s="409"/>
      <c r="J481" s="409"/>
      <c r="K481" s="409"/>
      <c r="L481" s="409"/>
      <c r="M481" s="409"/>
      <c r="N481" s="418"/>
      <c r="O481" s="391" t="s">
        <v>70</v>
      </c>
      <c r="P481" s="392"/>
      <c r="Q481" s="392"/>
      <c r="R481" s="392"/>
      <c r="S481" s="392"/>
      <c r="T481" s="392"/>
      <c r="U481" s="393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77.651515151515142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79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0.94484000000000001</v>
      </c>
      <c r="Z481" s="388"/>
      <c r="AA481" s="388"/>
    </row>
    <row r="482" spans="1:67" x14ac:dyDescent="0.2">
      <c r="A482" s="409"/>
      <c r="B482" s="409"/>
      <c r="C482" s="409"/>
      <c r="D482" s="409"/>
      <c r="E482" s="409"/>
      <c r="F482" s="409"/>
      <c r="G482" s="409"/>
      <c r="H482" s="409"/>
      <c r="I482" s="409"/>
      <c r="J482" s="409"/>
      <c r="K482" s="409"/>
      <c r="L482" s="409"/>
      <c r="M482" s="409"/>
      <c r="N482" s="418"/>
      <c r="O482" s="391" t="s">
        <v>70</v>
      </c>
      <c r="P482" s="392"/>
      <c r="Q482" s="392"/>
      <c r="R482" s="392"/>
      <c r="S482" s="392"/>
      <c r="T482" s="392"/>
      <c r="U482" s="393"/>
      <c r="V482" s="37" t="s">
        <v>66</v>
      </c>
      <c r="W482" s="387">
        <f>IFERROR(SUM(W469:W480),"0")</f>
        <v>410</v>
      </c>
      <c r="X482" s="387">
        <f>IFERROR(SUM(X469:X480),"0")</f>
        <v>417.12000000000006</v>
      </c>
      <c r="Y482" s="37"/>
      <c r="Z482" s="388"/>
      <c r="AA482" s="388"/>
    </row>
    <row r="483" spans="1:67" ht="14.25" customHeight="1" x14ac:dyDescent="0.25">
      <c r="A483" s="413" t="s">
        <v>97</v>
      </c>
      <c r="B483" s="409"/>
      <c r="C483" s="409"/>
      <c r="D483" s="409"/>
      <c r="E483" s="409"/>
      <c r="F483" s="409"/>
      <c r="G483" s="409"/>
      <c r="H483" s="409"/>
      <c r="I483" s="409"/>
      <c r="J483" s="409"/>
      <c r="K483" s="409"/>
      <c r="L483" s="409"/>
      <c r="M483" s="409"/>
      <c r="N483" s="409"/>
      <c r="O483" s="409"/>
      <c r="P483" s="409"/>
      <c r="Q483" s="409"/>
      <c r="R483" s="409"/>
      <c r="S483" s="409"/>
      <c r="T483" s="409"/>
      <c r="U483" s="409"/>
      <c r="V483" s="409"/>
      <c r="W483" s="409"/>
      <c r="X483" s="409"/>
      <c r="Y483" s="409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98">
        <v>4607091388930</v>
      </c>
      <c r="E484" s="399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4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07"/>
      <c r="Q484" s="407"/>
      <c r="R484" s="407"/>
      <c r="S484" s="399"/>
      <c r="T484" s="34"/>
      <c r="U484" s="34"/>
      <c r="V484" s="35" t="s">
        <v>66</v>
      </c>
      <c r="W484" s="385">
        <v>0</v>
      </c>
      <c r="X484" s="386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5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662</v>
      </c>
      <c r="B485" s="54" t="s">
        <v>663</v>
      </c>
      <c r="C485" s="31">
        <v>4301020206</v>
      </c>
      <c r="D485" s="398">
        <v>4680115880054</v>
      </c>
      <c r="E485" s="399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6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07"/>
      <c r="Q485" s="407"/>
      <c r="R485" s="407"/>
      <c r="S485" s="399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17"/>
      <c r="B486" s="409"/>
      <c r="C486" s="409"/>
      <c r="D486" s="409"/>
      <c r="E486" s="409"/>
      <c r="F486" s="409"/>
      <c r="G486" s="409"/>
      <c r="H486" s="409"/>
      <c r="I486" s="409"/>
      <c r="J486" s="409"/>
      <c r="K486" s="409"/>
      <c r="L486" s="409"/>
      <c r="M486" s="409"/>
      <c r="N486" s="418"/>
      <c r="O486" s="391" t="s">
        <v>70</v>
      </c>
      <c r="P486" s="392"/>
      <c r="Q486" s="392"/>
      <c r="R486" s="392"/>
      <c r="S486" s="392"/>
      <c r="T486" s="392"/>
      <c r="U486" s="393"/>
      <c r="V486" s="37" t="s">
        <v>71</v>
      </c>
      <c r="W486" s="387">
        <f>IFERROR(W484/H484,"0")+IFERROR(W485/H485,"0")</f>
        <v>0</v>
      </c>
      <c r="X486" s="387">
        <f>IFERROR(X484/H484,"0")+IFERROR(X485/H485,"0")</f>
        <v>0</v>
      </c>
      <c r="Y486" s="387">
        <f>IFERROR(IF(Y484="",0,Y484),"0")+IFERROR(IF(Y485="",0,Y485),"0")</f>
        <v>0</v>
      </c>
      <c r="Z486" s="388"/>
      <c r="AA486" s="388"/>
    </row>
    <row r="487" spans="1:67" x14ac:dyDescent="0.2">
      <c r="A487" s="409"/>
      <c r="B487" s="409"/>
      <c r="C487" s="409"/>
      <c r="D487" s="409"/>
      <c r="E487" s="409"/>
      <c r="F487" s="409"/>
      <c r="G487" s="409"/>
      <c r="H487" s="409"/>
      <c r="I487" s="409"/>
      <c r="J487" s="409"/>
      <c r="K487" s="409"/>
      <c r="L487" s="409"/>
      <c r="M487" s="409"/>
      <c r="N487" s="418"/>
      <c r="O487" s="391" t="s">
        <v>70</v>
      </c>
      <c r="P487" s="392"/>
      <c r="Q487" s="392"/>
      <c r="R487" s="392"/>
      <c r="S487" s="392"/>
      <c r="T487" s="392"/>
      <c r="U487" s="393"/>
      <c r="V487" s="37" t="s">
        <v>66</v>
      </c>
      <c r="W487" s="387">
        <f>IFERROR(SUM(W484:W485),"0")</f>
        <v>0</v>
      </c>
      <c r="X487" s="387">
        <f>IFERROR(SUM(X484:X485),"0")</f>
        <v>0</v>
      </c>
      <c r="Y487" s="37"/>
      <c r="Z487" s="388"/>
      <c r="AA487" s="388"/>
    </row>
    <row r="488" spans="1:67" ht="14.25" customHeight="1" x14ac:dyDescent="0.25">
      <c r="A488" s="413" t="s">
        <v>61</v>
      </c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09"/>
      <c r="M488" s="409"/>
      <c r="N488" s="409"/>
      <c r="O488" s="409"/>
      <c r="P488" s="409"/>
      <c r="Q488" s="409"/>
      <c r="R488" s="409"/>
      <c r="S488" s="409"/>
      <c r="T488" s="409"/>
      <c r="U488" s="409"/>
      <c r="V488" s="409"/>
      <c r="W488" s="409"/>
      <c r="X488" s="409"/>
      <c r="Y488" s="409"/>
      <c r="Z488" s="378"/>
      <c r="AA488" s="378"/>
    </row>
    <row r="489" spans="1:67" ht="27" customHeight="1" x14ac:dyDescent="0.25">
      <c r="A489" s="54" t="s">
        <v>664</v>
      </c>
      <c r="B489" s="54" t="s">
        <v>665</v>
      </c>
      <c r="C489" s="31">
        <v>4301031252</v>
      </c>
      <c r="D489" s="398">
        <v>4680115883116</v>
      </c>
      <c r="E489" s="399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4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07"/>
      <c r="Q489" s="407"/>
      <c r="R489" s="407"/>
      <c r="S489" s="399"/>
      <c r="T489" s="34"/>
      <c r="U489" s="34"/>
      <c r="V489" s="35" t="s">
        <v>66</v>
      </c>
      <c r="W489" s="385">
        <v>0</v>
      </c>
      <c r="X489" s="386">
        <f t="shared" ref="X489:X494" si="92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7" t="s">
        <v>1</v>
      </c>
      <c r="BL489" s="64">
        <f t="shared" ref="BL489:BL494" si="93">IFERROR(W489*I489/H489,"0")</f>
        <v>0</v>
      </c>
      <c r="BM489" s="64">
        <f t="shared" ref="BM489:BM494" si="94">IFERROR(X489*I489/H489,"0")</f>
        <v>0</v>
      </c>
      <c r="BN489" s="64">
        <f t="shared" ref="BN489:BN494" si="95">IFERROR(1/J489*(W489/H489),"0")</f>
        <v>0</v>
      </c>
      <c r="BO489" s="64">
        <f t="shared" ref="BO489:BO494" si="96">IFERROR(1/J489*(X489/H489),"0")</f>
        <v>0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98">
        <v>4680115883093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4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07"/>
      <c r="Q490" s="407"/>
      <c r="R490" s="407"/>
      <c r="S490" s="399"/>
      <c r="T490" s="34"/>
      <c r="U490" s="34"/>
      <c r="V490" s="35" t="s">
        <v>66</v>
      </c>
      <c r="W490" s="385">
        <v>0</v>
      </c>
      <c r="X490" s="386">
        <f t="shared" si="92"/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si="93"/>
        <v>0</v>
      </c>
      <c r="BM490" s="64">
        <f t="shared" si="94"/>
        <v>0</v>
      </c>
      <c r="BN490" s="64">
        <f t="shared" si="95"/>
        <v>0</v>
      </c>
      <c r="BO490" s="64">
        <f t="shared" si="96"/>
        <v>0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98">
        <v>4680115883109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5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07"/>
      <c r="Q491" s="407"/>
      <c r="R491" s="407"/>
      <c r="S491" s="399"/>
      <c r="T491" s="34"/>
      <c r="U491" s="34"/>
      <c r="V491" s="35" t="s">
        <v>66</v>
      </c>
      <c r="W491" s="385">
        <v>0</v>
      </c>
      <c r="X491" s="386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customHeight="1" x14ac:dyDescent="0.25">
      <c r="A492" s="54" t="s">
        <v>670</v>
      </c>
      <c r="B492" s="54" t="s">
        <v>671</v>
      </c>
      <c r="C492" s="31">
        <v>4301031249</v>
      </c>
      <c r="D492" s="398">
        <v>4680115882072</v>
      </c>
      <c r="E492" s="399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6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07"/>
      <c r="Q492" s="407"/>
      <c r="R492" s="407"/>
      <c r="S492" s="399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4301031251</v>
      </c>
      <c r="D493" s="398">
        <v>4680115882102</v>
      </c>
      <c r="E493" s="399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4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07"/>
      <c r="Q493" s="407"/>
      <c r="R493" s="407"/>
      <c r="S493" s="399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4301031253</v>
      </c>
      <c r="D494" s="398">
        <v>4680115882096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07"/>
      <c r="Q494" s="407"/>
      <c r="R494" s="407"/>
      <c r="S494" s="399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417"/>
      <c r="B495" s="409"/>
      <c r="C495" s="409"/>
      <c r="D495" s="409"/>
      <c r="E495" s="409"/>
      <c r="F495" s="409"/>
      <c r="G495" s="409"/>
      <c r="H495" s="409"/>
      <c r="I495" s="409"/>
      <c r="J495" s="409"/>
      <c r="K495" s="409"/>
      <c r="L495" s="409"/>
      <c r="M495" s="409"/>
      <c r="N495" s="418"/>
      <c r="O495" s="391" t="s">
        <v>70</v>
      </c>
      <c r="P495" s="392"/>
      <c r="Q495" s="392"/>
      <c r="R495" s="392"/>
      <c r="S495" s="392"/>
      <c r="T495" s="392"/>
      <c r="U495" s="393"/>
      <c r="V495" s="37" t="s">
        <v>71</v>
      </c>
      <c r="W495" s="387">
        <f>IFERROR(W489/H489,"0")+IFERROR(W490/H490,"0")+IFERROR(W491/H491,"0")+IFERROR(W492/H492,"0")+IFERROR(W493/H493,"0")+IFERROR(W494/H494,"0")</f>
        <v>0</v>
      </c>
      <c r="X495" s="387">
        <f>IFERROR(X489/H489,"0")+IFERROR(X490/H490,"0")+IFERROR(X491/H491,"0")+IFERROR(X492/H492,"0")+IFERROR(X493/H493,"0")+IFERROR(X494/H494,"0")</f>
        <v>0</v>
      </c>
      <c r="Y495" s="387">
        <f>IFERROR(IF(Y489="",0,Y489),"0")+IFERROR(IF(Y490="",0,Y490),"0")+IFERROR(IF(Y491="",0,Y491),"0")+IFERROR(IF(Y492="",0,Y492),"0")+IFERROR(IF(Y493="",0,Y493),"0")+IFERROR(IF(Y494="",0,Y494),"0")</f>
        <v>0</v>
      </c>
      <c r="Z495" s="388"/>
      <c r="AA495" s="388"/>
    </row>
    <row r="496" spans="1:67" x14ac:dyDescent="0.2">
      <c r="A496" s="409"/>
      <c r="B496" s="409"/>
      <c r="C496" s="409"/>
      <c r="D496" s="409"/>
      <c r="E496" s="409"/>
      <c r="F496" s="409"/>
      <c r="G496" s="409"/>
      <c r="H496" s="409"/>
      <c r="I496" s="409"/>
      <c r="J496" s="409"/>
      <c r="K496" s="409"/>
      <c r="L496" s="409"/>
      <c r="M496" s="409"/>
      <c r="N496" s="418"/>
      <c r="O496" s="391" t="s">
        <v>70</v>
      </c>
      <c r="P496" s="392"/>
      <c r="Q496" s="392"/>
      <c r="R496" s="392"/>
      <c r="S496" s="392"/>
      <c r="T496" s="392"/>
      <c r="U496" s="393"/>
      <c r="V496" s="37" t="s">
        <v>66</v>
      </c>
      <c r="W496" s="387">
        <f>IFERROR(SUM(W489:W494),"0")</f>
        <v>0</v>
      </c>
      <c r="X496" s="387">
        <f>IFERROR(SUM(X489:X494),"0")</f>
        <v>0</v>
      </c>
      <c r="Y496" s="37"/>
      <c r="Z496" s="388"/>
      <c r="AA496" s="388"/>
    </row>
    <row r="497" spans="1:67" ht="14.25" customHeight="1" x14ac:dyDescent="0.25">
      <c r="A497" s="413" t="s">
        <v>72</v>
      </c>
      <c r="B497" s="409"/>
      <c r="C497" s="409"/>
      <c r="D497" s="409"/>
      <c r="E497" s="409"/>
      <c r="F497" s="409"/>
      <c r="G497" s="409"/>
      <c r="H497" s="409"/>
      <c r="I497" s="409"/>
      <c r="J497" s="409"/>
      <c r="K497" s="409"/>
      <c r="L497" s="409"/>
      <c r="M497" s="409"/>
      <c r="N497" s="409"/>
      <c r="O497" s="409"/>
      <c r="P497" s="409"/>
      <c r="Q497" s="409"/>
      <c r="R497" s="409"/>
      <c r="S497" s="409"/>
      <c r="T497" s="409"/>
      <c r="U497" s="409"/>
      <c r="V497" s="409"/>
      <c r="W497" s="409"/>
      <c r="X497" s="409"/>
      <c r="Y497" s="409"/>
      <c r="Z497" s="378"/>
      <c r="AA497" s="378"/>
    </row>
    <row r="498" spans="1:67" ht="16.5" customHeight="1" x14ac:dyDescent="0.25">
      <c r="A498" s="54" t="s">
        <v>676</v>
      </c>
      <c r="B498" s="54" t="s">
        <v>677</v>
      </c>
      <c r="C498" s="31">
        <v>4301051230</v>
      </c>
      <c r="D498" s="398">
        <v>4607091383409</v>
      </c>
      <c r="E498" s="399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5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07"/>
      <c r="Q498" s="407"/>
      <c r="R498" s="407"/>
      <c r="S498" s="399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678</v>
      </c>
      <c r="B499" s="54" t="s">
        <v>679</v>
      </c>
      <c r="C499" s="31">
        <v>4301051231</v>
      </c>
      <c r="D499" s="398">
        <v>4607091383416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7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07"/>
      <c r="Q499" s="407"/>
      <c r="R499" s="407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680</v>
      </c>
      <c r="B500" s="54" t="s">
        <v>681</v>
      </c>
      <c r="C500" s="31">
        <v>4301051058</v>
      </c>
      <c r="D500" s="398">
        <v>4680115883536</v>
      </c>
      <c r="E500" s="399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07"/>
      <c r="Q500" s="407"/>
      <c r="R500" s="407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417"/>
      <c r="B501" s="409"/>
      <c r="C501" s="409"/>
      <c r="D501" s="409"/>
      <c r="E501" s="409"/>
      <c r="F501" s="409"/>
      <c r="G501" s="409"/>
      <c r="H501" s="409"/>
      <c r="I501" s="409"/>
      <c r="J501" s="409"/>
      <c r="K501" s="409"/>
      <c r="L501" s="409"/>
      <c r="M501" s="409"/>
      <c r="N501" s="418"/>
      <c r="O501" s="391" t="s">
        <v>70</v>
      </c>
      <c r="P501" s="392"/>
      <c r="Q501" s="392"/>
      <c r="R501" s="392"/>
      <c r="S501" s="392"/>
      <c r="T501" s="392"/>
      <c r="U501" s="393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x14ac:dyDescent="0.2">
      <c r="A502" s="409"/>
      <c r="B502" s="409"/>
      <c r="C502" s="409"/>
      <c r="D502" s="409"/>
      <c r="E502" s="409"/>
      <c r="F502" s="409"/>
      <c r="G502" s="409"/>
      <c r="H502" s="409"/>
      <c r="I502" s="409"/>
      <c r="J502" s="409"/>
      <c r="K502" s="409"/>
      <c r="L502" s="409"/>
      <c r="M502" s="409"/>
      <c r="N502" s="418"/>
      <c r="O502" s="391" t="s">
        <v>70</v>
      </c>
      <c r="P502" s="392"/>
      <c r="Q502" s="392"/>
      <c r="R502" s="392"/>
      <c r="S502" s="392"/>
      <c r="T502" s="392"/>
      <c r="U502" s="393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customHeight="1" x14ac:dyDescent="0.25">
      <c r="A503" s="413" t="s">
        <v>205</v>
      </c>
      <c r="B503" s="409"/>
      <c r="C503" s="409"/>
      <c r="D503" s="409"/>
      <c r="E503" s="409"/>
      <c r="F503" s="409"/>
      <c r="G503" s="409"/>
      <c r="H503" s="409"/>
      <c r="I503" s="409"/>
      <c r="J503" s="409"/>
      <c r="K503" s="409"/>
      <c r="L503" s="409"/>
      <c r="M503" s="409"/>
      <c r="N503" s="409"/>
      <c r="O503" s="409"/>
      <c r="P503" s="409"/>
      <c r="Q503" s="409"/>
      <c r="R503" s="409"/>
      <c r="S503" s="409"/>
      <c r="T503" s="409"/>
      <c r="U503" s="409"/>
      <c r="V503" s="409"/>
      <c r="W503" s="409"/>
      <c r="X503" s="409"/>
      <c r="Y503" s="409"/>
      <c r="Z503" s="378"/>
      <c r="AA503" s="378"/>
    </row>
    <row r="504" spans="1:67" ht="16.5" customHeight="1" x14ac:dyDescent="0.25">
      <c r="A504" s="54" t="s">
        <v>682</v>
      </c>
      <c r="B504" s="54" t="s">
        <v>683</v>
      </c>
      <c r="C504" s="31">
        <v>4301060363</v>
      </c>
      <c r="D504" s="398">
        <v>4680115885035</v>
      </c>
      <c r="E504" s="399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4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07"/>
      <c r="Q504" s="407"/>
      <c r="R504" s="407"/>
      <c r="S504" s="399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17"/>
      <c r="B505" s="409"/>
      <c r="C505" s="409"/>
      <c r="D505" s="409"/>
      <c r="E505" s="409"/>
      <c r="F505" s="409"/>
      <c r="G505" s="409"/>
      <c r="H505" s="409"/>
      <c r="I505" s="409"/>
      <c r="J505" s="409"/>
      <c r="K505" s="409"/>
      <c r="L505" s="409"/>
      <c r="M505" s="409"/>
      <c r="N505" s="418"/>
      <c r="O505" s="391" t="s">
        <v>70</v>
      </c>
      <c r="P505" s="392"/>
      <c r="Q505" s="392"/>
      <c r="R505" s="392"/>
      <c r="S505" s="392"/>
      <c r="T505" s="392"/>
      <c r="U505" s="393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x14ac:dyDescent="0.2">
      <c r="A506" s="409"/>
      <c r="B506" s="409"/>
      <c r="C506" s="409"/>
      <c r="D506" s="409"/>
      <c r="E506" s="409"/>
      <c r="F506" s="409"/>
      <c r="G506" s="409"/>
      <c r="H506" s="409"/>
      <c r="I506" s="409"/>
      <c r="J506" s="409"/>
      <c r="K506" s="409"/>
      <c r="L506" s="409"/>
      <c r="M506" s="409"/>
      <c r="N506" s="418"/>
      <c r="O506" s="391" t="s">
        <v>70</v>
      </c>
      <c r="P506" s="392"/>
      <c r="Q506" s="392"/>
      <c r="R506" s="392"/>
      <c r="S506" s="392"/>
      <c r="T506" s="392"/>
      <c r="U506" s="393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customHeight="1" x14ac:dyDescent="0.2">
      <c r="A507" s="472" t="s">
        <v>684</v>
      </c>
      <c r="B507" s="473"/>
      <c r="C507" s="473"/>
      <c r="D507" s="473"/>
      <c r="E507" s="473"/>
      <c r="F507" s="473"/>
      <c r="G507" s="473"/>
      <c r="H507" s="473"/>
      <c r="I507" s="473"/>
      <c r="J507" s="473"/>
      <c r="K507" s="473"/>
      <c r="L507" s="473"/>
      <c r="M507" s="473"/>
      <c r="N507" s="473"/>
      <c r="O507" s="473"/>
      <c r="P507" s="473"/>
      <c r="Q507" s="473"/>
      <c r="R507" s="473"/>
      <c r="S507" s="473"/>
      <c r="T507" s="473"/>
      <c r="U507" s="473"/>
      <c r="V507" s="473"/>
      <c r="W507" s="473"/>
      <c r="X507" s="473"/>
      <c r="Y507" s="473"/>
      <c r="Z507" s="48"/>
      <c r="AA507" s="48"/>
    </row>
    <row r="508" spans="1:67" ht="16.5" customHeight="1" x14ac:dyDescent="0.25">
      <c r="A508" s="410" t="s">
        <v>685</v>
      </c>
      <c r="B508" s="409"/>
      <c r="C508" s="409"/>
      <c r="D508" s="409"/>
      <c r="E508" s="409"/>
      <c r="F508" s="409"/>
      <c r="G508" s="409"/>
      <c r="H508" s="409"/>
      <c r="I508" s="409"/>
      <c r="J508" s="409"/>
      <c r="K508" s="409"/>
      <c r="L508" s="409"/>
      <c r="M508" s="409"/>
      <c r="N508" s="409"/>
      <c r="O508" s="409"/>
      <c r="P508" s="409"/>
      <c r="Q508" s="409"/>
      <c r="R508" s="409"/>
      <c r="S508" s="409"/>
      <c r="T508" s="409"/>
      <c r="U508" s="409"/>
      <c r="V508" s="409"/>
      <c r="W508" s="409"/>
      <c r="X508" s="409"/>
      <c r="Y508" s="409"/>
      <c r="Z508" s="379"/>
      <c r="AA508" s="379"/>
    </row>
    <row r="509" spans="1:67" ht="14.25" customHeight="1" x14ac:dyDescent="0.25">
      <c r="A509" s="413" t="s">
        <v>105</v>
      </c>
      <c r="B509" s="409"/>
      <c r="C509" s="409"/>
      <c r="D509" s="409"/>
      <c r="E509" s="409"/>
      <c r="F509" s="409"/>
      <c r="G509" s="409"/>
      <c r="H509" s="409"/>
      <c r="I509" s="409"/>
      <c r="J509" s="409"/>
      <c r="K509" s="409"/>
      <c r="L509" s="409"/>
      <c r="M509" s="409"/>
      <c r="N509" s="409"/>
      <c r="O509" s="409"/>
      <c r="P509" s="409"/>
      <c r="Q509" s="409"/>
      <c r="R509" s="409"/>
      <c r="S509" s="409"/>
      <c r="T509" s="409"/>
      <c r="U509" s="409"/>
      <c r="V509" s="409"/>
      <c r="W509" s="409"/>
      <c r="X509" s="409"/>
      <c r="Y509" s="409"/>
      <c r="Z509" s="378"/>
      <c r="AA509" s="378"/>
    </row>
    <row r="510" spans="1:67" ht="27" customHeight="1" x14ac:dyDescent="0.25">
      <c r="A510" s="54" t="s">
        <v>686</v>
      </c>
      <c r="B510" s="54" t="s">
        <v>687</v>
      </c>
      <c r="C510" s="31">
        <v>4301011763</v>
      </c>
      <c r="D510" s="398">
        <v>4640242181011</v>
      </c>
      <c r="E510" s="399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555" t="s">
        <v>688</v>
      </c>
      <c r="P510" s="407"/>
      <c r="Q510" s="407"/>
      <c r="R510" s="407"/>
      <c r="S510" s="399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customHeight="1" x14ac:dyDescent="0.25">
      <c r="A511" s="54" t="s">
        <v>689</v>
      </c>
      <c r="B511" s="54" t="s">
        <v>690</v>
      </c>
      <c r="C511" s="31">
        <v>4301011951</v>
      </c>
      <c r="D511" s="398">
        <v>4640242180045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433" t="s">
        <v>691</v>
      </c>
      <c r="P511" s="407"/>
      <c r="Q511" s="407"/>
      <c r="R511" s="407"/>
      <c r="S511" s="399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customHeight="1" x14ac:dyDescent="0.25">
      <c r="A512" s="54" t="s">
        <v>692</v>
      </c>
      <c r="B512" s="54" t="s">
        <v>693</v>
      </c>
      <c r="C512" s="31">
        <v>4301011585</v>
      </c>
      <c r="D512" s="398">
        <v>4640242180441</v>
      </c>
      <c r="E512" s="399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542" t="s">
        <v>694</v>
      </c>
      <c r="P512" s="407"/>
      <c r="Q512" s="407"/>
      <c r="R512" s="407"/>
      <c r="S512" s="399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695</v>
      </c>
      <c r="B513" s="54" t="s">
        <v>696</v>
      </c>
      <c r="C513" s="31">
        <v>4301011950</v>
      </c>
      <c r="D513" s="398">
        <v>4640242180601</v>
      </c>
      <c r="E513" s="399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595" t="s">
        <v>697</v>
      </c>
      <c r="P513" s="407"/>
      <c r="Q513" s="407"/>
      <c r="R513" s="407"/>
      <c r="S513" s="399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698</v>
      </c>
      <c r="B514" s="54" t="s">
        <v>699</v>
      </c>
      <c r="C514" s="31">
        <v>4301011584</v>
      </c>
      <c r="D514" s="398">
        <v>4640242180564</v>
      </c>
      <c r="E514" s="399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03" t="s">
        <v>700</v>
      </c>
      <c r="P514" s="407"/>
      <c r="Q514" s="407"/>
      <c r="R514" s="407"/>
      <c r="S514" s="399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701</v>
      </c>
      <c r="B515" s="54" t="s">
        <v>702</v>
      </c>
      <c r="C515" s="31">
        <v>4301011762</v>
      </c>
      <c r="D515" s="398">
        <v>4640242180922</v>
      </c>
      <c r="E515" s="399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527" t="s">
        <v>703</v>
      </c>
      <c r="P515" s="407"/>
      <c r="Q515" s="407"/>
      <c r="R515" s="407"/>
      <c r="S515" s="399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704</v>
      </c>
      <c r="B516" s="54" t="s">
        <v>705</v>
      </c>
      <c r="C516" s="31">
        <v>4301011764</v>
      </c>
      <c r="D516" s="398">
        <v>4640242181189</v>
      </c>
      <c r="E516" s="399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06" t="s">
        <v>706</v>
      </c>
      <c r="P516" s="407"/>
      <c r="Q516" s="407"/>
      <c r="R516" s="407"/>
      <c r="S516" s="399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707</v>
      </c>
      <c r="B517" s="54" t="s">
        <v>708</v>
      </c>
      <c r="C517" s="31">
        <v>4301011551</v>
      </c>
      <c r="D517" s="398">
        <v>4640242180038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678" t="s">
        <v>709</v>
      </c>
      <c r="P517" s="407"/>
      <c r="Q517" s="407"/>
      <c r="R517" s="407"/>
      <c r="S517" s="399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710</v>
      </c>
      <c r="B518" s="54" t="s">
        <v>711</v>
      </c>
      <c r="C518" s="31">
        <v>4301011765</v>
      </c>
      <c r="D518" s="398">
        <v>4640242181172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755" t="s">
        <v>712</v>
      </c>
      <c r="P518" s="407"/>
      <c r="Q518" s="407"/>
      <c r="R518" s="407"/>
      <c r="S518" s="399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x14ac:dyDescent="0.2">
      <c r="A519" s="417"/>
      <c r="B519" s="409"/>
      <c r="C519" s="409"/>
      <c r="D519" s="409"/>
      <c r="E519" s="409"/>
      <c r="F519" s="409"/>
      <c r="G519" s="409"/>
      <c r="H519" s="409"/>
      <c r="I519" s="409"/>
      <c r="J519" s="409"/>
      <c r="K519" s="409"/>
      <c r="L519" s="409"/>
      <c r="M519" s="409"/>
      <c r="N519" s="418"/>
      <c r="O519" s="391" t="s">
        <v>70</v>
      </c>
      <c r="P519" s="392"/>
      <c r="Q519" s="392"/>
      <c r="R519" s="392"/>
      <c r="S519" s="392"/>
      <c r="T519" s="392"/>
      <c r="U519" s="393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x14ac:dyDescent="0.2">
      <c r="A520" s="409"/>
      <c r="B520" s="409"/>
      <c r="C520" s="409"/>
      <c r="D520" s="409"/>
      <c r="E520" s="409"/>
      <c r="F520" s="409"/>
      <c r="G520" s="409"/>
      <c r="H520" s="409"/>
      <c r="I520" s="409"/>
      <c r="J520" s="409"/>
      <c r="K520" s="409"/>
      <c r="L520" s="409"/>
      <c r="M520" s="409"/>
      <c r="N520" s="418"/>
      <c r="O520" s="391" t="s">
        <v>70</v>
      </c>
      <c r="P520" s="392"/>
      <c r="Q520" s="392"/>
      <c r="R520" s="392"/>
      <c r="S520" s="392"/>
      <c r="T520" s="392"/>
      <c r="U520" s="393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customHeight="1" x14ac:dyDescent="0.25">
      <c r="A521" s="413" t="s">
        <v>97</v>
      </c>
      <c r="B521" s="409"/>
      <c r="C521" s="409"/>
      <c r="D521" s="409"/>
      <c r="E521" s="409"/>
      <c r="F521" s="409"/>
      <c r="G521" s="409"/>
      <c r="H521" s="409"/>
      <c r="I521" s="409"/>
      <c r="J521" s="409"/>
      <c r="K521" s="409"/>
      <c r="L521" s="409"/>
      <c r="M521" s="409"/>
      <c r="N521" s="409"/>
      <c r="O521" s="409"/>
      <c r="P521" s="409"/>
      <c r="Q521" s="409"/>
      <c r="R521" s="409"/>
      <c r="S521" s="409"/>
      <c r="T521" s="409"/>
      <c r="U521" s="409"/>
      <c r="V521" s="409"/>
      <c r="W521" s="409"/>
      <c r="X521" s="409"/>
      <c r="Y521" s="409"/>
      <c r="Z521" s="378"/>
      <c r="AA521" s="378"/>
    </row>
    <row r="522" spans="1:67" ht="27" customHeight="1" x14ac:dyDescent="0.25">
      <c r="A522" s="54" t="s">
        <v>713</v>
      </c>
      <c r="B522" s="54" t="s">
        <v>714</v>
      </c>
      <c r="C522" s="31">
        <v>4301020260</v>
      </c>
      <c r="D522" s="398">
        <v>4640242180526</v>
      </c>
      <c r="E522" s="399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05" t="s">
        <v>715</v>
      </c>
      <c r="P522" s="407"/>
      <c r="Q522" s="407"/>
      <c r="R522" s="407"/>
      <c r="S522" s="399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716</v>
      </c>
      <c r="B523" s="54" t="s">
        <v>717</v>
      </c>
      <c r="C523" s="31">
        <v>4301020269</v>
      </c>
      <c r="D523" s="398">
        <v>4640242180519</v>
      </c>
      <c r="E523" s="399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686" t="s">
        <v>718</v>
      </c>
      <c r="P523" s="407"/>
      <c r="Q523" s="407"/>
      <c r="R523" s="407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719</v>
      </c>
      <c r="B524" s="54" t="s">
        <v>720</v>
      </c>
      <c r="C524" s="31">
        <v>4301020309</v>
      </c>
      <c r="D524" s="398">
        <v>4640242180090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562" t="s">
        <v>721</v>
      </c>
      <c r="P524" s="407"/>
      <c r="Q524" s="407"/>
      <c r="R524" s="407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722</v>
      </c>
      <c r="B525" s="54" t="s">
        <v>723</v>
      </c>
      <c r="C525" s="31">
        <v>4301020314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04" t="s">
        <v>724</v>
      </c>
      <c r="P525" s="407"/>
      <c r="Q525" s="407"/>
      <c r="R525" s="407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725</v>
      </c>
      <c r="B526" s="54" t="s">
        <v>726</v>
      </c>
      <c r="C526" s="31">
        <v>4301020295</v>
      </c>
      <c r="D526" s="398">
        <v>4640242181363</v>
      </c>
      <c r="E526" s="399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724" t="s">
        <v>727</v>
      </c>
      <c r="P526" s="407"/>
      <c r="Q526" s="407"/>
      <c r="R526" s="407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417"/>
      <c r="B527" s="409"/>
      <c r="C527" s="409"/>
      <c r="D527" s="409"/>
      <c r="E527" s="409"/>
      <c r="F527" s="409"/>
      <c r="G527" s="409"/>
      <c r="H527" s="409"/>
      <c r="I527" s="409"/>
      <c r="J527" s="409"/>
      <c r="K527" s="409"/>
      <c r="L527" s="409"/>
      <c r="M527" s="409"/>
      <c r="N527" s="418"/>
      <c r="O527" s="391" t="s">
        <v>70</v>
      </c>
      <c r="P527" s="392"/>
      <c r="Q527" s="392"/>
      <c r="R527" s="392"/>
      <c r="S527" s="392"/>
      <c r="T527" s="392"/>
      <c r="U527" s="393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x14ac:dyDescent="0.2">
      <c r="A528" s="409"/>
      <c r="B528" s="409"/>
      <c r="C528" s="409"/>
      <c r="D528" s="409"/>
      <c r="E528" s="409"/>
      <c r="F528" s="409"/>
      <c r="G528" s="409"/>
      <c r="H528" s="409"/>
      <c r="I528" s="409"/>
      <c r="J528" s="409"/>
      <c r="K528" s="409"/>
      <c r="L528" s="409"/>
      <c r="M528" s="409"/>
      <c r="N528" s="418"/>
      <c r="O528" s="391" t="s">
        <v>70</v>
      </c>
      <c r="P528" s="392"/>
      <c r="Q528" s="392"/>
      <c r="R528" s="392"/>
      <c r="S528" s="392"/>
      <c r="T528" s="392"/>
      <c r="U528" s="393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customHeight="1" x14ac:dyDescent="0.25">
      <c r="A529" s="413" t="s">
        <v>61</v>
      </c>
      <c r="B529" s="409"/>
      <c r="C529" s="409"/>
      <c r="D529" s="409"/>
      <c r="E529" s="409"/>
      <c r="F529" s="409"/>
      <c r="G529" s="409"/>
      <c r="H529" s="409"/>
      <c r="I529" s="409"/>
      <c r="J529" s="409"/>
      <c r="K529" s="409"/>
      <c r="L529" s="409"/>
      <c r="M529" s="409"/>
      <c r="N529" s="409"/>
      <c r="O529" s="409"/>
      <c r="P529" s="409"/>
      <c r="Q529" s="409"/>
      <c r="R529" s="409"/>
      <c r="S529" s="409"/>
      <c r="T529" s="409"/>
      <c r="U529" s="409"/>
      <c r="V529" s="409"/>
      <c r="W529" s="409"/>
      <c r="X529" s="409"/>
      <c r="Y529" s="409"/>
      <c r="Z529" s="378"/>
      <c r="AA529" s="378"/>
    </row>
    <row r="530" spans="1:67" ht="27" customHeight="1" x14ac:dyDescent="0.25">
      <c r="A530" s="54" t="s">
        <v>728</v>
      </c>
      <c r="B530" s="54" t="s">
        <v>729</v>
      </c>
      <c r="C530" s="31">
        <v>4301031280</v>
      </c>
      <c r="D530" s="398">
        <v>4640242180816</v>
      </c>
      <c r="E530" s="399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43" t="s">
        <v>730</v>
      </c>
      <c r="P530" s="407"/>
      <c r="Q530" s="407"/>
      <c r="R530" s="407"/>
      <c r="S530" s="399"/>
      <c r="T530" s="34"/>
      <c r="U530" s="34"/>
      <c r="V530" s="35" t="s">
        <v>66</v>
      </c>
      <c r="W530" s="385">
        <v>30</v>
      </c>
      <c r="X530" s="386">
        <f t="shared" ref="X530:X535" si="103">IFERROR(IF(W530="",0,CEILING((W530/$H530),1)*$H530),"")</f>
        <v>33.6</v>
      </c>
      <c r="Y530" s="36">
        <f>IFERROR(IF(X530=0,"",ROUNDUP(X530/H530,0)*0.00753),"")</f>
        <v>6.0240000000000002E-2</v>
      </c>
      <c r="Z530" s="56"/>
      <c r="AA530" s="57"/>
      <c r="AE530" s="64"/>
      <c r="BB530" s="361" t="s">
        <v>1</v>
      </c>
      <c r="BL530" s="64">
        <f t="shared" ref="BL530:BL535" si="104">IFERROR(W530*I530/H530,"0")</f>
        <v>31.857142857142858</v>
      </c>
      <c r="BM530" s="64">
        <f t="shared" ref="BM530:BM535" si="105">IFERROR(X530*I530/H530,"0")</f>
        <v>35.68</v>
      </c>
      <c r="BN530" s="64">
        <f t="shared" ref="BN530:BN535" si="106">IFERROR(1/J530*(W530/H530),"0")</f>
        <v>4.5787545787545784E-2</v>
      </c>
      <c r="BO530" s="64">
        <f t="shared" ref="BO530:BO535" si="107">IFERROR(1/J530*(X530/H530),"0")</f>
        <v>5.128205128205128E-2</v>
      </c>
    </row>
    <row r="531" spans="1:67" ht="27" customHeight="1" x14ac:dyDescent="0.25">
      <c r="A531" s="54" t="s">
        <v>731</v>
      </c>
      <c r="B531" s="54" t="s">
        <v>732</v>
      </c>
      <c r="C531" s="31">
        <v>4301031194</v>
      </c>
      <c r="D531" s="398">
        <v>4680115880856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407"/>
      <c r="Q531" s="407"/>
      <c r="R531" s="407"/>
      <c r="S531" s="399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57" t="s">
        <v>735</v>
      </c>
      <c r="P532" s="407"/>
      <c r="Q532" s="407"/>
      <c r="R532" s="407"/>
      <c r="S532" s="399"/>
      <c r="T532" s="34"/>
      <c r="U532" s="34"/>
      <c r="V532" s="35" t="s">
        <v>66</v>
      </c>
      <c r="W532" s="385">
        <v>60</v>
      </c>
      <c r="X532" s="386">
        <f t="shared" si="103"/>
        <v>63</v>
      </c>
      <c r="Y532" s="36">
        <f>IFERROR(IF(X532=0,"",ROUNDUP(X532/H532,0)*0.00753),"")</f>
        <v>0.11295000000000001</v>
      </c>
      <c r="Z532" s="56"/>
      <c r="AA532" s="57"/>
      <c r="AE532" s="64"/>
      <c r="BB532" s="363" t="s">
        <v>1</v>
      </c>
      <c r="BL532" s="64">
        <f t="shared" si="104"/>
        <v>63.714285714285715</v>
      </c>
      <c r="BM532" s="64">
        <f t="shared" si="105"/>
        <v>66.900000000000006</v>
      </c>
      <c r="BN532" s="64">
        <f t="shared" si="106"/>
        <v>9.1575091575091569E-2</v>
      </c>
      <c r="BO532" s="64">
        <f t="shared" si="107"/>
        <v>9.6153846153846145E-2</v>
      </c>
    </row>
    <row r="533" spans="1:67" ht="27" customHeight="1" x14ac:dyDescent="0.25">
      <c r="A533" s="54" t="s">
        <v>736</v>
      </c>
      <c r="B533" s="54" t="s">
        <v>737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5" t="s">
        <v>738</v>
      </c>
      <c r="P533" s="407"/>
      <c r="Q533" s="407"/>
      <c r="R533" s="407"/>
      <c r="S533" s="399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739</v>
      </c>
      <c r="B534" s="54" t="s">
        <v>740</v>
      </c>
      <c r="C534" s="31">
        <v>4301031203</v>
      </c>
      <c r="D534" s="398">
        <v>4640242180908</v>
      </c>
      <c r="E534" s="399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96" t="s">
        <v>741</v>
      </c>
      <c r="P534" s="407"/>
      <c r="Q534" s="407"/>
      <c r="R534" s="407"/>
      <c r="S534" s="399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742</v>
      </c>
      <c r="B535" s="54" t="s">
        <v>743</v>
      </c>
      <c r="C535" s="31">
        <v>4301031200</v>
      </c>
      <c r="D535" s="398">
        <v>4640242180489</v>
      </c>
      <c r="E535" s="399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48" t="s">
        <v>744</v>
      </c>
      <c r="P535" s="407"/>
      <c r="Q535" s="407"/>
      <c r="R535" s="407"/>
      <c r="S535" s="399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x14ac:dyDescent="0.2">
      <c r="A536" s="417"/>
      <c r="B536" s="409"/>
      <c r="C536" s="409"/>
      <c r="D536" s="409"/>
      <c r="E536" s="409"/>
      <c r="F536" s="409"/>
      <c r="G536" s="409"/>
      <c r="H536" s="409"/>
      <c r="I536" s="409"/>
      <c r="J536" s="409"/>
      <c r="K536" s="409"/>
      <c r="L536" s="409"/>
      <c r="M536" s="409"/>
      <c r="N536" s="418"/>
      <c r="O536" s="391" t="s">
        <v>70</v>
      </c>
      <c r="P536" s="392"/>
      <c r="Q536" s="392"/>
      <c r="R536" s="392"/>
      <c r="S536" s="392"/>
      <c r="T536" s="392"/>
      <c r="U536" s="393"/>
      <c r="V536" s="37" t="s">
        <v>71</v>
      </c>
      <c r="W536" s="387">
        <f>IFERROR(W530/H530,"0")+IFERROR(W531/H531,"0")+IFERROR(W532/H532,"0")+IFERROR(W533/H533,"0")+IFERROR(W534/H534,"0")+IFERROR(W535/H535,"0")</f>
        <v>21.428571428571427</v>
      </c>
      <c r="X536" s="387">
        <f>IFERROR(X530/H530,"0")+IFERROR(X531/H531,"0")+IFERROR(X532/H532,"0")+IFERROR(X533/H533,"0")+IFERROR(X534/H534,"0")+IFERROR(X535/H535,"0")</f>
        <v>23</v>
      </c>
      <c r="Y536" s="387">
        <f>IFERROR(IF(Y530="",0,Y530),"0")+IFERROR(IF(Y531="",0,Y531),"0")+IFERROR(IF(Y532="",0,Y532),"0")+IFERROR(IF(Y533="",0,Y533),"0")+IFERROR(IF(Y534="",0,Y534),"0")+IFERROR(IF(Y535="",0,Y535),"0")</f>
        <v>0.17319000000000001</v>
      </c>
      <c r="Z536" s="388"/>
      <c r="AA536" s="388"/>
    </row>
    <row r="537" spans="1:67" x14ac:dyDescent="0.2">
      <c r="A537" s="409"/>
      <c r="B537" s="409"/>
      <c r="C537" s="409"/>
      <c r="D537" s="409"/>
      <c r="E537" s="409"/>
      <c r="F537" s="409"/>
      <c r="G537" s="409"/>
      <c r="H537" s="409"/>
      <c r="I537" s="409"/>
      <c r="J537" s="409"/>
      <c r="K537" s="409"/>
      <c r="L537" s="409"/>
      <c r="M537" s="409"/>
      <c r="N537" s="418"/>
      <c r="O537" s="391" t="s">
        <v>70</v>
      </c>
      <c r="P537" s="392"/>
      <c r="Q537" s="392"/>
      <c r="R537" s="392"/>
      <c r="S537" s="392"/>
      <c r="T537" s="392"/>
      <c r="U537" s="393"/>
      <c r="V537" s="37" t="s">
        <v>66</v>
      </c>
      <c r="W537" s="387">
        <f>IFERROR(SUM(W530:W535),"0")</f>
        <v>90</v>
      </c>
      <c r="X537" s="387">
        <f>IFERROR(SUM(X530:X535),"0")</f>
        <v>96.6</v>
      </c>
      <c r="Y537" s="37"/>
      <c r="Z537" s="388"/>
      <c r="AA537" s="388"/>
    </row>
    <row r="538" spans="1:67" ht="14.25" customHeight="1" x14ac:dyDescent="0.25">
      <c r="A538" s="413" t="s">
        <v>72</v>
      </c>
      <c r="B538" s="409"/>
      <c r="C538" s="409"/>
      <c r="D538" s="409"/>
      <c r="E538" s="409"/>
      <c r="F538" s="409"/>
      <c r="G538" s="409"/>
      <c r="H538" s="409"/>
      <c r="I538" s="409"/>
      <c r="J538" s="409"/>
      <c r="K538" s="409"/>
      <c r="L538" s="409"/>
      <c r="M538" s="409"/>
      <c r="N538" s="409"/>
      <c r="O538" s="409"/>
      <c r="P538" s="409"/>
      <c r="Q538" s="409"/>
      <c r="R538" s="409"/>
      <c r="S538" s="409"/>
      <c r="T538" s="409"/>
      <c r="U538" s="409"/>
      <c r="V538" s="409"/>
      <c r="W538" s="409"/>
      <c r="X538" s="409"/>
      <c r="Y538" s="409"/>
      <c r="Z538" s="378"/>
      <c r="AA538" s="378"/>
    </row>
    <row r="539" spans="1:67" ht="27" customHeight="1" x14ac:dyDescent="0.25">
      <c r="A539" s="54" t="s">
        <v>745</v>
      </c>
      <c r="B539" s="54" t="s">
        <v>746</v>
      </c>
      <c r="C539" s="31">
        <v>4301051746</v>
      </c>
      <c r="D539" s="398">
        <v>4640242180533</v>
      </c>
      <c r="E539" s="399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730" t="s">
        <v>747</v>
      </c>
      <c r="P539" s="407"/>
      <c r="Q539" s="407"/>
      <c r="R539" s="407"/>
      <c r="S539" s="399"/>
      <c r="T539" s="34"/>
      <c r="U539" s="34"/>
      <c r="V539" s="35" t="s">
        <v>66</v>
      </c>
      <c r="W539" s="385">
        <v>1300</v>
      </c>
      <c r="X539" s="386">
        <f>IFERROR(IF(W539="",0,CEILING((W539/$H539),1)*$H539),"")</f>
        <v>1302.5999999999999</v>
      </c>
      <c r="Y539" s="36">
        <f>IFERROR(IF(X539=0,"",ROUNDUP(X539/H539,0)*0.02175),"")</f>
        <v>3.6322499999999995</v>
      </c>
      <c r="Z539" s="56"/>
      <c r="AA539" s="57"/>
      <c r="AE539" s="64"/>
      <c r="BB539" s="367" t="s">
        <v>1</v>
      </c>
      <c r="BL539" s="64">
        <f>IFERROR(W539*I539/H539,"0")</f>
        <v>1394.0000000000002</v>
      </c>
      <c r="BM539" s="64">
        <f>IFERROR(X539*I539/H539,"0")</f>
        <v>1396.788</v>
      </c>
      <c r="BN539" s="64">
        <f>IFERROR(1/J539*(W539/H539),"0")</f>
        <v>2.9761904761904758</v>
      </c>
      <c r="BO539" s="64">
        <f>IFERROR(1/J539*(X539/H539),"0")</f>
        <v>2.9821428571428568</v>
      </c>
    </row>
    <row r="540" spans="1:67" ht="27" customHeight="1" x14ac:dyDescent="0.25">
      <c r="A540" s="54" t="s">
        <v>748</v>
      </c>
      <c r="B540" s="54" t="s">
        <v>749</v>
      </c>
      <c r="C540" s="31">
        <v>4301051780</v>
      </c>
      <c r="D540" s="398">
        <v>4640242180106</v>
      </c>
      <c r="E540" s="399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618" t="s">
        <v>750</v>
      </c>
      <c r="P540" s="407"/>
      <c r="Q540" s="407"/>
      <c r="R540" s="407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4301051510</v>
      </c>
      <c r="D541" s="398">
        <v>4640242180540</v>
      </c>
      <c r="E541" s="399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586" t="s">
        <v>753</v>
      </c>
      <c r="P541" s="407"/>
      <c r="Q541" s="407"/>
      <c r="R541" s="407"/>
      <c r="S541" s="399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4301051390</v>
      </c>
      <c r="D542" s="398">
        <v>4640242181233</v>
      </c>
      <c r="E542" s="399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676" t="s">
        <v>756</v>
      </c>
      <c r="P542" s="407"/>
      <c r="Q542" s="407"/>
      <c r="R542" s="407"/>
      <c r="S542" s="399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757</v>
      </c>
      <c r="B543" s="54" t="s">
        <v>758</v>
      </c>
      <c r="C543" s="31">
        <v>4301051448</v>
      </c>
      <c r="D543" s="398">
        <v>4640242181226</v>
      </c>
      <c r="E543" s="399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656" t="s">
        <v>759</v>
      </c>
      <c r="P543" s="407"/>
      <c r="Q543" s="407"/>
      <c r="R543" s="407"/>
      <c r="S543" s="399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x14ac:dyDescent="0.2">
      <c r="A544" s="417"/>
      <c r="B544" s="409"/>
      <c r="C544" s="409"/>
      <c r="D544" s="409"/>
      <c r="E544" s="409"/>
      <c r="F544" s="409"/>
      <c r="G544" s="409"/>
      <c r="H544" s="409"/>
      <c r="I544" s="409"/>
      <c r="J544" s="409"/>
      <c r="K544" s="409"/>
      <c r="L544" s="409"/>
      <c r="M544" s="409"/>
      <c r="N544" s="418"/>
      <c r="O544" s="391" t="s">
        <v>70</v>
      </c>
      <c r="P544" s="392"/>
      <c r="Q544" s="392"/>
      <c r="R544" s="392"/>
      <c r="S544" s="392"/>
      <c r="T544" s="392"/>
      <c r="U544" s="393"/>
      <c r="V544" s="37" t="s">
        <v>71</v>
      </c>
      <c r="W544" s="387">
        <f>IFERROR(W539/H539,"0")+IFERROR(W540/H540,"0")+IFERROR(W541/H541,"0")+IFERROR(W542/H542,"0")+IFERROR(W543/H543,"0")</f>
        <v>166.66666666666666</v>
      </c>
      <c r="X544" s="387">
        <f>IFERROR(X539/H539,"0")+IFERROR(X540/H540,"0")+IFERROR(X541/H541,"0")+IFERROR(X542/H542,"0")+IFERROR(X543/H543,"0")</f>
        <v>167</v>
      </c>
      <c r="Y544" s="387">
        <f>IFERROR(IF(Y539="",0,Y539),"0")+IFERROR(IF(Y540="",0,Y540),"0")+IFERROR(IF(Y541="",0,Y541),"0")+IFERROR(IF(Y542="",0,Y542),"0")+IFERROR(IF(Y543="",0,Y543),"0")</f>
        <v>3.6322499999999995</v>
      </c>
      <c r="Z544" s="388"/>
      <c r="AA544" s="388"/>
    </row>
    <row r="545" spans="1:67" x14ac:dyDescent="0.2">
      <c r="A545" s="409"/>
      <c r="B545" s="409"/>
      <c r="C545" s="409"/>
      <c r="D545" s="409"/>
      <c r="E545" s="409"/>
      <c r="F545" s="409"/>
      <c r="G545" s="409"/>
      <c r="H545" s="409"/>
      <c r="I545" s="409"/>
      <c r="J545" s="409"/>
      <c r="K545" s="409"/>
      <c r="L545" s="409"/>
      <c r="M545" s="409"/>
      <c r="N545" s="418"/>
      <c r="O545" s="391" t="s">
        <v>70</v>
      </c>
      <c r="P545" s="392"/>
      <c r="Q545" s="392"/>
      <c r="R545" s="392"/>
      <c r="S545" s="392"/>
      <c r="T545" s="392"/>
      <c r="U545" s="393"/>
      <c r="V545" s="37" t="s">
        <v>66</v>
      </c>
      <c r="W545" s="387">
        <f>IFERROR(SUM(W539:W543),"0")</f>
        <v>1300</v>
      </c>
      <c r="X545" s="387">
        <f>IFERROR(SUM(X539:X543),"0")</f>
        <v>1302.5999999999999</v>
      </c>
      <c r="Y545" s="37"/>
      <c r="Z545" s="388"/>
      <c r="AA545" s="388"/>
    </row>
    <row r="546" spans="1:67" ht="14.25" customHeight="1" x14ac:dyDescent="0.25">
      <c r="A546" s="413" t="s">
        <v>205</v>
      </c>
      <c r="B546" s="409"/>
      <c r="C546" s="409"/>
      <c r="D546" s="409"/>
      <c r="E546" s="409"/>
      <c r="F546" s="409"/>
      <c r="G546" s="409"/>
      <c r="H546" s="409"/>
      <c r="I546" s="409"/>
      <c r="J546" s="409"/>
      <c r="K546" s="409"/>
      <c r="L546" s="409"/>
      <c r="M546" s="409"/>
      <c r="N546" s="409"/>
      <c r="O546" s="409"/>
      <c r="P546" s="409"/>
      <c r="Q546" s="409"/>
      <c r="R546" s="409"/>
      <c r="S546" s="409"/>
      <c r="T546" s="409"/>
      <c r="U546" s="409"/>
      <c r="V546" s="409"/>
      <c r="W546" s="409"/>
      <c r="X546" s="409"/>
      <c r="Y546" s="409"/>
      <c r="Z546" s="378"/>
      <c r="AA546" s="378"/>
    </row>
    <row r="547" spans="1:67" ht="27" customHeight="1" x14ac:dyDescent="0.25">
      <c r="A547" s="54" t="s">
        <v>760</v>
      </c>
      <c r="B547" s="54" t="s">
        <v>761</v>
      </c>
      <c r="C547" s="31">
        <v>4301060354</v>
      </c>
      <c r="D547" s="398">
        <v>4640242180120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495" t="s">
        <v>762</v>
      </c>
      <c r="P547" s="407"/>
      <c r="Q547" s="407"/>
      <c r="R547" s="407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760</v>
      </c>
      <c r="B548" s="54" t="s">
        <v>763</v>
      </c>
      <c r="C548" s="31">
        <v>4301060408</v>
      </c>
      <c r="D548" s="398">
        <v>4640242180120</v>
      </c>
      <c r="E548" s="399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615" t="s">
        <v>764</v>
      </c>
      <c r="P548" s="407"/>
      <c r="Q548" s="407"/>
      <c r="R548" s="407"/>
      <c r="S548" s="399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765</v>
      </c>
      <c r="B549" s="54" t="s">
        <v>766</v>
      </c>
      <c r="C549" s="31">
        <v>4301060355</v>
      </c>
      <c r="D549" s="398">
        <v>4640242180137</v>
      </c>
      <c r="E549" s="399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453" t="s">
        <v>767</v>
      </c>
      <c r="P549" s="407"/>
      <c r="Q549" s="407"/>
      <c r="R549" s="407"/>
      <c r="S549" s="399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765</v>
      </c>
      <c r="B550" s="54" t="s">
        <v>768</v>
      </c>
      <c r="C550" s="31">
        <v>4301060407</v>
      </c>
      <c r="D550" s="398">
        <v>4640242180137</v>
      </c>
      <c r="E550" s="399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12" t="s">
        <v>769</v>
      </c>
      <c r="P550" s="407"/>
      <c r="Q550" s="407"/>
      <c r="R550" s="407"/>
      <c r="S550" s="399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7"/>
      <c r="B551" s="409"/>
      <c r="C551" s="409"/>
      <c r="D551" s="409"/>
      <c r="E551" s="409"/>
      <c r="F551" s="409"/>
      <c r="G551" s="409"/>
      <c r="H551" s="409"/>
      <c r="I551" s="409"/>
      <c r="J551" s="409"/>
      <c r="K551" s="409"/>
      <c r="L551" s="409"/>
      <c r="M551" s="409"/>
      <c r="N551" s="418"/>
      <c r="O551" s="391" t="s">
        <v>70</v>
      </c>
      <c r="P551" s="392"/>
      <c r="Q551" s="392"/>
      <c r="R551" s="392"/>
      <c r="S551" s="392"/>
      <c r="T551" s="392"/>
      <c r="U551" s="393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x14ac:dyDescent="0.2">
      <c r="A552" s="409"/>
      <c r="B552" s="409"/>
      <c r="C552" s="409"/>
      <c r="D552" s="409"/>
      <c r="E552" s="409"/>
      <c r="F552" s="409"/>
      <c r="G552" s="409"/>
      <c r="H552" s="409"/>
      <c r="I552" s="409"/>
      <c r="J552" s="409"/>
      <c r="K552" s="409"/>
      <c r="L552" s="409"/>
      <c r="M552" s="409"/>
      <c r="N552" s="418"/>
      <c r="O552" s="391" t="s">
        <v>70</v>
      </c>
      <c r="P552" s="392"/>
      <c r="Q552" s="392"/>
      <c r="R552" s="392"/>
      <c r="S552" s="392"/>
      <c r="T552" s="392"/>
      <c r="U552" s="393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624"/>
      <c r="B553" s="409"/>
      <c r="C553" s="409"/>
      <c r="D553" s="409"/>
      <c r="E553" s="409"/>
      <c r="F553" s="409"/>
      <c r="G553" s="409"/>
      <c r="H553" s="409"/>
      <c r="I553" s="409"/>
      <c r="J553" s="409"/>
      <c r="K553" s="409"/>
      <c r="L553" s="409"/>
      <c r="M553" s="409"/>
      <c r="N553" s="571"/>
      <c r="O553" s="401" t="s">
        <v>770</v>
      </c>
      <c r="P553" s="402"/>
      <c r="Q553" s="402"/>
      <c r="R553" s="402"/>
      <c r="S553" s="402"/>
      <c r="T553" s="402"/>
      <c r="U553" s="403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8452.2000000000007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8551.2199999999993</v>
      </c>
      <c r="Y553" s="37"/>
      <c r="Z553" s="388"/>
      <c r="AA553" s="388"/>
    </row>
    <row r="554" spans="1:67" x14ac:dyDescent="0.2">
      <c r="A554" s="409"/>
      <c r="B554" s="409"/>
      <c r="C554" s="409"/>
      <c r="D554" s="409"/>
      <c r="E554" s="409"/>
      <c r="F554" s="409"/>
      <c r="G554" s="409"/>
      <c r="H554" s="409"/>
      <c r="I554" s="409"/>
      <c r="J554" s="409"/>
      <c r="K554" s="409"/>
      <c r="L554" s="409"/>
      <c r="M554" s="409"/>
      <c r="N554" s="571"/>
      <c r="O554" s="401" t="s">
        <v>771</v>
      </c>
      <c r="P554" s="402"/>
      <c r="Q554" s="402"/>
      <c r="R554" s="402"/>
      <c r="S554" s="402"/>
      <c r="T554" s="402"/>
      <c r="U554" s="403"/>
      <c r="V554" s="37" t="s">
        <v>66</v>
      </c>
      <c r="W554" s="387">
        <f>IFERROR(SUM(BL22:BL550),"0")</f>
        <v>8961.6785694535374</v>
      </c>
      <c r="X554" s="387">
        <f>IFERROR(SUM(BM22:BM550),"0")</f>
        <v>9066.2879999999986</v>
      </c>
      <c r="Y554" s="37"/>
      <c r="Z554" s="388"/>
      <c r="AA554" s="388"/>
    </row>
    <row r="555" spans="1:67" x14ac:dyDescent="0.2">
      <c r="A555" s="409"/>
      <c r="B555" s="409"/>
      <c r="C555" s="409"/>
      <c r="D555" s="409"/>
      <c r="E555" s="409"/>
      <c r="F555" s="409"/>
      <c r="G555" s="409"/>
      <c r="H555" s="409"/>
      <c r="I555" s="409"/>
      <c r="J555" s="409"/>
      <c r="K555" s="409"/>
      <c r="L555" s="409"/>
      <c r="M555" s="409"/>
      <c r="N555" s="571"/>
      <c r="O555" s="401" t="s">
        <v>772</v>
      </c>
      <c r="P555" s="402"/>
      <c r="Q555" s="402"/>
      <c r="R555" s="402"/>
      <c r="S555" s="402"/>
      <c r="T555" s="402"/>
      <c r="U555" s="403"/>
      <c r="V555" s="37" t="s">
        <v>773</v>
      </c>
      <c r="W555" s="38">
        <f>ROUNDUP(SUM(BN22:BN550),0)</f>
        <v>16</v>
      </c>
      <c r="X555" s="38">
        <f>ROUNDUP(SUM(BO22:BO550),0)</f>
        <v>17</v>
      </c>
      <c r="Y555" s="37"/>
      <c r="Z555" s="388"/>
      <c r="AA555" s="388"/>
    </row>
    <row r="556" spans="1:67" x14ac:dyDescent="0.2">
      <c r="A556" s="409"/>
      <c r="B556" s="409"/>
      <c r="C556" s="409"/>
      <c r="D556" s="409"/>
      <c r="E556" s="409"/>
      <c r="F556" s="409"/>
      <c r="G556" s="409"/>
      <c r="H556" s="409"/>
      <c r="I556" s="409"/>
      <c r="J556" s="409"/>
      <c r="K556" s="409"/>
      <c r="L556" s="409"/>
      <c r="M556" s="409"/>
      <c r="N556" s="571"/>
      <c r="O556" s="401" t="s">
        <v>774</v>
      </c>
      <c r="P556" s="402"/>
      <c r="Q556" s="402"/>
      <c r="R556" s="402"/>
      <c r="S556" s="402"/>
      <c r="T556" s="402"/>
      <c r="U556" s="403"/>
      <c r="V556" s="37" t="s">
        <v>66</v>
      </c>
      <c r="W556" s="387">
        <f>GrossWeightTotal+PalletQtyTotal*25</f>
        <v>9361.6785694535374</v>
      </c>
      <c r="X556" s="387">
        <f>GrossWeightTotalR+PalletQtyTotalR*25</f>
        <v>9491.2879999999986</v>
      </c>
      <c r="Y556" s="37"/>
      <c r="Z556" s="388"/>
      <c r="AA556" s="388"/>
    </row>
    <row r="557" spans="1:67" x14ac:dyDescent="0.2">
      <c r="A557" s="409"/>
      <c r="B557" s="409"/>
      <c r="C557" s="409"/>
      <c r="D557" s="409"/>
      <c r="E557" s="409"/>
      <c r="F557" s="409"/>
      <c r="G557" s="409"/>
      <c r="H557" s="409"/>
      <c r="I557" s="409"/>
      <c r="J557" s="409"/>
      <c r="K557" s="409"/>
      <c r="L557" s="409"/>
      <c r="M557" s="409"/>
      <c r="N557" s="571"/>
      <c r="O557" s="401" t="s">
        <v>775</v>
      </c>
      <c r="P557" s="402"/>
      <c r="Q557" s="402"/>
      <c r="R557" s="402"/>
      <c r="S557" s="402"/>
      <c r="T557" s="402"/>
      <c r="U557" s="403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1380.6859024755579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1396</v>
      </c>
      <c r="Y557" s="37"/>
      <c r="Z557" s="388"/>
      <c r="AA557" s="388"/>
    </row>
    <row r="558" spans="1:67" ht="14.25" customHeight="1" x14ac:dyDescent="0.2">
      <c r="A558" s="409"/>
      <c r="B558" s="409"/>
      <c r="C558" s="409"/>
      <c r="D558" s="409"/>
      <c r="E558" s="409"/>
      <c r="F558" s="409"/>
      <c r="G558" s="409"/>
      <c r="H558" s="409"/>
      <c r="I558" s="409"/>
      <c r="J558" s="409"/>
      <c r="K558" s="409"/>
      <c r="L558" s="409"/>
      <c r="M558" s="409"/>
      <c r="N558" s="571"/>
      <c r="O558" s="401" t="s">
        <v>776</v>
      </c>
      <c r="P558" s="402"/>
      <c r="Q558" s="402"/>
      <c r="R558" s="402"/>
      <c r="S558" s="402"/>
      <c r="T558" s="402"/>
      <c r="U558" s="403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18.691849999999999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389" t="s">
        <v>95</v>
      </c>
      <c r="D560" s="549"/>
      <c r="E560" s="549"/>
      <c r="F560" s="550"/>
      <c r="G560" s="389" t="s">
        <v>228</v>
      </c>
      <c r="H560" s="549"/>
      <c r="I560" s="549"/>
      <c r="J560" s="549"/>
      <c r="K560" s="549"/>
      <c r="L560" s="549"/>
      <c r="M560" s="549"/>
      <c r="N560" s="549"/>
      <c r="O560" s="549"/>
      <c r="P560" s="550"/>
      <c r="Q560" s="389" t="s">
        <v>470</v>
      </c>
      <c r="R560" s="550"/>
      <c r="S560" s="389" t="s">
        <v>545</v>
      </c>
      <c r="T560" s="549"/>
      <c r="U560" s="549"/>
      <c r="V560" s="550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619" t="s">
        <v>779</v>
      </c>
      <c r="B561" s="389" t="s">
        <v>60</v>
      </c>
      <c r="C561" s="389" t="s">
        <v>96</v>
      </c>
      <c r="D561" s="389" t="s">
        <v>104</v>
      </c>
      <c r="E561" s="389" t="s">
        <v>95</v>
      </c>
      <c r="F561" s="389" t="s">
        <v>218</v>
      </c>
      <c r="G561" s="389" t="s">
        <v>229</v>
      </c>
      <c r="H561" s="389" t="s">
        <v>239</v>
      </c>
      <c r="I561" s="389" t="s">
        <v>258</v>
      </c>
      <c r="J561" s="389" t="s">
        <v>331</v>
      </c>
      <c r="K561" s="377"/>
      <c r="L561" s="389" t="s">
        <v>365</v>
      </c>
      <c r="M561" s="377"/>
      <c r="N561" s="389" t="s">
        <v>365</v>
      </c>
      <c r="O561" s="389" t="s">
        <v>440</v>
      </c>
      <c r="P561" s="389" t="s">
        <v>457</v>
      </c>
      <c r="Q561" s="389" t="s">
        <v>471</v>
      </c>
      <c r="R561" s="389" t="s">
        <v>518</v>
      </c>
      <c r="S561" s="389" t="s">
        <v>546</v>
      </c>
      <c r="T561" s="389" t="s">
        <v>593</v>
      </c>
      <c r="U561" s="389" t="s">
        <v>622</v>
      </c>
      <c r="V561" s="389" t="s">
        <v>629</v>
      </c>
      <c r="W561" s="389" t="s">
        <v>635</v>
      </c>
      <c r="X561" s="389" t="s">
        <v>685</v>
      </c>
      <c r="AA561" s="52"/>
      <c r="AD561" s="377"/>
    </row>
    <row r="562" spans="1:30" ht="13.5" customHeight="1" thickBot="1" x14ac:dyDescent="0.25">
      <c r="A562" s="620"/>
      <c r="B562" s="390"/>
      <c r="C562" s="390"/>
      <c r="D562" s="390"/>
      <c r="E562" s="390"/>
      <c r="F562" s="390"/>
      <c r="G562" s="390"/>
      <c r="H562" s="390"/>
      <c r="I562" s="390"/>
      <c r="J562" s="390"/>
      <c r="K562" s="377"/>
      <c r="L562" s="390"/>
      <c r="M562" s="377"/>
      <c r="N562" s="390"/>
      <c r="O562" s="390"/>
      <c r="P562" s="390"/>
      <c r="Q562" s="390"/>
      <c r="R562" s="390"/>
      <c r="S562" s="390"/>
      <c r="T562" s="390"/>
      <c r="U562" s="390"/>
      <c r="V562" s="390"/>
      <c r="W562" s="390"/>
      <c r="X562" s="390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0</v>
      </c>
      <c r="D563" s="46">
        <f>IFERROR(X53*1,"0")+IFERROR(X54*1,"0")+IFERROR(X55*1,"0")+IFERROR(X56*1,"0")</f>
        <v>0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117.60000000000001</v>
      </c>
      <c r="F563" s="46">
        <f>IFERROR(X130*1,"0")+IFERROR(X131*1,"0")+IFERROR(X132*1,"0")+IFERROR(X133*1,"0")+IFERROR(X134*1,"0")</f>
        <v>75.600000000000009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184.8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2129.1</v>
      </c>
      <c r="J563" s="46">
        <f>IFERROR(X208*1,"0")+IFERROR(X209*1,"0")+IFERROR(X210*1,"0")+IFERROR(X211*1,"0")+IFERROR(X212*1,"0")+IFERROR(X213*1,"0")+IFERROR(X214*1,"0")+IFERROR(X218*1,"0")+IFERROR(X219*1,"0")+IFERROR(X220*1,"0")</f>
        <v>0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235.20000000000002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235.20000000000002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0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3603.8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101.39999999999999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237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50.400000000000006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417.12000000000006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1399.1999999999998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9"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O519:U519"/>
    <mergeCell ref="O17:S18"/>
    <mergeCell ref="O526:S526"/>
    <mergeCell ref="O63:S63"/>
    <mergeCell ref="O172:S172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D201:E201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O38:U38"/>
    <mergeCell ref="O235:S235"/>
    <mergeCell ref="O274:U274"/>
    <mergeCell ref="D390:E390"/>
    <mergeCell ref="O408:S408"/>
    <mergeCell ref="A316:N317"/>
    <mergeCell ref="O380:U380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O48:S48"/>
    <mergeCell ref="O153:S153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O513:S513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A466:Y466"/>
    <mergeCell ref="O175:S175"/>
    <mergeCell ref="D150:E150"/>
    <mergeCell ref="O246:S246"/>
    <mergeCell ref="O368:S368"/>
    <mergeCell ref="O162:S162"/>
    <mergeCell ref="D386:E386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451:Y451"/>
    <mergeCell ref="O148:S148"/>
    <mergeCell ref="D428:E428"/>
    <mergeCell ref="O250:S250"/>
    <mergeCell ref="A427:Y427"/>
    <mergeCell ref="O257:S257"/>
    <mergeCell ref="O61:S61"/>
    <mergeCell ref="A88:N89"/>
    <mergeCell ref="O296:U296"/>
    <mergeCell ref="O359:S359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186:S186"/>
    <mergeCell ref="A483:Y483"/>
    <mergeCell ref="O107:S107"/>
    <mergeCell ref="A204:N205"/>
    <mergeCell ref="A440:N441"/>
    <mergeCell ref="D105:E105"/>
    <mergeCell ref="D276:E276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A546:Y546"/>
    <mergeCell ref="A13:L13"/>
    <mergeCell ref="O133:S133"/>
    <mergeCell ref="O549:S549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O561:O562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2024-06-20T09:05:41Z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