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599FCE2-0B2F-419B-976A-9BD13EC7D5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71" i="1" s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X254" i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Y228" i="1" s="1"/>
  <c r="X226" i="1"/>
  <c r="O226" i="1"/>
  <c r="W223" i="1"/>
  <c r="Y222" i="1"/>
  <c r="W222" i="1"/>
  <c r="BN221" i="1"/>
  <c r="BL221" i="1"/>
  <c r="Y221" i="1"/>
  <c r="X221" i="1"/>
  <c r="O221" i="1"/>
  <c r="X218" i="1"/>
  <c r="W218" i="1"/>
  <c r="Y217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X217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Y209" i="1" s="1"/>
  <c r="X203" i="1"/>
  <c r="O203" i="1"/>
  <c r="W200" i="1"/>
  <c r="W199" i="1"/>
  <c r="BN198" i="1"/>
  <c r="BL198" i="1"/>
  <c r="Y198" i="1"/>
  <c r="X198" i="1"/>
  <c r="O198" i="1"/>
  <c r="BO197" i="1"/>
  <c r="BN197" i="1"/>
  <c r="BM197" i="1"/>
  <c r="BL197" i="1"/>
  <c r="Y197" i="1"/>
  <c r="Y199" i="1" s="1"/>
  <c r="X197" i="1"/>
  <c r="O197" i="1"/>
  <c r="BN196" i="1"/>
  <c r="BL196" i="1"/>
  <c r="Y196" i="1"/>
  <c r="X196" i="1"/>
  <c r="O196" i="1"/>
  <c r="X193" i="1"/>
  <c r="W193" i="1"/>
  <c r="Y192" i="1"/>
  <c r="W192" i="1"/>
  <c r="BN191" i="1"/>
  <c r="BL191" i="1"/>
  <c r="Y191" i="1"/>
  <c r="X191" i="1"/>
  <c r="O191" i="1"/>
  <c r="BO190" i="1"/>
  <c r="BN190" i="1"/>
  <c r="BM190" i="1"/>
  <c r="BL190" i="1"/>
  <c r="Y190" i="1"/>
  <c r="X190" i="1"/>
  <c r="X192" i="1" s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Y170" i="1" s="1"/>
  <c r="X168" i="1"/>
  <c r="O168" i="1"/>
  <c r="W164" i="1"/>
  <c r="W163" i="1"/>
  <c r="BN162" i="1"/>
  <c r="BL162" i="1"/>
  <c r="Y162" i="1"/>
  <c r="X162" i="1"/>
  <c r="BO162" i="1" s="1"/>
  <c r="O162" i="1"/>
  <c r="BO161" i="1"/>
  <c r="BN161" i="1"/>
  <c r="BM161" i="1"/>
  <c r="BL161" i="1"/>
  <c r="Y161" i="1"/>
  <c r="Y163" i="1" s="1"/>
  <c r="X161" i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Y158" i="1" s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X144" i="1"/>
  <c r="BO143" i="1"/>
  <c r="BN143" i="1"/>
  <c r="BM143" i="1"/>
  <c r="BL143" i="1"/>
  <c r="Y143" i="1"/>
  <c r="Y145" i="1" s="1"/>
  <c r="X143" i="1"/>
  <c r="X146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Y122" i="1" s="1"/>
  <c r="X118" i="1"/>
  <c r="X122" i="1" s="1"/>
  <c r="O118" i="1"/>
  <c r="W115" i="1"/>
  <c r="X114" i="1"/>
  <c r="W114" i="1"/>
  <c r="BO113" i="1"/>
  <c r="BN113" i="1"/>
  <c r="BM113" i="1"/>
  <c r="BL113" i="1"/>
  <c r="Y113" i="1"/>
  <c r="Y114" i="1" s="1"/>
  <c r="X113" i="1"/>
  <c r="X115" i="1" s="1"/>
  <c r="O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298" i="1" s="1"/>
  <c r="Y23" i="1"/>
  <c r="Y303" i="1" s="1"/>
  <c r="W23" i="1"/>
  <c r="W302" i="1" s="1"/>
  <c r="BN22" i="1"/>
  <c r="W300" i="1" s="1"/>
  <c r="BL22" i="1"/>
  <c r="W299" i="1" s="1"/>
  <c r="Y22" i="1"/>
  <c r="X22" i="1"/>
  <c r="X23" i="1" s="1"/>
  <c r="O22" i="1"/>
  <c r="H10" i="1"/>
  <c r="A9" i="1"/>
  <c r="F10" i="1" s="1"/>
  <c r="D7" i="1"/>
  <c r="P6" i="1"/>
  <c r="O2" i="1"/>
  <c r="W301" i="1" l="1"/>
  <c r="H9" i="1"/>
  <c r="A10" i="1"/>
  <c r="X24" i="1"/>
  <c r="X32" i="1"/>
  <c r="X302" i="1" s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8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54" i="1"/>
  <c r="BO154" i="1"/>
  <c r="BM155" i="1"/>
  <c r="X163" i="1"/>
  <c r="BM162" i="1"/>
  <c r="X164" i="1"/>
  <c r="X171" i="1"/>
  <c r="BO168" i="1"/>
  <c r="BM168" i="1"/>
  <c r="X170" i="1"/>
  <c r="BO191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X300" i="1" l="1"/>
  <c r="X299" i="1"/>
  <c r="X301" i="1" s="1"/>
  <c r="X298" i="1"/>
  <c r="B311" i="1" s="1"/>
  <c r="A311" i="1"/>
  <c r="C311" i="1" l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<sst xmlns="http://schemas.openxmlformats.org/spreadsheetml/2006/main" count="1143" uniqueCount="434">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</sst>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93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8" t="s">
        <v>7</v>
      </c>
      <c r="B5" s="275"/>
      <c r="C5" s="276"/>
      <c r="D5" s="230"/>
      <c r="E5" s="232"/>
      <c r="F5" s="390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93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93" customFormat="1" ht="25.5" customHeight="1" x14ac:dyDescent="0.2">
      <c r="A8" s="404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9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4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92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93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399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1" t="s">
        <v>57</v>
      </c>
      <c r="U18" s="191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0"/>
      <c r="AA20" s="190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0"/>
      <c r="AA26" s="190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148</v>
      </c>
      <c r="X30" s="197">
        <f>IFERROR(IF(W30="","",W30),"")</f>
        <v>148</v>
      </c>
      <c r="Y30" s="36">
        <f>IFERROR(IF(W30="","",W30*0.00936),"")</f>
        <v>1.3852800000000001</v>
      </c>
      <c r="Z30" s="56"/>
      <c r="AA30" s="57"/>
      <c r="AE30" s="67"/>
      <c r="BB30" s="71" t="s">
        <v>74</v>
      </c>
      <c r="BL30" s="67">
        <f>IFERROR(W30*I30,"0")</f>
        <v>284.4264</v>
      </c>
      <c r="BM30" s="67">
        <f>IFERROR(X30*I30,"0")</f>
        <v>284.4264</v>
      </c>
      <c r="BN30" s="67">
        <f>IFERROR(W30/J30,"0")</f>
        <v>1.1746031746031746</v>
      </c>
      <c r="BO30" s="67">
        <f>IFERROR(X30/J30,"0")</f>
        <v>1.1746031746031746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148</v>
      </c>
      <c r="X32" s="198">
        <f>IFERROR(SUM(X28:X31),"0")</f>
        <v>148</v>
      </c>
      <c r="Y32" s="198">
        <f>IFERROR(IF(Y28="",0,Y28),"0")+IFERROR(IF(Y29="",0,Y29),"0")+IFERROR(IF(Y30="",0,Y30),"0")+IFERROR(IF(Y31="",0,Y31),"0")</f>
        <v>1.3852800000000001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222</v>
      </c>
      <c r="X33" s="198">
        <f>IFERROR(SUMPRODUCT(X28:X31*H28:H31),"0")</f>
        <v>222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0"/>
      <c r="AA34" s="190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48</v>
      </c>
      <c r="X39" s="197">
        <f>IFERROR(IF(W39="","",W39),"")</f>
        <v>48</v>
      </c>
      <c r="Y39" s="36">
        <f>IFERROR(IF(W39="","",W39*0.0155),"")</f>
        <v>0.74399999999999999</v>
      </c>
      <c r="Z39" s="56"/>
      <c r="AA39" s="57"/>
      <c r="AE39" s="67"/>
      <c r="BB39" s="76" t="s">
        <v>1</v>
      </c>
      <c r="BL39" s="67">
        <f>IFERROR(W39*I39,"0")</f>
        <v>300.95999999999998</v>
      </c>
      <c r="BM39" s="67">
        <f>IFERROR(X39*I39,"0")</f>
        <v>300.95999999999998</v>
      </c>
      <c r="BN39" s="67">
        <f>IFERROR(W39/J39,"0")</f>
        <v>0.5714285714285714</v>
      </c>
      <c r="BO39" s="67">
        <f>IFERROR(X39/J39,"0")</f>
        <v>0.5714285714285714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48</v>
      </c>
      <c r="X40" s="198">
        <f>IFERROR(SUM(X36:X39),"0")</f>
        <v>48</v>
      </c>
      <c r="Y40" s="198">
        <f>IFERROR(IF(Y36="",0,Y36),"0")+IFERROR(IF(Y37="",0,Y37),"0")+IFERROR(IF(Y38="",0,Y38),"0")+IFERROR(IF(Y39="",0,Y39),"0")</f>
        <v>0.74399999999999999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288</v>
      </c>
      <c r="X41" s="198">
        <f>IFERROR(SUMPRODUCT(X36:X39*H36:H39),"0")</f>
        <v>288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0"/>
      <c r="AA42" s="190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16</v>
      </c>
      <c r="X47" s="197">
        <f t="shared" si="0"/>
        <v>16</v>
      </c>
      <c r="Y47" s="36">
        <f t="shared" si="1"/>
        <v>0.152</v>
      </c>
      <c r="Z47" s="56"/>
      <c r="AA47" s="57"/>
      <c r="AE47" s="67"/>
      <c r="BB47" s="80" t="s">
        <v>74</v>
      </c>
      <c r="BL47" s="67">
        <f t="shared" si="2"/>
        <v>25.468800000000002</v>
      </c>
      <c r="BM47" s="67">
        <f t="shared" si="3"/>
        <v>25.468800000000002</v>
      </c>
      <c r="BN47" s="67">
        <f t="shared" si="4"/>
        <v>0.12307692307692308</v>
      </c>
      <c r="BO47" s="67">
        <f t="shared" si="5"/>
        <v>0.12307692307692308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16</v>
      </c>
      <c r="X48" s="197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32</v>
      </c>
      <c r="X50" s="198">
        <f>IFERROR(SUM(X44:X49),"0")</f>
        <v>32</v>
      </c>
      <c r="Y50" s="198">
        <f>IFERROR(IF(Y44="",0,Y44),"0")+IFERROR(IF(Y45="",0,Y45),"0")+IFERROR(IF(Y46="",0,Y46),"0")+IFERROR(IF(Y47="",0,Y47),"0")+IFERROR(IF(Y48="",0,Y48),"0")+IFERROR(IF(Y49="",0,Y49),"0")</f>
        <v>0.30399999999999999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38.4</v>
      </c>
      <c r="X51" s="198">
        <f>IFERROR(SUMPRODUCT(X44:X49*H44:H49),"0")</f>
        <v>38.4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0"/>
      <c r="AA52" s="190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138</v>
      </c>
      <c r="X59" s="197">
        <f t="shared" si="6"/>
        <v>138</v>
      </c>
      <c r="Y59" s="36">
        <f t="shared" si="7"/>
        <v>2.1389999999999998</v>
      </c>
      <c r="Z59" s="56"/>
      <c r="AA59" s="57"/>
      <c r="AE59" s="67"/>
      <c r="BB59" s="88" t="s">
        <v>1</v>
      </c>
      <c r="BL59" s="67">
        <f t="shared" si="8"/>
        <v>1033.068</v>
      </c>
      <c r="BM59" s="67">
        <f t="shared" si="9"/>
        <v>1033.068</v>
      </c>
      <c r="BN59" s="67">
        <f t="shared" si="10"/>
        <v>1.6428571428571428</v>
      </c>
      <c r="BO59" s="67">
        <f t="shared" si="11"/>
        <v>1.6428571428571428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138</v>
      </c>
      <c r="X60" s="198">
        <f>IFERROR(SUM(X54:X59),"0")</f>
        <v>138</v>
      </c>
      <c r="Y60" s="198">
        <f>IFERROR(IF(Y54="",0,Y54),"0")+IFERROR(IF(Y55="",0,Y55),"0")+IFERROR(IF(Y56="",0,Y56),"0")+IFERROR(IF(Y57="",0,Y57),"0")+IFERROR(IF(Y58="",0,Y58),"0")+IFERROR(IF(Y59="",0,Y59),"0")</f>
        <v>2.1389999999999998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993.6</v>
      </c>
      <c r="X61" s="198">
        <f>IFERROR(SUMPRODUCT(X54:X59*H54:H59),"0")</f>
        <v>993.6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0"/>
      <c r="AA62" s="190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251</v>
      </c>
      <c r="X65" s="197">
        <f>IFERROR(IF(W65="","",W65),"")</f>
        <v>251</v>
      </c>
      <c r="Y65" s="36">
        <f>IFERROR(IF(W65="","",W65*0.00866),"")</f>
        <v>2.1736599999999999</v>
      </c>
      <c r="Z65" s="56"/>
      <c r="AA65" s="57"/>
      <c r="AE65" s="67"/>
      <c r="BB65" s="90" t="s">
        <v>1</v>
      </c>
      <c r="BL65" s="67">
        <f>IFERROR(W65*I65,"0")</f>
        <v>1308.5131999999999</v>
      </c>
      <c r="BM65" s="67">
        <f>IFERROR(X65*I65,"0")</f>
        <v>1308.5131999999999</v>
      </c>
      <c r="BN65" s="67">
        <f>IFERROR(W65/J65,"0")</f>
        <v>1.7430555555555556</v>
      </c>
      <c r="BO65" s="67">
        <f>IFERROR(X65/J65,"0")</f>
        <v>1.7430555555555556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251</v>
      </c>
      <c r="X66" s="198">
        <f>IFERROR(SUM(X64:X65),"0")</f>
        <v>251</v>
      </c>
      <c r="Y66" s="198">
        <f>IFERROR(IF(Y64="",0,Y64),"0")+IFERROR(IF(Y65="",0,Y65),"0")</f>
        <v>2.1736599999999999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1255</v>
      </c>
      <c r="X67" s="198">
        <f>IFERROR(SUMPRODUCT(X64:X65*H64:H65),"0")</f>
        <v>1255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0"/>
      <c r="AA68" s="190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0"/>
      <c r="AA73" s="190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6</v>
      </c>
      <c r="X75" s="197">
        <f>IFERROR(IF(W75="","",W75),"")</f>
        <v>6</v>
      </c>
      <c r="Y75" s="36">
        <f>IFERROR(IF(W75="","",W75*0.01788),"")</f>
        <v>0.10728</v>
      </c>
      <c r="Z75" s="56"/>
      <c r="AA75" s="57"/>
      <c r="AE75" s="67"/>
      <c r="BB75" s="92" t="s">
        <v>74</v>
      </c>
      <c r="BL75" s="67">
        <f>IFERROR(W75*I75,"0")</f>
        <v>25.821600000000004</v>
      </c>
      <c r="BM75" s="67">
        <f>IFERROR(X75*I75,"0")</f>
        <v>25.821600000000004</v>
      </c>
      <c r="BN75" s="67">
        <f>IFERROR(W75/J75,"0")</f>
        <v>8.5714285714285715E-2</v>
      </c>
      <c r="BO75" s="67">
        <f>IFERROR(X75/J75,"0")</f>
        <v>8.5714285714285715E-2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6</v>
      </c>
      <c r="X76" s="197">
        <f>IFERROR(IF(W76="","",W76),"")</f>
        <v>6</v>
      </c>
      <c r="Y76" s="36">
        <f>IFERROR(IF(W76="","",W76*0.01788),"")</f>
        <v>0.10728</v>
      </c>
      <c r="Z76" s="56"/>
      <c r="AA76" s="57"/>
      <c r="AE76" s="67"/>
      <c r="BB76" s="93" t="s">
        <v>74</v>
      </c>
      <c r="BL76" s="67">
        <f>IFERROR(W76*I76,"0")</f>
        <v>25.821600000000004</v>
      </c>
      <c r="BM76" s="67">
        <f>IFERROR(X76*I76,"0")</f>
        <v>25.821600000000004</v>
      </c>
      <c r="BN76" s="67">
        <f>IFERROR(W76/J76,"0")</f>
        <v>8.5714285714285715E-2</v>
      </c>
      <c r="BO76" s="67">
        <f>IFERROR(X76/J76,"0")</f>
        <v>8.5714285714285715E-2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12</v>
      </c>
      <c r="X77" s="198">
        <f>IFERROR(SUM(X75:X76),"0")</f>
        <v>12</v>
      </c>
      <c r="Y77" s="198">
        <f>IFERROR(IF(Y75="",0,Y75),"0")+IFERROR(IF(Y76="",0,Y76),"0")</f>
        <v>0.21456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43.2</v>
      </c>
      <c r="X78" s="198">
        <f>IFERROR(SUMPRODUCT(X75:X76*H75:H76),"0")</f>
        <v>43.2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0"/>
      <c r="AA79" s="190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61</v>
      </c>
      <c r="X83" s="197">
        <f t="shared" si="12"/>
        <v>61</v>
      </c>
      <c r="Y83" s="36">
        <f t="shared" si="13"/>
        <v>1.0906800000000001</v>
      </c>
      <c r="Z83" s="56"/>
      <c r="AA83" s="57"/>
      <c r="AE83" s="67"/>
      <c r="BB83" s="96" t="s">
        <v>74</v>
      </c>
      <c r="BL83" s="67">
        <f t="shared" si="14"/>
        <v>262.51960000000003</v>
      </c>
      <c r="BM83" s="67">
        <f t="shared" si="15"/>
        <v>262.51960000000003</v>
      </c>
      <c r="BN83" s="67">
        <f t="shared" si="16"/>
        <v>0.87142857142857144</v>
      </c>
      <c r="BO83" s="67">
        <f t="shared" si="17"/>
        <v>0.87142857142857144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114</v>
      </c>
      <c r="X86" s="197">
        <f t="shared" si="12"/>
        <v>114</v>
      </c>
      <c r="Y86" s="36">
        <f t="shared" si="13"/>
        <v>2.0383200000000001</v>
      </c>
      <c r="Z86" s="56"/>
      <c r="AA86" s="57"/>
      <c r="AE86" s="67"/>
      <c r="BB86" s="99" t="s">
        <v>74</v>
      </c>
      <c r="BL86" s="67">
        <f t="shared" si="14"/>
        <v>490.61040000000003</v>
      </c>
      <c r="BM86" s="67">
        <f t="shared" si="15"/>
        <v>490.61040000000003</v>
      </c>
      <c r="BN86" s="67">
        <f t="shared" si="16"/>
        <v>1.6285714285714286</v>
      </c>
      <c r="BO86" s="67">
        <f t="shared" si="17"/>
        <v>1.6285714285714286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175</v>
      </c>
      <c r="X87" s="198">
        <f>IFERROR(SUM(X81:X86),"0")</f>
        <v>175</v>
      </c>
      <c r="Y87" s="198">
        <f>IFERROR(IF(Y81="",0,Y81),"0")+IFERROR(IF(Y82="",0,Y82),"0")+IFERROR(IF(Y83="",0,Y83),"0")+IFERROR(IF(Y84="",0,Y84),"0")+IFERROR(IF(Y85="",0,Y85),"0")+IFERROR(IF(Y86="",0,Y86),"0")</f>
        <v>3.1290000000000004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630</v>
      </c>
      <c r="X88" s="198">
        <f>IFERROR(SUMPRODUCT(X81:X86*H81:H86),"0")</f>
        <v>630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0"/>
      <c r="AA89" s="190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26</v>
      </c>
      <c r="X93" s="197">
        <f>IFERROR(IF(W93="","",W93),"")</f>
        <v>26</v>
      </c>
      <c r="Y93" s="36">
        <f>IFERROR(IF(W93="","",W93*0.0155),"")</f>
        <v>0.40300000000000002</v>
      </c>
      <c r="Z93" s="56"/>
      <c r="AA93" s="57"/>
      <c r="AE93" s="67"/>
      <c r="BB93" s="102" t="s">
        <v>74</v>
      </c>
      <c r="BL93" s="67">
        <f>IFERROR(W93*I93,"0")</f>
        <v>90.063999999999993</v>
      </c>
      <c r="BM93" s="67">
        <f>IFERROR(X93*I93,"0")</f>
        <v>90.063999999999993</v>
      </c>
      <c r="BN93" s="67">
        <f>IFERROR(W93/J93,"0")</f>
        <v>0.30952380952380953</v>
      </c>
      <c r="BO93" s="67">
        <f>IFERROR(X93/J93,"0")</f>
        <v>0.30952380952380953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26</v>
      </c>
      <c r="X94" s="198">
        <f>IFERROR(SUM(X91:X93),"0")</f>
        <v>26</v>
      </c>
      <c r="Y94" s="198">
        <f>IFERROR(IF(Y91="",0,Y91),"0")+IFERROR(IF(Y92="",0,Y92),"0")+IFERROR(IF(Y93="",0,Y93),"0")</f>
        <v>0.40300000000000002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80.08</v>
      </c>
      <c r="X95" s="198">
        <f>IFERROR(SUMPRODUCT(X91:X93*H91:H93),"0")</f>
        <v>80.08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0"/>
      <c r="AA96" s="190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12</v>
      </c>
      <c r="X98" s="197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216</v>
      </c>
      <c r="X99" s="197">
        <f>IFERROR(IF(W99="","",W99),"")</f>
        <v>216</v>
      </c>
      <c r="Y99" s="36">
        <f>IFERROR(IF(W99="","",W99*0.0155),"")</f>
        <v>3.3479999999999999</v>
      </c>
      <c r="Z99" s="56"/>
      <c r="AA99" s="57"/>
      <c r="AE99" s="67"/>
      <c r="BB99" s="104" t="s">
        <v>1</v>
      </c>
      <c r="BL99" s="67">
        <f>IFERROR(W99*I99,"0")</f>
        <v>1616.9759999999999</v>
      </c>
      <c r="BM99" s="67">
        <f>IFERROR(X99*I99,"0")</f>
        <v>1616.9759999999999</v>
      </c>
      <c r="BN99" s="67">
        <f>IFERROR(W99/J99,"0")</f>
        <v>2.5714285714285716</v>
      </c>
      <c r="BO99" s="67">
        <f>IFERROR(X99/J99,"0")</f>
        <v>2.5714285714285716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228</v>
      </c>
      <c r="X101" s="197">
        <f>IFERROR(IF(W101="","",W101),"")</f>
        <v>228</v>
      </c>
      <c r="Y101" s="36">
        <f>IFERROR(IF(W101="","",W101*0.0155),"")</f>
        <v>3.5339999999999998</v>
      </c>
      <c r="Z101" s="56"/>
      <c r="AA101" s="57"/>
      <c r="AE101" s="67"/>
      <c r="BB101" s="106" t="s">
        <v>1</v>
      </c>
      <c r="BL101" s="67">
        <f>IFERROR(W101*I101,"0")</f>
        <v>1706.808</v>
      </c>
      <c r="BM101" s="67">
        <f>IFERROR(X101*I101,"0")</f>
        <v>1706.808</v>
      </c>
      <c r="BN101" s="67">
        <f>IFERROR(W101/J101,"0")</f>
        <v>2.7142857142857144</v>
      </c>
      <c r="BO101" s="67">
        <f>IFERROR(X101/J101,"0")</f>
        <v>2.7142857142857144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456</v>
      </c>
      <c r="X103" s="198">
        <f>IFERROR(SUM(X98:X102),"0")</f>
        <v>456</v>
      </c>
      <c r="Y103" s="198">
        <f>IFERROR(IF(Y98="",0,Y98),"0")+IFERROR(IF(Y99="",0,Y99),"0")+IFERROR(IF(Y100="",0,Y100),"0")+IFERROR(IF(Y101="",0,Y101),"0")+IFERROR(IF(Y102="",0,Y102),"0")</f>
        <v>7.0679999999999996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3279.36</v>
      </c>
      <c r="X104" s="198">
        <f>IFERROR(SUMPRODUCT(X98:X102*H98:H102),"0")</f>
        <v>3279.36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0"/>
      <c r="AA105" s="190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126</v>
      </c>
      <c r="X107" s="197">
        <f>IFERROR(IF(W107="","",W107),"")</f>
        <v>126</v>
      </c>
      <c r="Y107" s="36">
        <f>IFERROR(IF(W107="","",W107*0.01788),"")</f>
        <v>2.2528800000000002</v>
      </c>
      <c r="Z107" s="56"/>
      <c r="AA107" s="57"/>
      <c r="AE107" s="67"/>
      <c r="BB107" s="108" t="s">
        <v>74</v>
      </c>
      <c r="BL107" s="67">
        <f>IFERROR(W107*I107,"0")</f>
        <v>466.65359999999998</v>
      </c>
      <c r="BM107" s="67">
        <f>IFERROR(X107*I107,"0")</f>
        <v>466.65359999999998</v>
      </c>
      <c r="BN107" s="67">
        <f>IFERROR(W107/J107,"0")</f>
        <v>1.8</v>
      </c>
      <c r="BO107" s="67">
        <f>IFERROR(X107/J107,"0")</f>
        <v>1.8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92</v>
      </c>
      <c r="X108" s="197">
        <f>IFERROR(IF(W108="","",W108),"")</f>
        <v>92</v>
      </c>
      <c r="Y108" s="36">
        <f>IFERROR(IF(W108="","",W108*0.01788),"")</f>
        <v>1.64496</v>
      </c>
      <c r="Z108" s="56"/>
      <c r="AA108" s="57"/>
      <c r="AE108" s="67"/>
      <c r="BB108" s="109" t="s">
        <v>74</v>
      </c>
      <c r="BL108" s="67">
        <f>IFERROR(W108*I108,"0")</f>
        <v>340.7312</v>
      </c>
      <c r="BM108" s="67">
        <f>IFERROR(X108*I108,"0")</f>
        <v>340.7312</v>
      </c>
      <c r="BN108" s="67">
        <f>IFERROR(W108/J108,"0")</f>
        <v>1.3142857142857143</v>
      </c>
      <c r="BO108" s="67">
        <f>IFERROR(X108/J108,"0")</f>
        <v>1.3142857142857143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218</v>
      </c>
      <c r="X109" s="198">
        <f>IFERROR(SUM(X107:X108),"0")</f>
        <v>218</v>
      </c>
      <c r="Y109" s="198">
        <f>IFERROR(IF(Y107="",0,Y107),"0")+IFERROR(IF(Y108="",0,Y108),"0")</f>
        <v>3.8978400000000004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654</v>
      </c>
      <c r="X110" s="198">
        <f>IFERROR(SUMPRODUCT(X107:X108*H107:H108),"0")</f>
        <v>654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0"/>
      <c r="AA111" s="190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99</v>
      </c>
      <c r="X113" s="197">
        <f>IFERROR(IF(W113="","",W113),"")</f>
        <v>99</v>
      </c>
      <c r="Y113" s="36">
        <f>IFERROR(IF(W113="","",W113*0.01788),"")</f>
        <v>1.7701199999999999</v>
      </c>
      <c r="Z113" s="56"/>
      <c r="AA113" s="57"/>
      <c r="AE113" s="67"/>
      <c r="BB113" s="110" t="s">
        <v>74</v>
      </c>
      <c r="BL113" s="67">
        <f>IFERROR(W113*I113,"0")</f>
        <v>366.65639999999996</v>
      </c>
      <c r="BM113" s="67">
        <f>IFERROR(X113*I113,"0")</f>
        <v>366.65639999999996</v>
      </c>
      <c r="BN113" s="67">
        <f>IFERROR(W113/J113,"0")</f>
        <v>1.4142857142857144</v>
      </c>
      <c r="BO113" s="67">
        <f>IFERROR(X113/J113,"0")</f>
        <v>1.4142857142857144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99</v>
      </c>
      <c r="X114" s="198">
        <f>IFERROR(SUM(X113:X113),"0")</f>
        <v>99</v>
      </c>
      <c r="Y114" s="198">
        <f>IFERROR(IF(Y113="",0,Y113),"0")</f>
        <v>1.7701199999999999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297</v>
      </c>
      <c r="X115" s="198">
        <f>IFERROR(SUMPRODUCT(X113:X113*H113:H113),"0")</f>
        <v>297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0"/>
      <c r="AA116" s="190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9"/>
      <c r="AA117" s="189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2</v>
      </c>
      <c r="X120" s="197">
        <f>IFERROR(IF(W120="","",W120),"")</f>
        <v>2</v>
      </c>
      <c r="Y120" s="36">
        <f>IFERROR(IF(W120="","",W120*0.01788),"")</f>
        <v>3.576E-2</v>
      </c>
      <c r="Z120" s="56"/>
      <c r="AA120" s="57"/>
      <c r="AE120" s="67"/>
      <c r="BB120" s="113" t="s">
        <v>74</v>
      </c>
      <c r="BL120" s="67">
        <f>IFERROR(W120*I120,"0")</f>
        <v>6.56</v>
      </c>
      <c r="BM120" s="67">
        <f>IFERROR(X120*I120,"0")</f>
        <v>6.56</v>
      </c>
      <c r="BN120" s="67">
        <f>IFERROR(W120/J120,"0")</f>
        <v>2.8571428571428571E-2</v>
      </c>
      <c r="BO120" s="67">
        <f>IFERROR(X120/J120,"0")</f>
        <v>2.8571428571428571E-2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2</v>
      </c>
      <c r="X122" s="198">
        <f>IFERROR(SUM(X118:X121),"0")</f>
        <v>2</v>
      </c>
      <c r="Y122" s="198">
        <f>IFERROR(IF(Y118="",0,Y118),"0")+IFERROR(IF(Y119="",0,Y119),"0")+IFERROR(IF(Y120="",0,Y120),"0")+IFERROR(IF(Y121="",0,Y121),"0")</f>
        <v>3.576E-2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6</v>
      </c>
      <c r="X123" s="198">
        <f>IFERROR(SUMPRODUCT(X118:X121*H118:H121),"0")</f>
        <v>6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0"/>
      <c r="AA124" s="190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0"/>
      <c r="AA129" s="190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9"/>
      <c r="AA130" s="189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0"/>
      <c r="AA135" s="190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9"/>
      <c r="AA136" s="189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0"/>
      <c r="AA141" s="190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9"/>
      <c r="AA142" s="189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5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0"/>
      <c r="AA147" s="190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0"/>
      <c r="AA152" s="190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156</v>
      </c>
      <c r="X156" s="197">
        <f>IFERROR(IF(W156="","",W156),"")</f>
        <v>156</v>
      </c>
      <c r="Y156" s="36">
        <f>IFERROR(IF(W156="","",W156*0.00866),"")</f>
        <v>1.3509599999999999</v>
      </c>
      <c r="Z156" s="56"/>
      <c r="AA156" s="57"/>
      <c r="AE156" s="67"/>
      <c r="BB156" s="124" t="s">
        <v>1</v>
      </c>
      <c r="BL156" s="67">
        <f>IFERROR(W156*I156,"0")</f>
        <v>821.49599999999998</v>
      </c>
      <c r="BM156" s="67">
        <f>IFERROR(X156*I156,"0")</f>
        <v>821.49599999999998</v>
      </c>
      <c r="BN156" s="67">
        <f>IFERROR(W156/J156,"0")</f>
        <v>1.0833333333333333</v>
      </c>
      <c r="BO156" s="67">
        <f>IFERROR(X156/J156,"0")</f>
        <v>1.0833333333333333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156</v>
      </c>
      <c r="X158" s="198">
        <f>IFERROR(SUM(X154:X157),"0")</f>
        <v>156</v>
      </c>
      <c r="Y158" s="198">
        <f>IFERROR(IF(Y154="",0,Y154),"0")+IFERROR(IF(Y155="",0,Y155),"0")+IFERROR(IF(Y156="",0,Y156),"0")+IFERROR(IF(Y157="",0,Y157),"0")</f>
        <v>1.3509599999999999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780</v>
      </c>
      <c r="X159" s="198">
        <f>IFERROR(SUMPRODUCT(X154:X157*H154:H157),"0")</f>
        <v>780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0"/>
      <c r="AA166" s="190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0</v>
      </c>
      <c r="X168" s="197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0</v>
      </c>
      <c r="X169" s="197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74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0</v>
      </c>
      <c r="X170" s="198">
        <f>IFERROR(SUM(X168:X169),"0")</f>
        <v>0</v>
      </c>
      <c r="Y170" s="198">
        <f>IFERROR(IF(Y168="",0,Y168),"0")+IFERROR(IF(Y169="",0,Y169),"0")</f>
        <v>0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0</v>
      </c>
      <c r="X171" s="198">
        <f>IFERROR(SUMPRODUCT(X168:X169*H168:H169),"0")</f>
        <v>0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0"/>
      <c r="AA172" s="190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0"/>
      <c r="AA177" s="190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0"/>
      <c r="AA182" s="190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0</v>
      </c>
      <c r="X184" s="197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0</v>
      </c>
      <c r="X185" s="198">
        <f>IFERROR(SUM(X184:X184),"0")</f>
        <v>0</v>
      </c>
      <c r="Y185" s="198">
        <f>IFERROR(IF(Y184="",0,Y184),"0")</f>
        <v>0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0</v>
      </c>
      <c r="X186" s="198">
        <f>IFERROR(SUMPRODUCT(X184:X184*H184:H184),"0")</f>
        <v>0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0"/>
      <c r="AA188" s="190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0"/>
      <c r="AA194" s="190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72</v>
      </c>
      <c r="X196" s="197">
        <f>IFERROR(IF(W196="","",W196),"")</f>
        <v>72</v>
      </c>
      <c r="Y196" s="36">
        <f>IFERROR(IF(W196="","",W196*0.0155),"")</f>
        <v>1.1160000000000001</v>
      </c>
      <c r="Z196" s="56"/>
      <c r="AA196" s="57"/>
      <c r="AE196" s="67"/>
      <c r="BB196" s="135" t="s">
        <v>1</v>
      </c>
      <c r="BL196" s="67">
        <f>IFERROR(W196*I196,"0")</f>
        <v>422.64</v>
      </c>
      <c r="BM196" s="67">
        <f>IFERROR(X196*I196,"0")</f>
        <v>422.64</v>
      </c>
      <c r="BN196" s="67">
        <f>IFERROR(W196/J196,"0")</f>
        <v>0.8571428571428571</v>
      </c>
      <c r="BO196" s="67">
        <f>IFERROR(X196/J196,"0")</f>
        <v>0.8571428571428571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72</v>
      </c>
      <c r="X199" s="198">
        <f>IFERROR(SUM(X196:X198),"0")</f>
        <v>72</v>
      </c>
      <c r="Y199" s="198">
        <f>IFERROR(IF(Y196="",0,Y196),"0")+IFERROR(IF(Y197="",0,Y197),"0")+IFERROR(IF(Y198="",0,Y198),"0")</f>
        <v>1.1160000000000001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403.2</v>
      </c>
      <c r="X200" s="198">
        <f>IFERROR(SUMPRODUCT(X196:X198*H196:H198),"0")</f>
        <v>403.2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0"/>
      <c r="AA201" s="190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89"/>
      <c r="AA202" s="189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10</v>
      </c>
      <c r="X204" s="197">
        <f t="shared" si="18"/>
        <v>10</v>
      </c>
      <c r="Y204" s="36">
        <f t="shared" si="19"/>
        <v>0.155</v>
      </c>
      <c r="Z204" s="56"/>
      <c r="AA204" s="57"/>
      <c r="AE204" s="67"/>
      <c r="BB204" s="139" t="s">
        <v>1</v>
      </c>
      <c r="BL204" s="67">
        <f t="shared" si="20"/>
        <v>58.3</v>
      </c>
      <c r="BM204" s="67">
        <f t="shared" si="21"/>
        <v>58.3</v>
      </c>
      <c r="BN204" s="67">
        <f t="shared" si="22"/>
        <v>0.11904761904761904</v>
      </c>
      <c r="BO204" s="67">
        <f t="shared" si="23"/>
        <v>0.11904761904761904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4</v>
      </c>
      <c r="X206" s="197">
        <f t="shared" si="18"/>
        <v>4</v>
      </c>
      <c r="Y206" s="36">
        <f t="shared" si="19"/>
        <v>6.2E-2</v>
      </c>
      <c r="Z206" s="56"/>
      <c r="AA206" s="57"/>
      <c r="AE206" s="67"/>
      <c r="BB206" s="141" t="s">
        <v>1</v>
      </c>
      <c r="BL206" s="67">
        <f t="shared" si="20"/>
        <v>23.48</v>
      </c>
      <c r="BM206" s="67">
        <f t="shared" si="21"/>
        <v>23.48</v>
      </c>
      <c r="BN206" s="67">
        <f t="shared" si="22"/>
        <v>4.7619047619047616E-2</v>
      </c>
      <c r="BO206" s="67">
        <f t="shared" si="23"/>
        <v>4.7619047619047616E-2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14</v>
      </c>
      <c r="X208" s="197">
        <f t="shared" si="18"/>
        <v>14</v>
      </c>
      <c r="Y208" s="36">
        <f t="shared" si="19"/>
        <v>0.217</v>
      </c>
      <c r="Z208" s="56"/>
      <c r="AA208" s="57"/>
      <c r="AE208" s="67"/>
      <c r="BB208" s="143" t="s">
        <v>1</v>
      </c>
      <c r="BL208" s="67">
        <f t="shared" si="20"/>
        <v>82.18</v>
      </c>
      <c r="BM208" s="67">
        <f t="shared" si="21"/>
        <v>82.18</v>
      </c>
      <c r="BN208" s="67">
        <f t="shared" si="22"/>
        <v>0.16666666666666666</v>
      </c>
      <c r="BO208" s="67">
        <f t="shared" si="23"/>
        <v>0.16666666666666666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28</v>
      </c>
      <c r="X209" s="198">
        <f>IFERROR(SUM(X203:X208),"0")</f>
        <v>28</v>
      </c>
      <c r="Y209" s="198">
        <f>IFERROR(IF(Y203="",0,Y203),"0")+IFERROR(IF(Y204="",0,Y204),"0")+IFERROR(IF(Y205="",0,Y205),"0")+IFERROR(IF(Y206="",0,Y206),"0")+IFERROR(IF(Y207="",0,Y207),"0")+IFERROR(IF(Y208="",0,Y208),"0")</f>
        <v>0.434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156.80000000000001</v>
      </c>
      <c r="X210" s="198">
        <f>IFERROR(SUMPRODUCT(X203:X208*H203:H208),"0")</f>
        <v>156.80000000000001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0"/>
      <c r="AA211" s="190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89"/>
      <c r="AA212" s="189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59</v>
      </c>
      <c r="X214" s="197">
        <f>IFERROR(IF(W214="","",W214),"")</f>
        <v>59</v>
      </c>
      <c r="Y214" s="36">
        <f>IFERROR(IF(W214="","",W214*0.0155),"")</f>
        <v>0.91449999999999998</v>
      </c>
      <c r="Z214" s="56"/>
      <c r="AA214" s="57"/>
      <c r="AE214" s="67"/>
      <c r="BB214" s="145" t="s">
        <v>1</v>
      </c>
      <c r="BL214" s="67">
        <f>IFERROR(W214*I214,"0")</f>
        <v>440.72999999999996</v>
      </c>
      <c r="BM214" s="67">
        <f>IFERROR(X214*I214,"0")</f>
        <v>440.72999999999996</v>
      </c>
      <c r="BN214" s="67">
        <f>IFERROR(W214/J214,"0")</f>
        <v>0.70238095238095233</v>
      </c>
      <c r="BO214" s="67">
        <f>IFERROR(X214/J214,"0")</f>
        <v>0.70238095238095233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38</v>
      </c>
      <c r="X216" s="197">
        <f>IFERROR(IF(W216="","",W216),"")</f>
        <v>38</v>
      </c>
      <c r="Y216" s="36">
        <f>IFERROR(IF(W216="","",W216*0.0155),"")</f>
        <v>0.58899999999999997</v>
      </c>
      <c r="Z216" s="56"/>
      <c r="AA216" s="57"/>
      <c r="AE216" s="67"/>
      <c r="BB216" s="147" t="s">
        <v>1</v>
      </c>
      <c r="BL216" s="67">
        <f>IFERROR(W216*I216,"0")</f>
        <v>283.86</v>
      </c>
      <c r="BM216" s="67">
        <f>IFERROR(X216*I216,"0")</f>
        <v>283.86</v>
      </c>
      <c r="BN216" s="67">
        <f>IFERROR(W216/J216,"0")</f>
        <v>0.45238095238095238</v>
      </c>
      <c r="BO216" s="67">
        <f>IFERROR(X216/J216,"0")</f>
        <v>0.45238095238095238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97</v>
      </c>
      <c r="X217" s="198">
        <f>IFERROR(SUM(X213:X216),"0")</f>
        <v>97</v>
      </c>
      <c r="Y217" s="198">
        <f>IFERROR(IF(Y213="",0,Y213),"0")+IFERROR(IF(Y214="",0,Y214),"0")+IFERROR(IF(Y215="",0,Y215),"0")+IFERROR(IF(Y216="",0,Y216),"0")</f>
        <v>1.5034999999999998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698.40000000000009</v>
      </c>
      <c r="X218" s="198">
        <f>IFERROR(SUMPRODUCT(X213:X216*H213:H216),"0")</f>
        <v>698.40000000000009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0"/>
      <c r="AA219" s="190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89"/>
      <c r="AA220" s="189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0"/>
      <c r="AA224" s="190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89"/>
      <c r="AA225" s="189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0"/>
      <c r="AA231" s="190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89"/>
      <c r="AA232" s="189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0"/>
      <c r="AA237" s="190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240</v>
      </c>
      <c r="X239" s="197">
        <f>IFERROR(IF(W239="","",W239),"")</f>
        <v>240</v>
      </c>
      <c r="Y239" s="36">
        <f>IFERROR(IF(W239="","",W239*0.0155),"")</f>
        <v>3.7199999999999998</v>
      </c>
      <c r="Z239" s="56"/>
      <c r="AA239" s="57"/>
      <c r="AE239" s="67"/>
      <c r="BB239" s="152" t="s">
        <v>1</v>
      </c>
      <c r="BL239" s="67">
        <f>IFERROR(W239*I239,"0")</f>
        <v>1262.8799999999999</v>
      </c>
      <c r="BM239" s="67">
        <f>IFERROR(X239*I239,"0")</f>
        <v>1262.8799999999999</v>
      </c>
      <c r="BN239" s="67">
        <f>IFERROR(W239/J239,"0")</f>
        <v>2.8571428571428572</v>
      </c>
      <c r="BO239" s="67">
        <f>IFERROR(X239/J239,"0")</f>
        <v>2.8571428571428572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240</v>
      </c>
      <c r="X240" s="198">
        <f>IFERROR(SUM(X239:X239),"0")</f>
        <v>240</v>
      </c>
      <c r="Y240" s="198">
        <f>IFERROR(IF(Y239="",0,Y239),"0")</f>
        <v>3.7199999999999998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1200</v>
      </c>
      <c r="X241" s="198">
        <f>IFERROR(SUMPRODUCT(X239:X239*H239:H239),"0")</f>
        <v>1200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0"/>
      <c r="AA242" s="190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0"/>
      <c r="AA248" s="190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9"/>
      <c r="AA249" s="189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0"/>
      <c r="AA255" s="190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28</v>
      </c>
      <c r="X257" s="197">
        <f>IFERROR(IF(W257="","",W257),"")</f>
        <v>28</v>
      </c>
      <c r="Y257" s="36">
        <f>IFERROR(IF(W257="","",W257*0.00502),"")</f>
        <v>0.14056000000000002</v>
      </c>
      <c r="Z257" s="56"/>
      <c r="AA257" s="57"/>
      <c r="AE257" s="67"/>
      <c r="BB257" s="157" t="s">
        <v>74</v>
      </c>
      <c r="BL257" s="67">
        <f>IFERROR(W257*I257,"0")</f>
        <v>53.620000000000005</v>
      </c>
      <c r="BM257" s="67">
        <f>IFERROR(X257*I257,"0")</f>
        <v>53.620000000000005</v>
      </c>
      <c r="BN257" s="67">
        <f>IFERROR(W257/J257,"0")</f>
        <v>0.11965811965811966</v>
      </c>
      <c r="BO257" s="67">
        <f>IFERROR(X257/J257,"0")</f>
        <v>0.11965811965811966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28</v>
      </c>
      <c r="X258" s="198">
        <f>IFERROR(SUM(X257:X257),"0")</f>
        <v>28</v>
      </c>
      <c r="Y258" s="198">
        <f>IFERROR(IF(Y257="",0,Y257),"0")</f>
        <v>0.14056000000000002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50.4</v>
      </c>
      <c r="X259" s="198">
        <f>IFERROR(SUMPRODUCT(X257:X257*H257:H257),"0")</f>
        <v>50.4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156</v>
      </c>
      <c r="X261" s="197">
        <f>IFERROR(IF(W261="","",W261),"")</f>
        <v>156</v>
      </c>
      <c r="Y261" s="36">
        <f>IFERROR(IF(W261="","",W261*0.0155),"")</f>
        <v>2.4180000000000001</v>
      </c>
      <c r="Z261" s="56"/>
      <c r="AA261" s="57"/>
      <c r="AE261" s="67"/>
      <c r="BB261" s="158" t="s">
        <v>74</v>
      </c>
      <c r="BL261" s="67">
        <f>IFERROR(W261*I261,"0")</f>
        <v>976.56</v>
      </c>
      <c r="BM261" s="67">
        <f>IFERROR(X261*I261,"0")</f>
        <v>976.56</v>
      </c>
      <c r="BN261" s="67">
        <f>IFERROR(W261/J261,"0")</f>
        <v>1.8571428571428572</v>
      </c>
      <c r="BO261" s="67">
        <f>IFERROR(X261/J261,"0")</f>
        <v>1.8571428571428572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156</v>
      </c>
      <c r="X263" s="198">
        <f>IFERROR(SUM(X261:X262),"0")</f>
        <v>156</v>
      </c>
      <c r="Y263" s="198">
        <f>IFERROR(IF(Y261="",0,Y261),"0")+IFERROR(IF(Y262="",0,Y262),"0")</f>
        <v>2.4180000000000001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936</v>
      </c>
      <c r="X264" s="198">
        <f>IFERROR(SUMPRODUCT(X261:X262*H261:H262),"0")</f>
        <v>936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84</v>
      </c>
      <c r="X268" s="197">
        <f>IFERROR(IF(W268="","",W268),"")</f>
        <v>84</v>
      </c>
      <c r="Y268" s="36">
        <f>IFERROR(IF(W268="","",W268*0.0155),"")</f>
        <v>1.302</v>
      </c>
      <c r="Z268" s="56"/>
      <c r="AA268" s="57"/>
      <c r="AE268" s="67"/>
      <c r="BB268" s="162" t="s">
        <v>74</v>
      </c>
      <c r="BL268" s="67">
        <f>IFERROR(W268*I268,"0")</f>
        <v>439.74</v>
      </c>
      <c r="BM268" s="67">
        <f>IFERROR(X268*I268,"0")</f>
        <v>439.74</v>
      </c>
      <c r="BN268" s="67">
        <f>IFERROR(W268/J268,"0")</f>
        <v>1</v>
      </c>
      <c r="BO268" s="67">
        <f>IFERROR(X268/J268,"0")</f>
        <v>1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84</v>
      </c>
      <c r="X270" s="198">
        <f>IFERROR(SUM(X266:X269),"0")</f>
        <v>84</v>
      </c>
      <c r="Y270" s="198">
        <f>IFERROR(IF(Y266="",0,Y266),"0")+IFERROR(IF(Y267="",0,Y267),"0")+IFERROR(IF(Y268="",0,Y268),"0")+IFERROR(IF(Y269="",0,Y269),"0")</f>
        <v>1.302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420</v>
      </c>
      <c r="X271" s="198">
        <f>IFERROR(SUMPRODUCT(X266:X269*H266:H269),"0")</f>
        <v>420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89"/>
      <c r="AA272" s="189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4</v>
      </c>
      <c r="X275" s="197">
        <f t="shared" si="24"/>
        <v>4</v>
      </c>
      <c r="Y275" s="36">
        <f t="shared" si="25"/>
        <v>3.7440000000000001E-2</v>
      </c>
      <c r="Z275" s="56"/>
      <c r="AA275" s="57"/>
      <c r="AE275" s="67"/>
      <c r="BB275" s="166" t="s">
        <v>74</v>
      </c>
      <c r="BL275" s="67">
        <f t="shared" si="26"/>
        <v>15.568</v>
      </c>
      <c r="BM275" s="67">
        <f t="shared" si="27"/>
        <v>15.568</v>
      </c>
      <c r="BN275" s="67">
        <f t="shared" si="28"/>
        <v>3.1746031746031744E-2</v>
      </c>
      <c r="BO275" s="67">
        <f t="shared" si="29"/>
        <v>3.1746031746031744E-2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0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60</v>
      </c>
      <c r="X280" s="197">
        <f t="shared" si="24"/>
        <v>60</v>
      </c>
      <c r="Y280" s="36">
        <f>IFERROR(IF(W280="","",W280*0.0155),"")</f>
        <v>0.92999999999999994</v>
      </c>
      <c r="Z280" s="56"/>
      <c r="AA280" s="57"/>
      <c r="AE280" s="67"/>
      <c r="BB280" s="171" t="s">
        <v>74</v>
      </c>
      <c r="BL280" s="67">
        <f t="shared" si="26"/>
        <v>344.1</v>
      </c>
      <c r="BM280" s="67">
        <f t="shared" si="27"/>
        <v>344.1</v>
      </c>
      <c r="BN280" s="67">
        <f t="shared" si="28"/>
        <v>0.7142857142857143</v>
      </c>
      <c r="BO280" s="67">
        <f t="shared" si="29"/>
        <v>0.7142857142857143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154</v>
      </c>
      <c r="X282" s="197">
        <f t="shared" si="24"/>
        <v>154</v>
      </c>
      <c r="Y282" s="36">
        <f>IFERROR(IF(W282="","",W282*0.00936),"")</f>
        <v>1.4414400000000001</v>
      </c>
      <c r="Z282" s="56"/>
      <c r="AA282" s="57"/>
      <c r="AE282" s="67"/>
      <c r="BB282" s="173" t="s">
        <v>74</v>
      </c>
      <c r="BL282" s="67">
        <f t="shared" si="26"/>
        <v>599.36799999999994</v>
      </c>
      <c r="BM282" s="67">
        <f t="shared" si="27"/>
        <v>599.36799999999994</v>
      </c>
      <c r="BN282" s="67">
        <f t="shared" si="28"/>
        <v>1.2222222222222223</v>
      </c>
      <c r="BO282" s="67">
        <f t="shared" si="29"/>
        <v>1.2222222222222223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5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1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218</v>
      </c>
      <c r="X296" s="198">
        <f>IFERROR(SUM(X273:X295),"0")</f>
        <v>218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2.4088799999999999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914.60000000000014</v>
      </c>
      <c r="X297" s="198">
        <f>IFERROR(SUMPRODUCT(X273:X295*H273:H295),"0")</f>
        <v>914.60000000000014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13346.039999999999</v>
      </c>
      <c r="X298" s="198">
        <f>IFERROR(X24+X33+X41+X51+X61+X67+X72+X78+X88+X95+X104+X110+X115+X123+X128+X134+X139+X146+X151+X159+X164+X171+X176+X181+X186+X193+X200+X210+X218+X223+X229+X235+X241+X246+X254+X259+X264+X271+X297,"0")</f>
        <v>13346.039999999999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14288.044799999996</v>
      </c>
      <c r="X299" s="198">
        <f>IFERROR(SUM(BM22:BM295),"0")</f>
        <v>14288.044799999996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30</v>
      </c>
      <c r="X300" s="38">
        <f>ROUNDUP(SUM(BO22:BO295),0)</f>
        <v>30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15038.044799999996</v>
      </c>
      <c r="X301" s="198">
        <f>GrossWeightTotalR+PalletQtyTotalR*25</f>
        <v>15038.044799999996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2684</v>
      </c>
      <c r="X302" s="198">
        <f>IFERROR(X23+X32+X40+X50+X60+X66+X71+X77+X87+X94+X103+X109+X114+X122+X127+X133+X138+X145+X150+X158+X163+X170+X175+X180+X185+X192+X199+X209+X217+X222+X228+X234+X240+X245+X253+X258+X263+X270+X296,"0")</f>
        <v>2684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37.658119999999997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87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88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88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222</v>
      </c>
      <c r="D308" s="46">
        <f>IFERROR(W36*H36,"0")+IFERROR(W37*H37,"0")+IFERROR(W38*H38,"0")+IFERROR(W39*H39,"0")</f>
        <v>288</v>
      </c>
      <c r="E308" s="46">
        <f>IFERROR(W44*H44,"0")+IFERROR(W45*H45,"0")+IFERROR(W46*H46,"0")+IFERROR(W47*H47,"0")+IFERROR(W48*H48,"0")+IFERROR(W49*H49,"0")</f>
        <v>38.4</v>
      </c>
      <c r="F308" s="46">
        <f>IFERROR(W54*H54,"0")+IFERROR(W55*H55,"0")+IFERROR(W56*H56,"0")+IFERROR(W57*H57,"0")+IFERROR(W58*H58,"0")+IFERROR(W59*H59,"0")</f>
        <v>993.6</v>
      </c>
      <c r="G308" s="46">
        <f>IFERROR(W64*H64,"0")+IFERROR(W65*H65,"0")</f>
        <v>1255</v>
      </c>
      <c r="H308" s="46">
        <f>IFERROR(W70*H70,"0")</f>
        <v>0</v>
      </c>
      <c r="I308" s="46">
        <f>IFERROR(W75*H75,"0")+IFERROR(W76*H76,"0")</f>
        <v>43.2</v>
      </c>
      <c r="J308" s="46">
        <f>IFERROR(W81*H81,"0")+IFERROR(W82*H82,"0")+IFERROR(W83*H83,"0")+IFERROR(W84*H84,"0")+IFERROR(W85*H85,"0")+IFERROR(W86*H86,"0")</f>
        <v>630</v>
      </c>
      <c r="K308" s="46">
        <f>IFERROR(W91*H91,"0")+IFERROR(W92*H92,"0")+IFERROR(W93*H93,"0")</f>
        <v>80.08</v>
      </c>
      <c r="L308" s="46">
        <f>IFERROR(W98*H98,"0")+IFERROR(W99*H99,"0")+IFERROR(W100*H100,"0")+IFERROR(W101*H101,"0")+IFERROR(W102*H102,"0")</f>
        <v>3279.36</v>
      </c>
      <c r="M308" s="188"/>
      <c r="N308" s="46">
        <f>IFERROR(W107*H107,"0")+IFERROR(W108*H108,"0")</f>
        <v>654</v>
      </c>
      <c r="O308" s="46">
        <f>IFERROR(W113*H113,"0")</f>
        <v>297</v>
      </c>
      <c r="P308" s="46">
        <f>IFERROR(W118*H118,"0")+IFERROR(W119*H119,"0")+IFERROR(W120*H120,"0")+IFERROR(W121*H121,"0")</f>
        <v>6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780</v>
      </c>
      <c r="W308" s="46">
        <f>IFERROR(W168*H168,"0")+IFERROR(W169*H169,"0")</f>
        <v>0</v>
      </c>
      <c r="X308" s="46">
        <f>IFERROR(W174*H174,"0")</f>
        <v>0</v>
      </c>
      <c r="Y308" s="46">
        <f>IFERROR(W179*H179,"0")</f>
        <v>0</v>
      </c>
      <c r="Z308" s="46">
        <f>IFERROR(W184*H184,"0")</f>
        <v>0</v>
      </c>
      <c r="AA308" s="46">
        <f>IFERROR(W190*H190,"0")+IFERROR(W191*H191,"0")</f>
        <v>0</v>
      </c>
      <c r="AB308" s="46">
        <f>IFERROR(W196*H196,"0")+IFERROR(W197*H197,"0")+IFERROR(W198*H198,"0")</f>
        <v>403.2</v>
      </c>
      <c r="AC308" s="46">
        <f>IFERROR(W203*H203,"0")+IFERROR(W204*H204,"0")+IFERROR(W205*H205,"0")+IFERROR(W206*H206,"0")+IFERROR(W207*H207,"0")+IFERROR(W208*H208,"0")</f>
        <v>156.80000000000001</v>
      </c>
      <c r="AD308" s="46">
        <f>IFERROR(W213*H213,"0")+IFERROR(W214*H214,"0")+IFERROR(W215*H215,"0")+IFERROR(W216*H216,"0")</f>
        <v>698.40000000000009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1200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2321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9054.36</v>
      </c>
      <c r="B311" s="60">
        <f>SUMPRODUCT(--(BB:BB="ПГП"),--(V:V="кор"),H:H,X:X)+SUMPRODUCT(--(BB:BB="ПГП"),--(V:V="кг"),X:X)</f>
        <v>4291.68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D76:E76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Z306:Z307"/>
    <mergeCell ref="O161:S161"/>
    <mergeCell ref="O283:S283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D285:E285"/>
    <mergeCell ref="A237:Y237"/>
    <mergeCell ref="D294:E294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