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E40EF4FF-F3A3-40FF-AC09-A6DD48DE9DC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8" i="1" l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L308" i="1"/>
  <c r="K308" i="1"/>
  <c r="J308" i="1"/>
  <c r="I308" i="1"/>
  <c r="H308" i="1"/>
  <c r="G308" i="1"/>
  <c r="F308" i="1"/>
  <c r="E308" i="1"/>
  <c r="D308" i="1"/>
  <c r="C308" i="1"/>
  <c r="B308" i="1"/>
  <c r="W297" i="1"/>
  <c r="W296" i="1"/>
  <c r="BO295" i="1"/>
  <c r="BN295" i="1"/>
  <c r="BM295" i="1"/>
  <c r="BL295" i="1"/>
  <c r="Y295" i="1"/>
  <c r="X295" i="1"/>
  <c r="BO294" i="1"/>
  <c r="BN294" i="1"/>
  <c r="BM294" i="1"/>
  <c r="BL294" i="1"/>
  <c r="Y294" i="1"/>
  <c r="X294" i="1"/>
  <c r="BO293" i="1"/>
  <c r="BN293" i="1"/>
  <c r="BM293" i="1"/>
  <c r="BL293" i="1"/>
  <c r="Y293" i="1"/>
  <c r="X293" i="1"/>
  <c r="O293" i="1"/>
  <c r="BN292" i="1"/>
  <c r="BL292" i="1"/>
  <c r="Y292" i="1"/>
  <c r="X292" i="1"/>
  <c r="BN291" i="1"/>
  <c r="BL291" i="1"/>
  <c r="Y291" i="1"/>
  <c r="X291" i="1"/>
  <c r="O291" i="1"/>
  <c r="BO290" i="1"/>
  <c r="BN290" i="1"/>
  <c r="BM290" i="1"/>
  <c r="BL290" i="1"/>
  <c r="Y290" i="1"/>
  <c r="X290" i="1"/>
  <c r="BO289" i="1"/>
  <c r="BN289" i="1"/>
  <c r="BM289" i="1"/>
  <c r="BL289" i="1"/>
  <c r="Y289" i="1"/>
  <c r="X289" i="1"/>
  <c r="BO288" i="1"/>
  <c r="BN288" i="1"/>
  <c r="BM288" i="1"/>
  <c r="BL288" i="1"/>
  <c r="Y288" i="1"/>
  <c r="X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BO285" i="1"/>
  <c r="BN285" i="1"/>
  <c r="BM285" i="1"/>
  <c r="BL285" i="1"/>
  <c r="Y285" i="1"/>
  <c r="X285" i="1"/>
  <c r="BO284" i="1"/>
  <c r="BN284" i="1"/>
  <c r="BM284" i="1"/>
  <c r="BL284" i="1"/>
  <c r="Y284" i="1"/>
  <c r="X284" i="1"/>
  <c r="BO283" i="1"/>
  <c r="BN283" i="1"/>
  <c r="BM283" i="1"/>
  <c r="BL283" i="1"/>
  <c r="Y283" i="1"/>
  <c r="X283" i="1"/>
  <c r="BO282" i="1"/>
  <c r="BN282" i="1"/>
  <c r="BM282" i="1"/>
  <c r="BL282" i="1"/>
  <c r="Y282" i="1"/>
  <c r="X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BO279" i="1"/>
  <c r="BN279" i="1"/>
  <c r="BM279" i="1"/>
  <c r="BL279" i="1"/>
  <c r="Y279" i="1"/>
  <c r="X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O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Y296" i="1" s="1"/>
  <c r="X273" i="1"/>
  <c r="W271" i="1"/>
  <c r="W270" i="1"/>
  <c r="BO269" i="1"/>
  <c r="BN269" i="1"/>
  <c r="BM269" i="1"/>
  <c r="BL269" i="1"/>
  <c r="Y269" i="1"/>
  <c r="X269" i="1"/>
  <c r="O269" i="1"/>
  <c r="BN268" i="1"/>
  <c r="BL268" i="1"/>
  <c r="Y268" i="1"/>
  <c r="X268" i="1"/>
  <c r="BN267" i="1"/>
  <c r="BL267" i="1"/>
  <c r="Y267" i="1"/>
  <c r="X267" i="1"/>
  <c r="O267" i="1"/>
  <c r="BO266" i="1"/>
  <c r="BN266" i="1"/>
  <c r="BM266" i="1"/>
  <c r="BL266" i="1"/>
  <c r="Y266" i="1"/>
  <c r="Y270" i="1" s="1"/>
  <c r="X266" i="1"/>
  <c r="X271" i="1" s="1"/>
  <c r="W264" i="1"/>
  <c r="Y263" i="1"/>
  <c r="W263" i="1"/>
  <c r="BN262" i="1"/>
  <c r="BL262" i="1"/>
  <c r="Y262" i="1"/>
  <c r="X262" i="1"/>
  <c r="BN261" i="1"/>
  <c r="BL261" i="1"/>
  <c r="Y261" i="1"/>
  <c r="X261" i="1"/>
  <c r="W259" i="1"/>
  <c r="X258" i="1"/>
  <c r="W258" i="1"/>
  <c r="BO257" i="1"/>
  <c r="BN257" i="1"/>
  <c r="BM257" i="1"/>
  <c r="BL257" i="1"/>
  <c r="Y257" i="1"/>
  <c r="Y258" i="1" s="1"/>
  <c r="X257" i="1"/>
  <c r="X259" i="1" s="1"/>
  <c r="X254" i="1"/>
  <c r="W254" i="1"/>
  <c r="Y253" i="1"/>
  <c r="W253" i="1"/>
  <c r="BN252" i="1"/>
  <c r="BL252" i="1"/>
  <c r="Y252" i="1"/>
  <c r="X252" i="1"/>
  <c r="BN251" i="1"/>
  <c r="BL251" i="1"/>
  <c r="Y251" i="1"/>
  <c r="X251" i="1"/>
  <c r="BN250" i="1"/>
  <c r="BL250" i="1"/>
  <c r="Y250" i="1"/>
  <c r="X250" i="1"/>
  <c r="W246" i="1"/>
  <c r="X245" i="1"/>
  <c r="W245" i="1"/>
  <c r="BO244" i="1"/>
  <c r="BN244" i="1"/>
  <c r="BM244" i="1"/>
  <c r="BL244" i="1"/>
  <c r="Y244" i="1"/>
  <c r="Y245" i="1" s="1"/>
  <c r="X244" i="1"/>
  <c r="X246" i="1" s="1"/>
  <c r="O244" i="1"/>
  <c r="W241" i="1"/>
  <c r="X240" i="1"/>
  <c r="W240" i="1"/>
  <c r="BO239" i="1"/>
  <c r="BN239" i="1"/>
  <c r="BM239" i="1"/>
  <c r="BL239" i="1"/>
  <c r="Y239" i="1"/>
  <c r="Y240" i="1" s="1"/>
  <c r="X239" i="1"/>
  <c r="X241" i="1" s="1"/>
  <c r="O239" i="1"/>
  <c r="W235" i="1"/>
  <c r="X234" i="1"/>
  <c r="W234" i="1"/>
  <c r="BO233" i="1"/>
  <c r="BN233" i="1"/>
  <c r="BM233" i="1"/>
  <c r="BL233" i="1"/>
  <c r="Y233" i="1"/>
  <c r="Y234" i="1" s="1"/>
  <c r="X233" i="1"/>
  <c r="X235" i="1" s="1"/>
  <c r="O233" i="1"/>
  <c r="W229" i="1"/>
  <c r="W228" i="1"/>
  <c r="BO227" i="1"/>
  <c r="BN227" i="1"/>
  <c r="BM227" i="1"/>
  <c r="BL227" i="1"/>
  <c r="Y227" i="1"/>
  <c r="X227" i="1"/>
  <c r="O227" i="1"/>
  <c r="BN226" i="1"/>
  <c r="BL226" i="1"/>
  <c r="Y226" i="1"/>
  <c r="X226" i="1"/>
  <c r="O226" i="1"/>
  <c r="X223" i="1"/>
  <c r="W223" i="1"/>
  <c r="Y222" i="1"/>
  <c r="W222" i="1"/>
  <c r="BN221" i="1"/>
  <c r="BL221" i="1"/>
  <c r="Y221" i="1"/>
  <c r="X221" i="1"/>
  <c r="O221" i="1"/>
  <c r="W218" i="1"/>
  <c r="W217" i="1"/>
  <c r="BN216" i="1"/>
  <c r="BL216" i="1"/>
  <c r="Y216" i="1"/>
  <c r="X216" i="1"/>
  <c r="O216" i="1"/>
  <c r="BO215" i="1"/>
  <c r="BN215" i="1"/>
  <c r="BM215" i="1"/>
  <c r="BL215" i="1"/>
  <c r="Y215" i="1"/>
  <c r="X215" i="1"/>
  <c r="O215" i="1"/>
  <c r="BN214" i="1"/>
  <c r="BL214" i="1"/>
  <c r="Y214" i="1"/>
  <c r="X214" i="1"/>
  <c r="X218" i="1" s="1"/>
  <c r="O214" i="1"/>
  <c r="BO213" i="1"/>
  <c r="BN213" i="1"/>
  <c r="BM213" i="1"/>
  <c r="BL213" i="1"/>
  <c r="Y213" i="1"/>
  <c r="Y217" i="1" s="1"/>
  <c r="X213" i="1"/>
  <c r="O213" i="1"/>
  <c r="W210" i="1"/>
  <c r="W209" i="1"/>
  <c r="BO208" i="1"/>
  <c r="BN208" i="1"/>
  <c r="BM208" i="1"/>
  <c r="BL208" i="1"/>
  <c r="Y208" i="1"/>
  <c r="X208" i="1"/>
  <c r="O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X200" i="1"/>
  <c r="W200" i="1"/>
  <c r="Y199" i="1"/>
  <c r="W199" i="1"/>
  <c r="BN198" i="1"/>
  <c r="BL198" i="1"/>
  <c r="Y198" i="1"/>
  <c r="X198" i="1"/>
  <c r="O198" i="1"/>
  <c r="BO197" i="1"/>
  <c r="BN197" i="1"/>
  <c r="BM197" i="1"/>
  <c r="BL197" i="1"/>
  <c r="Y197" i="1"/>
  <c r="X197" i="1"/>
  <c r="O197" i="1"/>
  <c r="BN196" i="1"/>
  <c r="BL196" i="1"/>
  <c r="Y196" i="1"/>
  <c r="X196" i="1"/>
  <c r="O196" i="1"/>
  <c r="W193" i="1"/>
  <c r="W192" i="1"/>
  <c r="BN191" i="1"/>
  <c r="BL191" i="1"/>
  <c r="Y191" i="1"/>
  <c r="X191" i="1"/>
  <c r="X193" i="1" s="1"/>
  <c r="O191" i="1"/>
  <c r="BO190" i="1"/>
  <c r="BN190" i="1"/>
  <c r="BM190" i="1"/>
  <c r="BL190" i="1"/>
  <c r="Y190" i="1"/>
  <c r="Y192" i="1" s="1"/>
  <c r="X190" i="1"/>
  <c r="O190" i="1"/>
  <c r="W186" i="1"/>
  <c r="X185" i="1"/>
  <c r="W185" i="1"/>
  <c r="BO184" i="1"/>
  <c r="BN184" i="1"/>
  <c r="BM184" i="1"/>
  <c r="BL184" i="1"/>
  <c r="Y184" i="1"/>
  <c r="Y185" i="1" s="1"/>
  <c r="X184" i="1"/>
  <c r="X186" i="1" s="1"/>
  <c r="O184" i="1"/>
  <c r="W181" i="1"/>
  <c r="X180" i="1"/>
  <c r="W180" i="1"/>
  <c r="BO179" i="1"/>
  <c r="BN179" i="1"/>
  <c r="BM179" i="1"/>
  <c r="BL179" i="1"/>
  <c r="Y179" i="1"/>
  <c r="Y180" i="1" s="1"/>
  <c r="X179" i="1"/>
  <c r="X181" i="1" s="1"/>
  <c r="O179" i="1"/>
  <c r="W176" i="1"/>
  <c r="X175" i="1"/>
  <c r="W175" i="1"/>
  <c r="BO174" i="1"/>
  <c r="BN174" i="1"/>
  <c r="BM174" i="1"/>
  <c r="BL174" i="1"/>
  <c r="Y174" i="1"/>
  <c r="Y175" i="1" s="1"/>
  <c r="X174" i="1"/>
  <c r="X176" i="1" s="1"/>
  <c r="O174" i="1"/>
  <c r="W171" i="1"/>
  <c r="W170" i="1"/>
  <c r="BO169" i="1"/>
  <c r="BN169" i="1"/>
  <c r="BM169" i="1"/>
  <c r="BL169" i="1"/>
  <c r="Y169" i="1"/>
  <c r="X169" i="1"/>
  <c r="O169" i="1"/>
  <c r="BN168" i="1"/>
  <c r="BL168" i="1"/>
  <c r="Y168" i="1"/>
  <c r="X168" i="1"/>
  <c r="O168" i="1"/>
  <c r="W164" i="1"/>
  <c r="W163" i="1"/>
  <c r="BO162" i="1"/>
  <c r="BN162" i="1"/>
  <c r="BM162" i="1"/>
  <c r="BL162" i="1"/>
  <c r="Y162" i="1"/>
  <c r="Y163" i="1" s="1"/>
  <c r="X162" i="1"/>
  <c r="O162" i="1"/>
  <c r="BN161" i="1"/>
  <c r="BL161" i="1"/>
  <c r="Y161" i="1"/>
  <c r="X161" i="1"/>
  <c r="X163" i="1" s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X159" i="1" s="1"/>
  <c r="O156" i="1"/>
  <c r="BO155" i="1"/>
  <c r="BN155" i="1"/>
  <c r="BM155" i="1"/>
  <c r="BL155" i="1"/>
  <c r="Y155" i="1"/>
  <c r="X155" i="1"/>
  <c r="BO154" i="1"/>
  <c r="BN154" i="1"/>
  <c r="BM154" i="1"/>
  <c r="BL154" i="1"/>
  <c r="Y154" i="1"/>
  <c r="Y158" i="1" s="1"/>
  <c r="X154" i="1"/>
  <c r="X158" i="1" s="1"/>
  <c r="W151" i="1"/>
  <c r="Y150" i="1"/>
  <c r="W150" i="1"/>
  <c r="BN149" i="1"/>
  <c r="BL149" i="1"/>
  <c r="Y149" i="1"/>
  <c r="X149" i="1"/>
  <c r="X151" i="1" s="1"/>
  <c r="O149" i="1"/>
  <c r="W146" i="1"/>
  <c r="Y145" i="1"/>
  <c r="W145" i="1"/>
  <c r="BN144" i="1"/>
  <c r="BL144" i="1"/>
  <c r="Y144" i="1"/>
  <c r="X144" i="1"/>
  <c r="BO144" i="1" s="1"/>
  <c r="BN143" i="1"/>
  <c r="BL143" i="1"/>
  <c r="Y143" i="1"/>
  <c r="X143" i="1"/>
  <c r="X146" i="1" s="1"/>
  <c r="O143" i="1"/>
  <c r="W139" i="1"/>
  <c r="Y138" i="1"/>
  <c r="W138" i="1"/>
  <c r="BN137" i="1"/>
  <c r="BL137" i="1"/>
  <c r="Y137" i="1"/>
  <c r="X137" i="1"/>
  <c r="X139" i="1" s="1"/>
  <c r="O137" i="1"/>
  <c r="W134" i="1"/>
  <c r="W133" i="1"/>
  <c r="BN132" i="1"/>
  <c r="BL132" i="1"/>
  <c r="Y132" i="1"/>
  <c r="X132" i="1"/>
  <c r="X134" i="1" s="1"/>
  <c r="O132" i="1"/>
  <c r="BO131" i="1"/>
  <c r="BN131" i="1"/>
  <c r="BM131" i="1"/>
  <c r="BL131" i="1"/>
  <c r="Y131" i="1"/>
  <c r="Y133" i="1" s="1"/>
  <c r="X131" i="1"/>
  <c r="X133" i="1" s="1"/>
  <c r="O131" i="1"/>
  <c r="W128" i="1"/>
  <c r="X127" i="1"/>
  <c r="W127" i="1"/>
  <c r="BO126" i="1"/>
  <c r="BN126" i="1"/>
  <c r="BM126" i="1"/>
  <c r="BL126" i="1"/>
  <c r="Y126" i="1"/>
  <c r="Y127" i="1" s="1"/>
  <c r="X126" i="1"/>
  <c r="X128" i="1" s="1"/>
  <c r="O126" i="1"/>
  <c r="W123" i="1"/>
  <c r="W122" i="1"/>
  <c r="BO121" i="1"/>
  <c r="BN121" i="1"/>
  <c r="BM121" i="1"/>
  <c r="BL121" i="1"/>
  <c r="Y121" i="1"/>
  <c r="X121" i="1"/>
  <c r="O121" i="1"/>
  <c r="BN120" i="1"/>
  <c r="BL120" i="1"/>
  <c r="Y120" i="1"/>
  <c r="X120" i="1"/>
  <c r="BO120" i="1" s="1"/>
  <c r="O120" i="1"/>
  <c r="BO119" i="1"/>
  <c r="BN119" i="1"/>
  <c r="BM119" i="1"/>
  <c r="BL119" i="1"/>
  <c r="Y119" i="1"/>
  <c r="X119" i="1"/>
  <c r="O119" i="1"/>
  <c r="BN118" i="1"/>
  <c r="BL118" i="1"/>
  <c r="Y118" i="1"/>
  <c r="Y122" i="1" s="1"/>
  <c r="X118" i="1"/>
  <c r="X122" i="1" s="1"/>
  <c r="O118" i="1"/>
  <c r="W115" i="1"/>
  <c r="Y114" i="1"/>
  <c r="W114" i="1"/>
  <c r="BN113" i="1"/>
  <c r="BL113" i="1"/>
  <c r="Y113" i="1"/>
  <c r="X113" i="1"/>
  <c r="X115" i="1" s="1"/>
  <c r="O113" i="1"/>
  <c r="W110" i="1"/>
  <c r="W109" i="1"/>
  <c r="BN108" i="1"/>
  <c r="BL108" i="1"/>
  <c r="Y108" i="1"/>
  <c r="X108" i="1"/>
  <c r="X110" i="1" s="1"/>
  <c r="O108" i="1"/>
  <c r="BO107" i="1"/>
  <c r="BN107" i="1"/>
  <c r="BM107" i="1"/>
  <c r="BL107" i="1"/>
  <c r="Y107" i="1"/>
  <c r="Y109" i="1" s="1"/>
  <c r="X107" i="1"/>
  <c r="X109" i="1" s="1"/>
  <c r="O107" i="1"/>
  <c r="W104" i="1"/>
  <c r="W103" i="1"/>
  <c r="BO102" i="1"/>
  <c r="BN102" i="1"/>
  <c r="BM102" i="1"/>
  <c r="BL102" i="1"/>
  <c r="Y102" i="1"/>
  <c r="X102" i="1"/>
  <c r="O102" i="1"/>
  <c r="BN101" i="1"/>
  <c r="BL101" i="1"/>
  <c r="Y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Y99" i="1"/>
  <c r="X99" i="1"/>
  <c r="X103" i="1" s="1"/>
  <c r="O99" i="1"/>
  <c r="BO98" i="1"/>
  <c r="BN98" i="1"/>
  <c r="BM98" i="1"/>
  <c r="BL98" i="1"/>
  <c r="Y98" i="1"/>
  <c r="Y103" i="1" s="1"/>
  <c r="X98" i="1"/>
  <c r="X104" i="1" s="1"/>
  <c r="O98" i="1"/>
  <c r="W95" i="1"/>
  <c r="W94" i="1"/>
  <c r="BO93" i="1"/>
  <c r="BN93" i="1"/>
  <c r="BM93" i="1"/>
  <c r="BL93" i="1"/>
  <c r="Y93" i="1"/>
  <c r="X93" i="1"/>
  <c r="O93" i="1"/>
  <c r="BN92" i="1"/>
  <c r="BL92" i="1"/>
  <c r="Y92" i="1"/>
  <c r="X92" i="1"/>
  <c r="X94" i="1" s="1"/>
  <c r="O92" i="1"/>
  <c r="BO91" i="1"/>
  <c r="BN91" i="1"/>
  <c r="BM91" i="1"/>
  <c r="BL91" i="1"/>
  <c r="Y91" i="1"/>
  <c r="Y94" i="1" s="1"/>
  <c r="X91" i="1"/>
  <c r="X95" i="1" s="1"/>
  <c r="O91" i="1"/>
  <c r="W88" i="1"/>
  <c r="W87" i="1"/>
  <c r="BO86" i="1"/>
  <c r="BN86" i="1"/>
  <c r="BM86" i="1"/>
  <c r="BL86" i="1"/>
  <c r="Y86" i="1"/>
  <c r="X86" i="1"/>
  <c r="O86" i="1"/>
  <c r="BN85" i="1"/>
  <c r="BL85" i="1"/>
  <c r="Y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Y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Y81" i="1"/>
  <c r="Y87" i="1" s="1"/>
  <c r="X81" i="1"/>
  <c r="X87" i="1" s="1"/>
  <c r="O81" i="1"/>
  <c r="W78" i="1"/>
  <c r="W77" i="1"/>
  <c r="BN76" i="1"/>
  <c r="BL76" i="1"/>
  <c r="Y76" i="1"/>
  <c r="X76" i="1"/>
  <c r="X78" i="1" s="1"/>
  <c r="O76" i="1"/>
  <c r="BO75" i="1"/>
  <c r="BN75" i="1"/>
  <c r="BM75" i="1"/>
  <c r="BL75" i="1"/>
  <c r="Y75" i="1"/>
  <c r="Y77" i="1" s="1"/>
  <c r="X75" i="1"/>
  <c r="X77" i="1" s="1"/>
  <c r="O75" i="1"/>
  <c r="W72" i="1"/>
  <c r="X71" i="1"/>
  <c r="W71" i="1"/>
  <c r="BO70" i="1"/>
  <c r="BN70" i="1"/>
  <c r="BM70" i="1"/>
  <c r="BL70" i="1"/>
  <c r="Y70" i="1"/>
  <c r="Y71" i="1" s="1"/>
  <c r="X70" i="1"/>
  <c r="X72" i="1" s="1"/>
  <c r="O70" i="1"/>
  <c r="W67" i="1"/>
  <c r="W66" i="1"/>
  <c r="BO65" i="1"/>
  <c r="BN65" i="1"/>
  <c r="BM65" i="1"/>
  <c r="BL65" i="1"/>
  <c r="Y65" i="1"/>
  <c r="X65" i="1"/>
  <c r="O65" i="1"/>
  <c r="BN64" i="1"/>
  <c r="BL64" i="1"/>
  <c r="Y64" i="1"/>
  <c r="Y66" i="1" s="1"/>
  <c r="X64" i="1"/>
  <c r="X66" i="1" s="1"/>
  <c r="O64" i="1"/>
  <c r="W61" i="1"/>
  <c r="W60" i="1"/>
  <c r="BN59" i="1"/>
  <c r="BL59" i="1"/>
  <c r="Y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Y57" i="1"/>
  <c r="X57" i="1"/>
  <c r="BO57" i="1" s="1"/>
  <c r="O57" i="1"/>
  <c r="BO56" i="1"/>
  <c r="BN56" i="1"/>
  <c r="BM56" i="1"/>
  <c r="BL56" i="1"/>
  <c r="Y56" i="1"/>
  <c r="X56" i="1"/>
  <c r="O56" i="1"/>
  <c r="BN55" i="1"/>
  <c r="BL55" i="1"/>
  <c r="Y55" i="1"/>
  <c r="X55" i="1"/>
  <c r="X61" i="1" s="1"/>
  <c r="O55" i="1"/>
  <c r="BO54" i="1"/>
  <c r="BN54" i="1"/>
  <c r="BM54" i="1"/>
  <c r="BL54" i="1"/>
  <c r="Y54" i="1"/>
  <c r="Y60" i="1" s="1"/>
  <c r="X54" i="1"/>
  <c r="X60" i="1" s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BO48" i="1" s="1"/>
  <c r="O48" i="1"/>
  <c r="BO47" i="1"/>
  <c r="BN47" i="1"/>
  <c r="BM47" i="1"/>
  <c r="BL47" i="1"/>
  <c r="Y47" i="1"/>
  <c r="X47" i="1"/>
  <c r="O47" i="1"/>
  <c r="BN46" i="1"/>
  <c r="BL46" i="1"/>
  <c r="Y46" i="1"/>
  <c r="X46" i="1"/>
  <c r="BO46" i="1" s="1"/>
  <c r="O46" i="1"/>
  <c r="BO45" i="1"/>
  <c r="BN45" i="1"/>
  <c r="BM45" i="1"/>
  <c r="BL45" i="1"/>
  <c r="Y45" i="1"/>
  <c r="X45" i="1"/>
  <c r="O45" i="1"/>
  <c r="BN44" i="1"/>
  <c r="BL44" i="1"/>
  <c r="Y44" i="1"/>
  <c r="Y50" i="1" s="1"/>
  <c r="X44" i="1"/>
  <c r="X50" i="1" s="1"/>
  <c r="O44" i="1"/>
  <c r="W41" i="1"/>
  <c r="W40" i="1"/>
  <c r="BN39" i="1"/>
  <c r="BL39" i="1"/>
  <c r="Y39" i="1"/>
  <c r="X39" i="1"/>
  <c r="BO39" i="1" s="1"/>
  <c r="O39" i="1"/>
  <c r="BO38" i="1"/>
  <c r="BN38" i="1"/>
  <c r="BM38" i="1"/>
  <c r="BL38" i="1"/>
  <c r="Y38" i="1"/>
  <c r="Y40" i="1" s="1"/>
  <c r="X38" i="1"/>
  <c r="O38" i="1"/>
  <c r="BN37" i="1"/>
  <c r="BL37" i="1"/>
  <c r="Y37" i="1"/>
  <c r="X37" i="1"/>
  <c r="BO37" i="1" s="1"/>
  <c r="BN36" i="1"/>
  <c r="BL36" i="1"/>
  <c r="Y36" i="1"/>
  <c r="X36" i="1"/>
  <c r="X41" i="1" s="1"/>
  <c r="O36" i="1"/>
  <c r="W33" i="1"/>
  <c r="W32" i="1"/>
  <c r="BN31" i="1"/>
  <c r="BL31" i="1"/>
  <c r="Y31" i="1"/>
  <c r="X31" i="1"/>
  <c r="BO31" i="1" s="1"/>
  <c r="O31" i="1"/>
  <c r="BO30" i="1"/>
  <c r="BN30" i="1"/>
  <c r="BM30" i="1"/>
  <c r="BL30" i="1"/>
  <c r="Y30" i="1"/>
  <c r="X30" i="1"/>
  <c r="O30" i="1"/>
  <c r="BN29" i="1"/>
  <c r="BL29" i="1"/>
  <c r="Y29" i="1"/>
  <c r="X29" i="1"/>
  <c r="X33" i="1" s="1"/>
  <c r="O29" i="1"/>
  <c r="BO28" i="1"/>
  <c r="BN28" i="1"/>
  <c r="BM28" i="1"/>
  <c r="BL28" i="1"/>
  <c r="Y28" i="1"/>
  <c r="Y32" i="1" s="1"/>
  <c r="X28" i="1"/>
  <c r="X32" i="1" s="1"/>
  <c r="O28" i="1"/>
  <c r="W24" i="1"/>
  <c r="W298" i="1" s="1"/>
  <c r="X23" i="1"/>
  <c r="W23" i="1"/>
  <c r="W302" i="1" s="1"/>
  <c r="BO22" i="1"/>
  <c r="BN22" i="1"/>
  <c r="W300" i="1" s="1"/>
  <c r="BM22" i="1"/>
  <c r="BL22" i="1"/>
  <c r="W299" i="1" s="1"/>
  <c r="W301" i="1" s="1"/>
  <c r="Y22" i="1"/>
  <c r="Y23" i="1" s="1"/>
  <c r="X22" i="1"/>
  <c r="X24" i="1" s="1"/>
  <c r="O22" i="1"/>
  <c r="H10" i="1"/>
  <c r="A9" i="1"/>
  <c r="F10" i="1" s="1"/>
  <c r="D7" i="1"/>
  <c r="P6" i="1"/>
  <c r="O2" i="1"/>
  <c r="H9" i="1" l="1"/>
  <c r="A10" i="1"/>
  <c r="BM29" i="1"/>
  <c r="BO29" i="1"/>
  <c r="BM31" i="1"/>
  <c r="BM36" i="1"/>
  <c r="BO36" i="1"/>
  <c r="BM37" i="1"/>
  <c r="BM39" i="1"/>
  <c r="X40" i="1"/>
  <c r="BM44" i="1"/>
  <c r="BO44" i="1"/>
  <c r="BM46" i="1"/>
  <c r="BM48" i="1"/>
  <c r="X51" i="1"/>
  <c r="X298" i="1" s="1"/>
  <c r="BM55" i="1"/>
  <c r="BO55" i="1"/>
  <c r="BM57" i="1"/>
  <c r="BM59" i="1"/>
  <c r="BM64" i="1"/>
  <c r="BO64" i="1"/>
  <c r="X67" i="1"/>
  <c r="BM76" i="1"/>
  <c r="BO76" i="1"/>
  <c r="BM81" i="1"/>
  <c r="BO81" i="1"/>
  <c r="BM83" i="1"/>
  <c r="BM85" i="1"/>
  <c r="X88" i="1"/>
  <c r="BM92" i="1"/>
  <c r="BO92" i="1"/>
  <c r="BM99" i="1"/>
  <c r="BO99" i="1"/>
  <c r="BM101" i="1"/>
  <c r="BM108" i="1"/>
  <c r="BO108" i="1"/>
  <c r="BM113" i="1"/>
  <c r="BO113" i="1"/>
  <c r="X114" i="1"/>
  <c r="BM118" i="1"/>
  <c r="BO118" i="1"/>
  <c r="BM120" i="1"/>
  <c r="X123" i="1"/>
  <c r="BM132" i="1"/>
  <c r="BO132" i="1"/>
  <c r="BM137" i="1"/>
  <c r="BO137" i="1"/>
  <c r="X138" i="1"/>
  <c r="BM143" i="1"/>
  <c r="BO143" i="1"/>
  <c r="BM144" i="1"/>
  <c r="X145" i="1"/>
  <c r="BM149" i="1"/>
  <c r="BO149" i="1"/>
  <c r="X150" i="1"/>
  <c r="BM156" i="1"/>
  <c r="BO156" i="1"/>
  <c r="BM157" i="1"/>
  <c r="BM161" i="1"/>
  <c r="BO161" i="1"/>
  <c r="Y170" i="1"/>
  <c r="Y303" i="1" s="1"/>
  <c r="X192" i="1"/>
  <c r="X199" i="1"/>
  <c r="BO196" i="1"/>
  <c r="BM196" i="1"/>
  <c r="BO198" i="1"/>
  <c r="BM198" i="1"/>
  <c r="Y209" i="1"/>
  <c r="X217" i="1"/>
  <c r="X222" i="1"/>
  <c r="BO221" i="1"/>
  <c r="BM221" i="1"/>
  <c r="Y228" i="1"/>
  <c r="X263" i="1"/>
  <c r="BO261" i="1"/>
  <c r="BM261" i="1"/>
  <c r="BO262" i="1"/>
  <c r="BM262" i="1"/>
  <c r="F9" i="1"/>
  <c r="J9" i="1"/>
  <c r="X164" i="1"/>
  <c r="X171" i="1"/>
  <c r="BO168" i="1"/>
  <c r="X300" i="1" s="1"/>
  <c r="BM168" i="1"/>
  <c r="X299" i="1" s="1"/>
  <c r="X170" i="1"/>
  <c r="X302" i="1" s="1"/>
  <c r="BO191" i="1"/>
  <c r="BM191" i="1"/>
  <c r="X210" i="1"/>
  <c r="BO203" i="1"/>
  <c r="BM203" i="1"/>
  <c r="BO205" i="1"/>
  <c r="BM205" i="1"/>
  <c r="BO207" i="1"/>
  <c r="BM207" i="1"/>
  <c r="X209" i="1"/>
  <c r="BO214" i="1"/>
  <c r="BM214" i="1"/>
  <c r="BO216" i="1"/>
  <c r="BM216" i="1"/>
  <c r="X229" i="1"/>
  <c r="BO226" i="1"/>
  <c r="BM226" i="1"/>
  <c r="X228" i="1"/>
  <c r="X253" i="1"/>
  <c r="BO250" i="1"/>
  <c r="BM250" i="1"/>
  <c r="BO251" i="1"/>
  <c r="BM251" i="1"/>
  <c r="BO252" i="1"/>
  <c r="BM252" i="1"/>
  <c r="X264" i="1"/>
  <c r="BO267" i="1"/>
  <c r="BM267" i="1"/>
  <c r="BO268" i="1"/>
  <c r="BM268" i="1"/>
  <c r="X270" i="1"/>
  <c r="X297" i="1"/>
  <c r="BO273" i="1"/>
  <c r="BM273" i="1"/>
  <c r="BO274" i="1"/>
  <c r="BM274" i="1"/>
  <c r="BO275" i="1"/>
  <c r="BM275" i="1"/>
  <c r="BO276" i="1"/>
  <c r="BM276" i="1"/>
  <c r="BO291" i="1"/>
  <c r="BM291" i="1"/>
  <c r="BO292" i="1"/>
  <c r="BM292" i="1"/>
  <c r="X296" i="1"/>
  <c r="B311" i="1" l="1"/>
  <c r="X301" i="1"/>
  <c r="C311" i="1"/>
  <c r="A311" i="1"/>
</calcChain>
</file>

<file path=xl/sharedStrings.xml><?xml version="1.0" encoding="utf-8"?>
<sst xmlns="http://schemas.openxmlformats.org/spreadsheetml/2006/main" count="1143" uniqueCount="434">
  <si>
    <t xml:space="preserve">  БЛАНК ЗАКАЗА </t>
  </si>
  <si>
    <t>ЗПФ</t>
  </si>
  <si>
    <t>на отгрузку продукции с ООО Трейд-Сервис с</t>
  </si>
  <si>
    <t>05.06.2024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</si>
  <si>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</si>
  <si>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</si>
  <si>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</si>
  <si>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</si>
  <si>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</si>
  <si>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</si>
  <si>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</si>
  <si>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</si>
  <si>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</si>
  <si>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</si>
  <si>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</si>
  <si>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</si>
  <si>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</si>
  <si>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</si>
  <si>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</si>
  <si>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</si>
  <si>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</si>
  <si>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</si>
  <si>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</si>
  <si>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</si>
  <si>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</si>
  <si>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</si>
  <si>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</si>
  <si>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</si>
  <si>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</si>
  <si>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</si>
  <si>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</si>
  <si>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</si>
  <si>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</si>
  <si>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</si>
  <si>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</si>
  <si>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</si>
  <si>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</si>
  <si>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</si>
  <si>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</si>
  <si>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</si>
  <si>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</si>
  <si>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</si>
  <si>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</si>
  <si>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</si>
  <si>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</si>
  <si>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</si>
  <si>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</si>
  <si>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</si>
  <si>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</si>
  <si>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</si>
  <si>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</si>
  <si>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</si>
  <si>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</si>
  <si>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</si>
  <si>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</si>
  <si>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</si>
  <si>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</si>
  <si>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</si>
  <si>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</si>
  <si>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</si>
  <si>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</si>
  <si>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</si>
  <si>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</si>
  <si>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</si>
  <si>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</si>
  <si>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</si>
  <si>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</si>
  <si>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</si>
  <si>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</si>
  <si>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</si>
  <si>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</si>
  <si>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</si>
  <si>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</si>
  <si>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</si>
  <si>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</si>
  <si>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</si>
  <si>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</si>
  <si>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</si>
  <si>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</si>
  <si>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</si>
  <si>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</si>
  <si>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</si>
  <si>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</si>
  <si>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</si>
  <si>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</si>
  <si>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</si>
  <si>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</si>
  <si>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</si>
  <si>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</si>
  <si>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</si>
  <si>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</si>
  <si>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</si>
  <si>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</si>
  <si>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</si>
  <si>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</si>
  <si>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</si>
  <si>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</si>
  <si>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</si>
  <si>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</si>
  <si>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</si>
  <si>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</si>
  <si>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</si>
  <si>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</si>
  <si>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</si>
  <si>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</si>
  <si>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</si>
  <si>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</si>
  <si>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</si>
  <si>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</si>
  <si>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</si>
  <si>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</si>
  <si>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</si>
  <si>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</si>
  <si>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</si>
  <si>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</si>
  <si>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</si>
  <si>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</si>
  <si>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</si>
  <si>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</si>
  <si>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</si>
  <si>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</si>
  <si>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</si>
  <si>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</si>
  <si>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</si>
  <si>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</si>
  <si>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</si>
  <si>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</si>
  <si>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</si>
  <si>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</si>
  <si>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</si>
  <si>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</si>
  <si>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</si>
  <si>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</si>
  <si>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</si>
  <si>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</si>
  <si>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</si>
  <si>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</si>
  <si>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</si>
  <si>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</si>
  <si>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</si>
  <si>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</si>
  <si>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</si>
  <si>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</si>
  <si>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</si>
  <si>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</si>
  <si>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</si>
  <si>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</si>
  <si>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P004131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</si>
  <si>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</si>
  <si>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</si>
  <si>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</si>
  <si>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</si>
  <si>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</si>
  <si>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</si>
  <si>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</si>
  <si>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</si>
  <si>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</si>
  <si>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</si>
  <si>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</si>
  <si>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</si>
  <si>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</si>
  <si>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</si>
  <si>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</si>
  <si>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</si>
  <si>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</si>
  <si>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</si>
  <si>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</si>
  <si>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</si>
  <si>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</si>
  <si>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</si>
  <si>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</si>
  <si>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</si>
  <si>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</si>
  <si>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</si>
  <si>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</si>
  <si>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</si>
  <si>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</si>
  <si>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</si>
  <si>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</si>
  <si>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</si>
  <si>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</si>
  <si>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</si>
  <si>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</si>
  <si>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</si>
  <si>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</si>
  <si>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</si>
  <si>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</si>
  <si>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</si>
  <si>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</si>
  <si>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</si>
  <si>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</si>
  <si>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</si>
  <si>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</si>
  <si>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</si>
  <si>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</si>
  <si>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</si>
  <si>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</si>
  <si>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</si>
  <si>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</si>
  <si>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</si>
  <si>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</si>
  <si>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</si>
  <si>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</si>
  <si>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</si>
  <si>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</si>
  <si>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</si>
  <si>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</si>
  <si>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</si>
  <si>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</si>
  <si>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</si>
  <si>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</si>
  <si>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</si>
  <si>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</si>
  <si>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</si>
  <si>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</si>
  <si>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</si>
  <si>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</si>
  <si>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</si>
  <si>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</si>
  <si>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</si>
  <si>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</si>
  <si>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</si>
  <si>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</si>
  <si>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</si>
  <si>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</si>
  <si>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</si>
  <si>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</si>
  <si>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</si>
  <si>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</si>
  <si>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</si>
  <si>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</si>
  <si>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</si>
  <si>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</si>
  <si>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</si>
  <si>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</si>
  <si>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</si>
  <si>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</si>
  <si>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</si>
  <si>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</si>
  <si>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</si>
  <si>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</si>
  <si>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</si>
  <si>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</si>
  <si>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</si>
  <si>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</si>
  <si>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</si>
  <si>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</si>
  <si>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</si>
  <si>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</si>
  <si>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</si>
  <si>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</si>
  <si>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</si>
  <si>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</si>
  <si>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</si>
  <si>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</si>
  <si>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</si>
  <si>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</si>
  <si>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</si>
  <si>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</si>
  <si>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</si>
  <si>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</si>
  <si>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</si>
  <si>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</si>
  <si>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</si>
  <si>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</si>
  <si>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</si>
  <si>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</si>
  <si>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</si>
  <si>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</si>
  <si>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</si>
  <si>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</si>
  <si>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</si>
  <si>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</si>
  <si>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</si>
  <si>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</si>
  <si>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</si>
  <si>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</si>
  <si>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</si>
  <si>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</si>
  <si>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</si>
  <si>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</si>
  <si>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</si>
  <si>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</si>
  <si>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</si>
  <si>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</si>
  <si>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</si>
  <si>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</si>
  <si>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</si>
  <si>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</si>
  <si>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</si>
  <si>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</si>
  <si>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</si>
  <si>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</si>
  <si>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</si>
  <si>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</si>
  <si>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</si>
  <si>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</si>
  <si>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</si>
  <si>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</si>
  <si>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</si>
  <si>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</si>
  <si>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</si>
  <si>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</si>
  <si>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</si>
  <si>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</si>
  <si>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</si>
  <si>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</si>
  <si>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</si>
  <si>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</si>
  <si>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</si>
  <si>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</si>
  <si>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</si>
  <si>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</si>
  <si>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</si>
  <si>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</si>
  <si>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</si>
  <si>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</si>
  <si>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</si>
  <si>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</si>
  <si>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</si>
  <si>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</si>
  <si>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</si>
  <si>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</si>
  <si>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</si>
  <si>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</si>
  <si>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</si>
  <si>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</si>
  <si>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SU003431</t>
  </si>
  <si>
    <t>P004279</t>
  </si>
  <si>
    <t>Снеки «Мини-чебуречки с сыром и ветчиной» Весовые ТМ «Зареченские» 3,5 кг</t>
  </si>
  <si>
    <t>Новинка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</si>
  <si>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</si>
  <si>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</si>
  <si>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</si>
  <si>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</si>
  <si>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</si>
  <si>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</si>
  <si>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</si>
  <si>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</si>
  <si>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</si>
  <si>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</si>
  <si>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</si>
  <si>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</si>
  <si>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</si>
  <si>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</si>
  <si>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</si>
  <si>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</si>
  <si>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</si>
  <si>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</si>
  <si>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</si>
  <si>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</si>
  <si>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</si>
  <si>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</si>
  <si>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</si>
  <si>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</si>
  <si>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</si>
  <si>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</si>
  <si>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</si>
  <si>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</si>
  <si>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</si>
  <si>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</si>
  <si>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</si>
  <si>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</si>
  <si>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</si>
  <si>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</si>
  <si>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</si>
  <si>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</si>
  <si>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</si>
  <si>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</si>
  <si>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</si>
  <si>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</si>
  <si>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</si>
  <si>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</si>
  <si>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</si>
  <si>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</si>
  <si>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</si>
  <si>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</si>
  <si>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</si>
  <si>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</si>
  <si>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</si>
  <si>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</si>
  <si>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</si>
  <si>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P003151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</si>
  <si>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</si>
  <si>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</si>
  <si>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</si>
  <si>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P003150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</si>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</sst>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28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11"/>
  <sheetViews>
    <sheetView showGridLines="0" tabSelected="1" topLeftCell="A291" zoomScaleNormal="100" zoomScaleSheetLayoutView="100" workbookViewId="0">
      <selection activeCell="AA303" sqref="AA303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8" customWidth="1"/>
    <col min="18" max="18" width="6.140625" style="18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8" customWidth="1"/>
    <col min="24" max="24" width="11" style="188" customWidth="1"/>
    <col min="25" max="25" width="10" style="188" customWidth="1"/>
    <col min="26" max="26" width="11.5703125" style="188" customWidth="1"/>
    <col min="27" max="27" width="10.42578125" style="18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8" customWidth="1"/>
    <col min="32" max="32" width="9.140625" style="188" customWidth="1"/>
    <col min="33" max="16384" width="9.140625" style="188"/>
  </cols>
  <sheetData>
    <row r="1" spans="1:30" s="193" customFormat="1" ht="45" customHeight="1" x14ac:dyDescent="0.2">
      <c r="A1" s="41"/>
      <c r="B1" s="41"/>
      <c r="C1" s="41"/>
      <c r="D1" s="282" t="s">
        <v>0</v>
      </c>
      <c r="E1" s="283"/>
      <c r="F1" s="283"/>
      <c r="G1" s="12" t="s">
        <v>1</v>
      </c>
      <c r="H1" s="282" t="s">
        <v>2</v>
      </c>
      <c r="I1" s="283"/>
      <c r="J1" s="283"/>
      <c r="K1" s="283"/>
      <c r="L1" s="283"/>
      <c r="M1" s="283"/>
      <c r="N1" s="283"/>
      <c r="O1" s="283"/>
      <c r="P1" s="283"/>
      <c r="Q1" s="403" t="s">
        <v>3</v>
      </c>
      <c r="R1" s="283"/>
      <c r="S1" s="28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3" customFormat="1" ht="23.45" customHeight="1" x14ac:dyDescent="0.2">
      <c r="A5" s="298" t="s">
        <v>7</v>
      </c>
      <c r="B5" s="275"/>
      <c r="C5" s="276"/>
      <c r="D5" s="230"/>
      <c r="E5" s="232"/>
      <c r="F5" s="390" t="s">
        <v>8</v>
      </c>
      <c r="G5" s="276"/>
      <c r="H5" s="230"/>
      <c r="I5" s="231"/>
      <c r="J5" s="231"/>
      <c r="K5" s="231"/>
      <c r="L5" s="232"/>
      <c r="M5" s="61"/>
      <c r="O5" s="24" t="s">
        <v>9</v>
      </c>
      <c r="P5" s="402">
        <v>45453</v>
      </c>
      <c r="Q5" s="303"/>
      <c r="S5" s="338" t="s">
        <v>10</v>
      </c>
      <c r="T5" s="239"/>
      <c r="U5" s="340" t="s">
        <v>11</v>
      </c>
      <c r="V5" s="303"/>
      <c r="AA5" s="51"/>
      <c r="AB5" s="51"/>
      <c r="AC5" s="51"/>
    </row>
    <row r="6" spans="1:30" s="193" customFormat="1" ht="24" customHeight="1" x14ac:dyDescent="0.2">
      <c r="A6" s="298" t="s">
        <v>12</v>
      </c>
      <c r="B6" s="275"/>
      <c r="C6" s="276"/>
      <c r="D6" s="378" t="s">
        <v>13</v>
      </c>
      <c r="E6" s="379"/>
      <c r="F6" s="379"/>
      <c r="G6" s="379"/>
      <c r="H6" s="379"/>
      <c r="I6" s="379"/>
      <c r="J6" s="379"/>
      <c r="K6" s="379"/>
      <c r="L6" s="303"/>
      <c r="M6" s="62"/>
      <c r="O6" s="24" t="s">
        <v>14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202"/>
      <c r="S6" s="241" t="s">
        <v>15</v>
      </c>
      <c r="T6" s="239"/>
      <c r="U6" s="371" t="s">
        <v>16</v>
      </c>
      <c r="V6" s="249"/>
      <c r="AA6" s="51"/>
      <c r="AB6" s="51"/>
      <c r="AC6" s="51"/>
    </row>
    <row r="7" spans="1:30" s="193" customFormat="1" ht="21.75" hidden="1" customHeight="1" x14ac:dyDescent="0.2">
      <c r="A7" s="55"/>
      <c r="B7" s="55"/>
      <c r="C7" s="55"/>
      <c r="D7" s="331" t="str">
        <f>IFERROR(VLOOKUP(DeliveryAddress,Table,3,0),1)</f>
        <v>3</v>
      </c>
      <c r="E7" s="332"/>
      <c r="F7" s="332"/>
      <c r="G7" s="332"/>
      <c r="H7" s="332"/>
      <c r="I7" s="332"/>
      <c r="J7" s="332"/>
      <c r="K7" s="332"/>
      <c r="L7" s="319"/>
      <c r="M7" s="63"/>
      <c r="O7" s="24"/>
      <c r="P7" s="42"/>
      <c r="Q7" s="42"/>
      <c r="S7" s="205"/>
      <c r="T7" s="239"/>
      <c r="U7" s="372"/>
      <c r="V7" s="373"/>
      <c r="AA7" s="51"/>
      <c r="AB7" s="51"/>
      <c r="AC7" s="51"/>
    </row>
    <row r="8" spans="1:30" s="193" customFormat="1" ht="25.5" customHeight="1" x14ac:dyDescent="0.2">
      <c r="A8" s="404" t="s">
        <v>17</v>
      </c>
      <c r="B8" s="214"/>
      <c r="C8" s="215"/>
      <c r="D8" s="277"/>
      <c r="E8" s="278"/>
      <c r="F8" s="278"/>
      <c r="G8" s="278"/>
      <c r="H8" s="278"/>
      <c r="I8" s="278"/>
      <c r="J8" s="278"/>
      <c r="K8" s="278"/>
      <c r="L8" s="279"/>
      <c r="M8" s="64"/>
      <c r="O8" s="24" t="s">
        <v>18</v>
      </c>
      <c r="P8" s="318">
        <v>0.375</v>
      </c>
      <c r="Q8" s="319"/>
      <c r="S8" s="205"/>
      <c r="T8" s="239"/>
      <c r="U8" s="372"/>
      <c r="V8" s="373"/>
      <c r="AA8" s="51"/>
      <c r="AB8" s="51"/>
      <c r="AC8" s="51"/>
    </row>
    <row r="9" spans="1:30" s="193" customFormat="1" ht="39.950000000000003" customHeight="1" x14ac:dyDescent="0.2">
      <c r="A9" s="3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8"/>
      <c r="E9" s="211"/>
      <c r="F9" s="3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4"/>
      <c r="O9" s="26" t="s">
        <v>19</v>
      </c>
      <c r="P9" s="300"/>
      <c r="Q9" s="301"/>
      <c r="S9" s="205"/>
      <c r="T9" s="239"/>
      <c r="U9" s="374"/>
      <c r="V9" s="375"/>
      <c r="W9" s="43"/>
      <c r="X9" s="43"/>
      <c r="Y9" s="43"/>
      <c r="Z9" s="43"/>
      <c r="AA9" s="51"/>
      <c r="AB9" s="51"/>
      <c r="AC9" s="51"/>
    </row>
    <row r="10" spans="1:30" s="193" customFormat="1" ht="26.45" customHeight="1" x14ac:dyDescent="0.2">
      <c r="A10" s="3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8"/>
      <c r="E10" s="211"/>
      <c r="F10" s="3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64" t="str">
        <f>IFERROR(VLOOKUP($D$10,Proxy,2,FALSE),"")</f>
        <v/>
      </c>
      <c r="I10" s="205"/>
      <c r="J10" s="205"/>
      <c r="K10" s="205"/>
      <c r="L10" s="205"/>
      <c r="M10" s="192"/>
      <c r="O10" s="26" t="s">
        <v>20</v>
      </c>
      <c r="P10" s="343"/>
      <c r="Q10" s="344"/>
      <c r="T10" s="24" t="s">
        <v>21</v>
      </c>
      <c r="U10" s="248" t="s">
        <v>22</v>
      </c>
      <c r="V10" s="249"/>
      <c r="W10" s="44"/>
      <c r="X10" s="44"/>
      <c r="Y10" s="44"/>
      <c r="Z10" s="44"/>
      <c r="AA10" s="51"/>
      <c r="AB10" s="51"/>
      <c r="AC10" s="51"/>
    </row>
    <row r="11" spans="1:30" s="193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302"/>
      <c r="Q11" s="303"/>
      <c r="T11" s="24" t="s">
        <v>25</v>
      </c>
      <c r="U11" s="337" t="s">
        <v>26</v>
      </c>
      <c r="V11" s="301"/>
      <c r="W11" s="45"/>
      <c r="X11" s="45"/>
      <c r="Y11" s="45"/>
      <c r="Z11" s="45"/>
      <c r="AA11" s="51"/>
      <c r="AB11" s="51"/>
      <c r="AC11" s="51"/>
    </row>
    <row r="12" spans="1:30" s="193" customFormat="1" ht="18.600000000000001" customHeight="1" x14ac:dyDescent="0.2">
      <c r="A12" s="387" t="s">
        <v>27</v>
      </c>
      <c r="B12" s="275"/>
      <c r="C12" s="275"/>
      <c r="D12" s="275"/>
      <c r="E12" s="275"/>
      <c r="F12" s="275"/>
      <c r="G12" s="275"/>
      <c r="H12" s="275"/>
      <c r="I12" s="275"/>
      <c r="J12" s="275"/>
      <c r="K12" s="275"/>
      <c r="L12" s="276"/>
      <c r="M12" s="65"/>
      <c r="O12" s="24" t="s">
        <v>28</v>
      </c>
      <c r="P12" s="318"/>
      <c r="Q12" s="319"/>
      <c r="R12" s="23"/>
      <c r="T12" s="24"/>
      <c r="U12" s="283"/>
      <c r="V12" s="205"/>
      <c r="AA12" s="51"/>
      <c r="AB12" s="51"/>
      <c r="AC12" s="51"/>
    </row>
    <row r="13" spans="1:30" s="193" customFormat="1" ht="23.25" customHeight="1" x14ac:dyDescent="0.2">
      <c r="A13" s="387" t="s">
        <v>29</v>
      </c>
      <c r="B13" s="275"/>
      <c r="C13" s="275"/>
      <c r="D13" s="275"/>
      <c r="E13" s="275"/>
      <c r="F13" s="275"/>
      <c r="G13" s="275"/>
      <c r="H13" s="275"/>
      <c r="I13" s="275"/>
      <c r="J13" s="275"/>
      <c r="K13" s="275"/>
      <c r="L13" s="276"/>
      <c r="M13" s="65"/>
      <c r="N13" s="26"/>
      <c r="O13" s="26" t="s">
        <v>30</v>
      </c>
      <c r="P13" s="337"/>
      <c r="Q13" s="301"/>
      <c r="R13" s="23"/>
      <c r="W13" s="49"/>
      <c r="X13" s="49"/>
      <c r="Y13" s="49"/>
      <c r="Z13" s="49"/>
      <c r="AA13" s="51"/>
      <c r="AB13" s="51"/>
      <c r="AC13" s="51"/>
    </row>
    <row r="14" spans="1:30" s="193" customFormat="1" ht="18.600000000000001" customHeight="1" x14ac:dyDescent="0.2">
      <c r="A14" s="387" t="s">
        <v>31</v>
      </c>
      <c r="B14" s="275"/>
      <c r="C14" s="275"/>
      <c r="D14" s="275"/>
      <c r="E14" s="275"/>
      <c r="F14" s="275"/>
      <c r="G14" s="275"/>
      <c r="H14" s="275"/>
      <c r="I14" s="275"/>
      <c r="J14" s="275"/>
      <c r="K14" s="275"/>
      <c r="L14" s="276"/>
      <c r="M14" s="65"/>
      <c r="W14" s="50"/>
      <c r="X14" s="50"/>
      <c r="Y14" s="50"/>
      <c r="Z14" s="50"/>
      <c r="AA14" s="51"/>
      <c r="AB14" s="51"/>
      <c r="AC14" s="51"/>
    </row>
    <row r="15" spans="1:30" s="193" customFormat="1" ht="22.5" customHeight="1" x14ac:dyDescent="0.2">
      <c r="A15" s="399" t="s">
        <v>32</v>
      </c>
      <c r="B15" s="275"/>
      <c r="C15" s="275"/>
      <c r="D15" s="275"/>
      <c r="E15" s="275"/>
      <c r="F15" s="275"/>
      <c r="G15" s="275"/>
      <c r="H15" s="275"/>
      <c r="I15" s="275"/>
      <c r="J15" s="275"/>
      <c r="K15" s="275"/>
      <c r="L15" s="276"/>
      <c r="M15" s="66"/>
      <c r="O15" s="296" t="s">
        <v>33</v>
      </c>
      <c r="P15" s="283"/>
      <c r="Q15" s="283"/>
      <c r="R15" s="283"/>
      <c r="S15" s="28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7"/>
      <c r="P16" s="297"/>
      <c r="Q16" s="297"/>
      <c r="R16" s="297"/>
      <c r="S16" s="297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6" t="s">
        <v>34</v>
      </c>
      <c r="B17" s="236" t="s">
        <v>35</v>
      </c>
      <c r="C17" s="307" t="s">
        <v>36</v>
      </c>
      <c r="D17" s="236" t="s">
        <v>37</v>
      </c>
      <c r="E17" s="256"/>
      <c r="F17" s="236" t="s">
        <v>38</v>
      </c>
      <c r="G17" s="236" t="s">
        <v>39</v>
      </c>
      <c r="H17" s="236" t="s">
        <v>40</v>
      </c>
      <c r="I17" s="236" t="s">
        <v>41</v>
      </c>
      <c r="J17" s="236" t="s">
        <v>42</v>
      </c>
      <c r="K17" s="236" t="s">
        <v>43</v>
      </c>
      <c r="L17" s="236" t="s">
        <v>44</v>
      </c>
      <c r="M17" s="236" t="s">
        <v>45</v>
      </c>
      <c r="N17" s="236" t="s">
        <v>46</v>
      </c>
      <c r="O17" s="236" t="s">
        <v>47</v>
      </c>
      <c r="P17" s="255"/>
      <c r="Q17" s="255"/>
      <c r="R17" s="255"/>
      <c r="S17" s="256"/>
      <c r="T17" s="398" t="s">
        <v>48</v>
      </c>
      <c r="U17" s="276"/>
      <c r="V17" s="236" t="s">
        <v>49</v>
      </c>
      <c r="W17" s="236" t="s">
        <v>50</v>
      </c>
      <c r="X17" s="409" t="s">
        <v>51</v>
      </c>
      <c r="Y17" s="236" t="s">
        <v>52</v>
      </c>
      <c r="Z17" s="265" t="s">
        <v>53</v>
      </c>
      <c r="AA17" s="265" t="s">
        <v>54</v>
      </c>
      <c r="AB17" s="265" t="s">
        <v>55</v>
      </c>
      <c r="AC17" s="266"/>
      <c r="AD17" s="267"/>
      <c r="AE17" s="272"/>
      <c r="BB17" s="396" t="s">
        <v>56</v>
      </c>
    </row>
    <row r="18" spans="1:67" ht="14.25" customHeight="1" x14ac:dyDescent="0.2">
      <c r="A18" s="237"/>
      <c r="B18" s="237"/>
      <c r="C18" s="237"/>
      <c r="D18" s="257"/>
      <c r="E18" s="259"/>
      <c r="F18" s="237"/>
      <c r="G18" s="237"/>
      <c r="H18" s="237"/>
      <c r="I18" s="237"/>
      <c r="J18" s="237"/>
      <c r="K18" s="237"/>
      <c r="L18" s="237"/>
      <c r="M18" s="237"/>
      <c r="N18" s="237"/>
      <c r="O18" s="257"/>
      <c r="P18" s="258"/>
      <c r="Q18" s="258"/>
      <c r="R18" s="258"/>
      <c r="S18" s="259"/>
      <c r="T18" s="191" t="s">
        <v>57</v>
      </c>
      <c r="U18" s="191" t="s">
        <v>58</v>
      </c>
      <c r="V18" s="237"/>
      <c r="W18" s="237"/>
      <c r="X18" s="410"/>
      <c r="Y18" s="237"/>
      <c r="Z18" s="354"/>
      <c r="AA18" s="354"/>
      <c r="AB18" s="268"/>
      <c r="AC18" s="269"/>
      <c r="AD18" s="270"/>
      <c r="AE18" s="273"/>
      <c r="BB18" s="205"/>
    </row>
    <row r="19" spans="1:67" ht="27.75" customHeight="1" x14ac:dyDescent="0.2">
      <c r="A19" s="287" t="s">
        <v>59</v>
      </c>
      <c r="B19" s="288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288"/>
      <c r="S19" s="288"/>
      <c r="T19" s="288"/>
      <c r="U19" s="288"/>
      <c r="V19" s="288"/>
      <c r="W19" s="288"/>
      <c r="X19" s="288"/>
      <c r="Y19" s="288"/>
      <c r="Z19" s="48"/>
      <c r="AA19" s="48"/>
    </row>
    <row r="20" spans="1:67" ht="16.5" customHeight="1" x14ac:dyDescent="0.25">
      <c r="A20" s="204" t="s">
        <v>59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90"/>
      <c r="AA20" s="190"/>
    </row>
    <row r="21" spans="1:67" ht="14.25" customHeight="1" x14ac:dyDescent="0.25">
      <c r="A21" s="206" t="s">
        <v>60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9"/>
      <c r="AA21" s="189"/>
    </row>
    <row r="22" spans="1:67" ht="27" customHeight="1" x14ac:dyDescent="0.25">
      <c r="A22" s="54" t="s">
        <v>61</v>
      </c>
      <c r="B22" s="54" t="s">
        <v>62</v>
      </c>
      <c r="C22" s="31">
        <v>4301070899</v>
      </c>
      <c r="D22" s="203">
        <v>4607111035752</v>
      </c>
      <c r="E22" s="202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63</v>
      </c>
      <c r="L22" s="33" t="s">
        <v>64</v>
      </c>
      <c r="M22" s="33"/>
      <c r="N22" s="32">
        <v>180</v>
      </c>
      <c r="O22" s="33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65</v>
      </c>
      <c r="W22" s="196">
        <v>0</v>
      </c>
      <c r="X22" s="197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66</v>
      </c>
      <c r="P23" s="214"/>
      <c r="Q23" s="214"/>
      <c r="R23" s="214"/>
      <c r="S23" s="214"/>
      <c r="T23" s="214"/>
      <c r="U23" s="215"/>
      <c r="V23" s="37" t="s">
        <v>65</v>
      </c>
      <c r="W23" s="198">
        <f>IFERROR(SUM(W22:W22),"0")</f>
        <v>0</v>
      </c>
      <c r="X23" s="198">
        <f>IFERROR(SUM(X22:X22),"0")</f>
        <v>0</v>
      </c>
      <c r="Y23" s="198">
        <f>IFERROR(IF(Y22="",0,Y22),"0")</f>
        <v>0</v>
      </c>
      <c r="Z23" s="199"/>
      <c r="AA23" s="199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66</v>
      </c>
      <c r="P24" s="214"/>
      <c r="Q24" s="214"/>
      <c r="R24" s="214"/>
      <c r="S24" s="214"/>
      <c r="T24" s="214"/>
      <c r="U24" s="215"/>
      <c r="V24" s="37" t="s">
        <v>67</v>
      </c>
      <c r="W24" s="198">
        <f>IFERROR(SUMPRODUCT(W22:W22*H22:H22),"0")</f>
        <v>0</v>
      </c>
      <c r="X24" s="198">
        <f>IFERROR(SUMPRODUCT(X22:X22*H22:H22),"0")</f>
        <v>0</v>
      </c>
      <c r="Y24" s="37"/>
      <c r="Z24" s="199"/>
      <c r="AA24" s="199"/>
    </row>
    <row r="25" spans="1:67" ht="27.75" customHeight="1" x14ac:dyDescent="0.2">
      <c r="A25" s="287" t="s">
        <v>68</v>
      </c>
      <c r="B25" s="288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288"/>
      <c r="S25" s="288"/>
      <c r="T25" s="288"/>
      <c r="U25" s="288"/>
      <c r="V25" s="288"/>
      <c r="W25" s="288"/>
      <c r="X25" s="288"/>
      <c r="Y25" s="288"/>
      <c r="Z25" s="48"/>
      <c r="AA25" s="48"/>
    </row>
    <row r="26" spans="1:67" ht="16.5" customHeight="1" x14ac:dyDescent="0.25">
      <c r="A26" s="204" t="s">
        <v>69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90"/>
      <c r="AA26" s="190"/>
    </row>
    <row r="27" spans="1:67" ht="14.25" customHeight="1" x14ac:dyDescent="0.25">
      <c r="A27" s="206" t="s">
        <v>70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9"/>
      <c r="AA27" s="189"/>
    </row>
    <row r="28" spans="1:67" ht="27" customHeight="1" x14ac:dyDescent="0.25">
      <c r="A28" s="54" t="s">
        <v>71</v>
      </c>
      <c r="B28" s="54" t="s">
        <v>72</v>
      </c>
      <c r="C28" s="31">
        <v>4301132066</v>
      </c>
      <c r="D28" s="203">
        <v>4607111036520</v>
      </c>
      <c r="E28" s="202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73</v>
      </c>
      <c r="L28" s="33" t="s">
        <v>64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65</v>
      </c>
      <c r="W28" s="196">
        <v>3</v>
      </c>
      <c r="X28" s="197">
        <f>IFERROR(IF(W28="","",W28),"")</f>
        <v>3</v>
      </c>
      <c r="Y28" s="36">
        <f>IFERROR(IF(W28="","",W28*0.00936),"")</f>
        <v>2.8080000000000001E-2</v>
      </c>
      <c r="Z28" s="56"/>
      <c r="AA28" s="57"/>
      <c r="AE28" s="67"/>
      <c r="BB28" s="69" t="s">
        <v>74</v>
      </c>
      <c r="BL28" s="67">
        <f>IFERROR(W28*I28,"0")</f>
        <v>5.7653999999999996</v>
      </c>
      <c r="BM28" s="67">
        <f>IFERROR(X28*I28,"0")</f>
        <v>5.7653999999999996</v>
      </c>
      <c r="BN28" s="67">
        <f>IFERROR(W28/J28,"0")</f>
        <v>2.3809523809523808E-2</v>
      </c>
      <c r="BO28" s="67">
        <f>IFERROR(X28/J28,"0")</f>
        <v>2.3809523809523808E-2</v>
      </c>
    </row>
    <row r="29" spans="1:67" ht="27" customHeight="1" x14ac:dyDescent="0.25">
      <c r="A29" s="54" t="s">
        <v>75</v>
      </c>
      <c r="B29" s="54" t="s">
        <v>76</v>
      </c>
      <c r="C29" s="31">
        <v>4301132063</v>
      </c>
      <c r="D29" s="203">
        <v>4607111036605</v>
      </c>
      <c r="E29" s="202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73</v>
      </c>
      <c r="L29" s="33" t="s">
        <v>64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65</v>
      </c>
      <c r="W29" s="196">
        <v>0</v>
      </c>
      <c r="X29" s="197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74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77</v>
      </c>
      <c r="B30" s="54" t="s">
        <v>78</v>
      </c>
      <c r="C30" s="31">
        <v>4301132064</v>
      </c>
      <c r="D30" s="203">
        <v>4607111036537</v>
      </c>
      <c r="E30" s="202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73</v>
      </c>
      <c r="L30" s="33" t="s">
        <v>64</v>
      </c>
      <c r="M30" s="33"/>
      <c r="N30" s="32">
        <v>180</v>
      </c>
      <c r="O30" s="21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65</v>
      </c>
      <c r="W30" s="196">
        <v>0</v>
      </c>
      <c r="X30" s="197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74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customHeight="1" x14ac:dyDescent="0.25">
      <c r="A31" s="54" t="s">
        <v>79</v>
      </c>
      <c r="B31" s="54" t="s">
        <v>80</v>
      </c>
      <c r="C31" s="31">
        <v>4301132065</v>
      </c>
      <c r="D31" s="203">
        <v>4607111036599</v>
      </c>
      <c r="E31" s="202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73</v>
      </c>
      <c r="L31" s="33" t="s">
        <v>64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65</v>
      </c>
      <c r="W31" s="196">
        <v>0</v>
      </c>
      <c r="X31" s="197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74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66</v>
      </c>
      <c r="P32" s="214"/>
      <c r="Q32" s="214"/>
      <c r="R32" s="214"/>
      <c r="S32" s="214"/>
      <c r="T32" s="214"/>
      <c r="U32" s="215"/>
      <c r="V32" s="37" t="s">
        <v>65</v>
      </c>
      <c r="W32" s="198">
        <f>IFERROR(SUM(W28:W31),"0")</f>
        <v>3</v>
      </c>
      <c r="X32" s="198">
        <f>IFERROR(SUM(X28:X31),"0")</f>
        <v>3</v>
      </c>
      <c r="Y32" s="198">
        <f>IFERROR(IF(Y28="",0,Y28),"0")+IFERROR(IF(Y29="",0,Y29),"0")+IFERROR(IF(Y30="",0,Y30),"0")+IFERROR(IF(Y31="",0,Y31),"0")</f>
        <v>2.8080000000000001E-2</v>
      </c>
      <c r="Z32" s="199"/>
      <c r="AA32" s="199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66</v>
      </c>
      <c r="P33" s="214"/>
      <c r="Q33" s="214"/>
      <c r="R33" s="214"/>
      <c r="S33" s="214"/>
      <c r="T33" s="214"/>
      <c r="U33" s="215"/>
      <c r="V33" s="37" t="s">
        <v>67</v>
      </c>
      <c r="W33" s="198">
        <f>IFERROR(SUMPRODUCT(W28:W31*H28:H31),"0")</f>
        <v>4.5</v>
      </c>
      <c r="X33" s="198">
        <f>IFERROR(SUMPRODUCT(X28:X31*H28:H31),"0")</f>
        <v>4.5</v>
      </c>
      <c r="Y33" s="37"/>
      <c r="Z33" s="199"/>
      <c r="AA33" s="199"/>
    </row>
    <row r="34" spans="1:67" ht="16.5" customHeight="1" x14ac:dyDescent="0.25">
      <c r="A34" s="204" t="s">
        <v>81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90"/>
      <c r="AA34" s="190"/>
    </row>
    <row r="35" spans="1:67" ht="14.25" customHeight="1" x14ac:dyDescent="0.25">
      <c r="A35" s="206" t="s">
        <v>60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9"/>
      <c r="AA35" s="189"/>
    </row>
    <row r="36" spans="1:67" ht="27" customHeight="1" x14ac:dyDescent="0.25">
      <c r="A36" s="54" t="s">
        <v>82</v>
      </c>
      <c r="B36" s="54" t="s">
        <v>83</v>
      </c>
      <c r="C36" s="31">
        <v>4301070865</v>
      </c>
      <c r="D36" s="203">
        <v>4607111036285</v>
      </c>
      <c r="E36" s="202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63</v>
      </c>
      <c r="L36" s="33" t="s">
        <v>64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65</v>
      </c>
      <c r="W36" s="196">
        <v>0</v>
      </c>
      <c r="X36" s="197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84</v>
      </c>
      <c r="B37" s="54" t="s">
        <v>85</v>
      </c>
      <c r="C37" s="31">
        <v>4301070861</v>
      </c>
      <c r="D37" s="203">
        <v>4607111036308</v>
      </c>
      <c r="E37" s="202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63</v>
      </c>
      <c r="L37" s="33" t="s">
        <v>64</v>
      </c>
      <c r="M37" s="33"/>
      <c r="N37" s="32">
        <v>180</v>
      </c>
      <c r="O37" s="322" t="s">
        <v>86</v>
      </c>
      <c r="P37" s="201"/>
      <c r="Q37" s="201"/>
      <c r="R37" s="201"/>
      <c r="S37" s="202"/>
      <c r="T37" s="34"/>
      <c r="U37" s="34"/>
      <c r="V37" s="35" t="s">
        <v>65</v>
      </c>
      <c r="W37" s="196">
        <v>0</v>
      </c>
      <c r="X37" s="197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87</v>
      </c>
      <c r="B38" s="54" t="s">
        <v>88</v>
      </c>
      <c r="C38" s="31">
        <v>4301070884</v>
      </c>
      <c r="D38" s="203">
        <v>4607111036315</v>
      </c>
      <c r="E38" s="202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63</v>
      </c>
      <c r="L38" s="33" t="s">
        <v>64</v>
      </c>
      <c r="M38" s="33"/>
      <c r="N38" s="32">
        <v>180</v>
      </c>
      <c r="O38" s="39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65</v>
      </c>
      <c r="W38" s="196">
        <v>0</v>
      </c>
      <c r="X38" s="197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89</v>
      </c>
      <c r="B39" s="54" t="s">
        <v>90</v>
      </c>
      <c r="C39" s="31">
        <v>4301070864</v>
      </c>
      <c r="D39" s="203">
        <v>4607111036292</v>
      </c>
      <c r="E39" s="202"/>
      <c r="F39" s="195">
        <v>0.75</v>
      </c>
      <c r="G39" s="32">
        <v>8</v>
      </c>
      <c r="H39" s="195">
        <v>6</v>
      </c>
      <c r="I39" s="195">
        <v>6.27</v>
      </c>
      <c r="J39" s="32">
        <v>84</v>
      </c>
      <c r="K39" s="32" t="s">
        <v>63</v>
      </c>
      <c r="L39" s="33" t="s">
        <v>64</v>
      </c>
      <c r="M39" s="33"/>
      <c r="N39" s="32">
        <v>180</v>
      </c>
      <c r="O39" s="29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65</v>
      </c>
      <c r="W39" s="196">
        <v>20</v>
      </c>
      <c r="X39" s="197">
        <f>IFERROR(IF(W39="","",W39),"")</f>
        <v>20</v>
      </c>
      <c r="Y39" s="36">
        <f>IFERROR(IF(W39="","",W39*0.0155),"")</f>
        <v>0.31</v>
      </c>
      <c r="Z39" s="56"/>
      <c r="AA39" s="57"/>
      <c r="AE39" s="67"/>
      <c r="BB39" s="76" t="s">
        <v>1</v>
      </c>
      <c r="BL39" s="67">
        <f>IFERROR(W39*I39,"0")</f>
        <v>125.39999999999999</v>
      </c>
      <c r="BM39" s="67">
        <f>IFERROR(X39*I39,"0")</f>
        <v>125.39999999999999</v>
      </c>
      <c r="BN39" s="67">
        <f>IFERROR(W39/J39,"0")</f>
        <v>0.23809523809523808</v>
      </c>
      <c r="BO39" s="67">
        <f>IFERROR(X39/J39,"0")</f>
        <v>0.23809523809523808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66</v>
      </c>
      <c r="P40" s="214"/>
      <c r="Q40" s="214"/>
      <c r="R40" s="214"/>
      <c r="S40" s="214"/>
      <c r="T40" s="214"/>
      <c r="U40" s="215"/>
      <c r="V40" s="37" t="s">
        <v>65</v>
      </c>
      <c r="W40" s="198">
        <f>IFERROR(SUM(W36:W39),"0")</f>
        <v>20</v>
      </c>
      <c r="X40" s="198">
        <f>IFERROR(SUM(X36:X39),"0")</f>
        <v>20</v>
      </c>
      <c r="Y40" s="198">
        <f>IFERROR(IF(Y36="",0,Y36),"0")+IFERROR(IF(Y37="",0,Y37),"0")+IFERROR(IF(Y38="",0,Y38),"0")+IFERROR(IF(Y39="",0,Y39),"0")</f>
        <v>0.31</v>
      </c>
      <c r="Z40" s="199"/>
      <c r="AA40" s="199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66</v>
      </c>
      <c r="P41" s="214"/>
      <c r="Q41" s="214"/>
      <c r="R41" s="214"/>
      <c r="S41" s="214"/>
      <c r="T41" s="214"/>
      <c r="U41" s="215"/>
      <c r="V41" s="37" t="s">
        <v>67</v>
      </c>
      <c r="W41" s="198">
        <f>IFERROR(SUMPRODUCT(W36:W39*H36:H39),"0")</f>
        <v>120</v>
      </c>
      <c r="X41" s="198">
        <f>IFERROR(SUMPRODUCT(X36:X39*H36:H39),"0")</f>
        <v>120</v>
      </c>
      <c r="Y41" s="37"/>
      <c r="Z41" s="199"/>
      <c r="AA41" s="199"/>
    </row>
    <row r="42" spans="1:67" ht="16.5" customHeight="1" x14ac:dyDescent="0.25">
      <c r="A42" s="204" t="s">
        <v>91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90"/>
      <c r="AA42" s="190"/>
    </row>
    <row r="43" spans="1:67" ht="14.25" customHeight="1" x14ac:dyDescent="0.25">
      <c r="A43" s="206" t="s">
        <v>92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9"/>
      <c r="AA43" s="189"/>
    </row>
    <row r="44" spans="1:67" ht="16.5" customHeight="1" x14ac:dyDescent="0.25">
      <c r="A44" s="54" t="s">
        <v>93</v>
      </c>
      <c r="B44" s="54" t="s">
        <v>94</v>
      </c>
      <c r="C44" s="31">
        <v>4301190046</v>
      </c>
      <c r="D44" s="203">
        <v>4607111038951</v>
      </c>
      <c r="E44" s="202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95</v>
      </c>
      <c r="L44" s="33" t="s">
        <v>64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202"/>
      <c r="T44" s="34"/>
      <c r="U44" s="34"/>
      <c r="V44" s="35" t="s">
        <v>65</v>
      </c>
      <c r="W44" s="196">
        <v>0</v>
      </c>
      <c r="X44" s="197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74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96</v>
      </c>
      <c r="B45" s="54" t="s">
        <v>97</v>
      </c>
      <c r="C45" s="31">
        <v>4301190010</v>
      </c>
      <c r="D45" s="203">
        <v>4607111037596</v>
      </c>
      <c r="E45" s="202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95</v>
      </c>
      <c r="L45" s="33" t="s">
        <v>64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202"/>
      <c r="T45" s="34"/>
      <c r="U45" s="34"/>
      <c r="V45" s="35" t="s">
        <v>65</v>
      </c>
      <c r="W45" s="196">
        <v>0</v>
      </c>
      <c r="X45" s="197">
        <f t="shared" si="0"/>
        <v>0</v>
      </c>
      <c r="Y45" s="36">
        <f t="shared" si="1"/>
        <v>0</v>
      </c>
      <c r="Z45" s="56"/>
      <c r="AA45" s="57"/>
      <c r="AE45" s="67"/>
      <c r="BB45" s="78" t="s">
        <v>74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98</v>
      </c>
      <c r="B46" s="54" t="s">
        <v>99</v>
      </c>
      <c r="C46" s="31">
        <v>4301190047</v>
      </c>
      <c r="D46" s="203">
        <v>4607111038579</v>
      </c>
      <c r="E46" s="202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95</v>
      </c>
      <c r="L46" s="33" t="s">
        <v>64</v>
      </c>
      <c r="M46" s="33"/>
      <c r="N46" s="32">
        <v>365</v>
      </c>
      <c r="O46" s="350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202"/>
      <c r="T46" s="34"/>
      <c r="U46" s="34"/>
      <c r="V46" s="35" t="s">
        <v>65</v>
      </c>
      <c r="W46" s="196">
        <v>0</v>
      </c>
      <c r="X46" s="197">
        <f t="shared" si="0"/>
        <v>0</v>
      </c>
      <c r="Y46" s="36">
        <f t="shared" si="1"/>
        <v>0</v>
      </c>
      <c r="Z46" s="56"/>
      <c r="AA46" s="57"/>
      <c r="AE46" s="67"/>
      <c r="BB46" s="79" t="s">
        <v>74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100</v>
      </c>
      <c r="B47" s="54" t="s">
        <v>101</v>
      </c>
      <c r="C47" s="31">
        <v>4301190022</v>
      </c>
      <c r="D47" s="203">
        <v>4607111037053</v>
      </c>
      <c r="E47" s="202"/>
      <c r="F47" s="195">
        <v>0.2</v>
      </c>
      <c r="G47" s="32">
        <v>6</v>
      </c>
      <c r="H47" s="195">
        <v>1.2</v>
      </c>
      <c r="I47" s="195">
        <v>1.5918000000000001</v>
      </c>
      <c r="J47" s="32">
        <v>130</v>
      </c>
      <c r="K47" s="32" t="s">
        <v>95</v>
      </c>
      <c r="L47" s="33" t="s">
        <v>64</v>
      </c>
      <c r="M47" s="33"/>
      <c r="N47" s="32">
        <v>365</v>
      </c>
      <c r="O47" s="33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65</v>
      </c>
      <c r="W47" s="196">
        <v>0</v>
      </c>
      <c r="X47" s="197">
        <f t="shared" si="0"/>
        <v>0</v>
      </c>
      <c r="Y47" s="36">
        <f t="shared" si="1"/>
        <v>0</v>
      </c>
      <c r="Z47" s="56"/>
      <c r="AA47" s="57"/>
      <c r="AE47" s="67"/>
      <c r="BB47" s="80" t="s">
        <v>74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4301190023</v>
      </c>
      <c r="D48" s="203">
        <v>4607111037060</v>
      </c>
      <c r="E48" s="202"/>
      <c r="F48" s="195">
        <v>0.2</v>
      </c>
      <c r="G48" s="32">
        <v>6</v>
      </c>
      <c r="H48" s="195">
        <v>1.2</v>
      </c>
      <c r="I48" s="195">
        <v>1.5918000000000001</v>
      </c>
      <c r="J48" s="32">
        <v>130</v>
      </c>
      <c r="K48" s="32" t="s">
        <v>95</v>
      </c>
      <c r="L48" s="33" t="s">
        <v>64</v>
      </c>
      <c r="M48" s="33"/>
      <c r="N48" s="32">
        <v>365</v>
      </c>
      <c r="O48" s="35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65</v>
      </c>
      <c r="W48" s="196">
        <v>0</v>
      </c>
      <c r="X48" s="197">
        <f t="shared" si="0"/>
        <v>0</v>
      </c>
      <c r="Y48" s="36">
        <f t="shared" si="1"/>
        <v>0</v>
      </c>
      <c r="Z48" s="56"/>
      <c r="AA48" s="57"/>
      <c r="AE48" s="67"/>
      <c r="BB48" s="81" t="s">
        <v>74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104</v>
      </c>
      <c r="B49" s="54" t="s">
        <v>105</v>
      </c>
      <c r="C49" s="31">
        <v>4301190049</v>
      </c>
      <c r="D49" s="203">
        <v>4607111038968</v>
      </c>
      <c r="E49" s="202"/>
      <c r="F49" s="195">
        <v>0.2</v>
      </c>
      <c r="G49" s="32">
        <v>6</v>
      </c>
      <c r="H49" s="195">
        <v>1.2</v>
      </c>
      <c r="I49" s="195">
        <v>1.5918000000000001</v>
      </c>
      <c r="J49" s="32">
        <v>130</v>
      </c>
      <c r="K49" s="32" t="s">
        <v>95</v>
      </c>
      <c r="L49" s="33" t="s">
        <v>64</v>
      </c>
      <c r="M49" s="33"/>
      <c r="N49" s="32">
        <v>365</v>
      </c>
      <c r="O49" s="312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202"/>
      <c r="T49" s="34"/>
      <c r="U49" s="34"/>
      <c r="V49" s="35" t="s">
        <v>65</v>
      </c>
      <c r="W49" s="196">
        <v>0</v>
      </c>
      <c r="X49" s="197">
        <f t="shared" si="0"/>
        <v>0</v>
      </c>
      <c r="Y49" s="36">
        <f t="shared" si="1"/>
        <v>0</v>
      </c>
      <c r="Z49" s="56"/>
      <c r="AA49" s="57"/>
      <c r="AE49" s="67"/>
      <c r="BB49" s="82" t="s">
        <v>74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66</v>
      </c>
      <c r="P50" s="214"/>
      <c r="Q50" s="214"/>
      <c r="R50" s="214"/>
      <c r="S50" s="214"/>
      <c r="T50" s="214"/>
      <c r="U50" s="215"/>
      <c r="V50" s="37" t="s">
        <v>65</v>
      </c>
      <c r="W50" s="198">
        <f>IFERROR(SUM(W44:W49),"0")</f>
        <v>0</v>
      </c>
      <c r="X50" s="198">
        <f>IFERROR(SUM(X44:X49),"0")</f>
        <v>0</v>
      </c>
      <c r="Y50" s="198">
        <f>IFERROR(IF(Y44="",0,Y44),"0")+IFERROR(IF(Y45="",0,Y45),"0")+IFERROR(IF(Y46="",0,Y46),"0")+IFERROR(IF(Y47="",0,Y47),"0")+IFERROR(IF(Y48="",0,Y48),"0")+IFERROR(IF(Y49="",0,Y49),"0")</f>
        <v>0</v>
      </c>
      <c r="Z50" s="199"/>
      <c r="AA50" s="199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66</v>
      </c>
      <c r="P51" s="214"/>
      <c r="Q51" s="214"/>
      <c r="R51" s="214"/>
      <c r="S51" s="214"/>
      <c r="T51" s="214"/>
      <c r="U51" s="215"/>
      <c r="V51" s="37" t="s">
        <v>67</v>
      </c>
      <c r="W51" s="198">
        <f>IFERROR(SUMPRODUCT(W44:W49*H44:H49),"0")</f>
        <v>0</v>
      </c>
      <c r="X51" s="198">
        <f>IFERROR(SUMPRODUCT(X44:X49*H44:H49),"0")</f>
        <v>0</v>
      </c>
      <c r="Y51" s="37"/>
      <c r="Z51" s="199"/>
      <c r="AA51" s="199"/>
    </row>
    <row r="52" spans="1:67" ht="16.5" customHeight="1" x14ac:dyDescent="0.25">
      <c r="A52" s="204" t="s">
        <v>106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90"/>
      <c r="AA52" s="190"/>
    </row>
    <row r="53" spans="1:67" ht="14.25" customHeight="1" x14ac:dyDescent="0.25">
      <c r="A53" s="206" t="s">
        <v>60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9"/>
      <c r="AA53" s="189"/>
    </row>
    <row r="54" spans="1:67" ht="27" customHeight="1" x14ac:dyDescent="0.25">
      <c r="A54" s="54" t="s">
        <v>107</v>
      </c>
      <c r="B54" s="54" t="s">
        <v>108</v>
      </c>
      <c r="C54" s="31">
        <v>4301070989</v>
      </c>
      <c r="D54" s="203">
        <v>4607111037190</v>
      </c>
      <c r="E54" s="202"/>
      <c r="F54" s="195">
        <v>0.43</v>
      </c>
      <c r="G54" s="32">
        <v>16</v>
      </c>
      <c r="H54" s="195">
        <v>6.88</v>
      </c>
      <c r="I54" s="195">
        <v>7.1996000000000002</v>
      </c>
      <c r="J54" s="32">
        <v>84</v>
      </c>
      <c r="K54" s="32" t="s">
        <v>63</v>
      </c>
      <c r="L54" s="33" t="s">
        <v>64</v>
      </c>
      <c r="M54" s="33"/>
      <c r="N54" s="32">
        <v>180</v>
      </c>
      <c r="O54" s="40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202"/>
      <c r="T54" s="34"/>
      <c r="U54" s="34"/>
      <c r="V54" s="35" t="s">
        <v>65</v>
      </c>
      <c r="W54" s="196">
        <v>0</v>
      </c>
      <c r="X54" s="197">
        <f t="shared" ref="X54:X59" si="6">IFERROR(IF(W54="","",W54),"")</f>
        <v>0</v>
      </c>
      <c r="Y54" s="36">
        <f t="shared" ref="Y54:Y59" si="7">IFERROR(IF(W54="","",W54*0.0155),"")</f>
        <v>0</v>
      </c>
      <c r="Z54" s="56"/>
      <c r="AA54" s="57"/>
      <c r="AE54" s="67"/>
      <c r="BB54" s="83" t="s">
        <v>1</v>
      </c>
      <c r="BL54" s="67">
        <f t="shared" ref="BL54:BL59" si="8">IFERROR(W54*I54,"0")</f>
        <v>0</v>
      </c>
      <c r="BM54" s="67">
        <f t="shared" ref="BM54:BM59" si="9">IFERROR(X54*I54,"0")</f>
        <v>0</v>
      </c>
      <c r="BN54" s="67">
        <f t="shared" ref="BN54:BN59" si="10">IFERROR(W54/J54,"0")</f>
        <v>0</v>
      </c>
      <c r="BO54" s="67">
        <f t="shared" ref="BO54:BO59" si="11">IFERROR(X54/J54,"0")</f>
        <v>0</v>
      </c>
    </row>
    <row r="55" spans="1:67" ht="27" customHeight="1" x14ac:dyDescent="0.25">
      <c r="A55" s="54" t="s">
        <v>109</v>
      </c>
      <c r="B55" s="54" t="s">
        <v>110</v>
      </c>
      <c r="C55" s="31">
        <v>4301070972</v>
      </c>
      <c r="D55" s="203">
        <v>4607111037183</v>
      </c>
      <c r="E55" s="202"/>
      <c r="F55" s="195">
        <v>0.9</v>
      </c>
      <c r="G55" s="32">
        <v>8</v>
      </c>
      <c r="H55" s="195">
        <v>7.2</v>
      </c>
      <c r="I55" s="195">
        <v>7.4859999999999998</v>
      </c>
      <c r="J55" s="32">
        <v>84</v>
      </c>
      <c r="K55" s="32" t="s">
        <v>63</v>
      </c>
      <c r="L55" s="33" t="s">
        <v>64</v>
      </c>
      <c r="M55" s="33"/>
      <c r="N55" s="32">
        <v>180</v>
      </c>
      <c r="O55" s="32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202"/>
      <c r="T55" s="34"/>
      <c r="U55" s="34"/>
      <c r="V55" s="35" t="s">
        <v>65</v>
      </c>
      <c r="W55" s="196">
        <v>0</v>
      </c>
      <c r="X55" s="197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111</v>
      </c>
      <c r="B56" s="54" t="s">
        <v>112</v>
      </c>
      <c r="C56" s="31">
        <v>4301070970</v>
      </c>
      <c r="D56" s="203">
        <v>4607111037091</v>
      </c>
      <c r="E56" s="202"/>
      <c r="F56" s="195">
        <v>0.43</v>
      </c>
      <c r="G56" s="32">
        <v>16</v>
      </c>
      <c r="H56" s="195">
        <v>6.88</v>
      </c>
      <c r="I56" s="195">
        <v>7.11</v>
      </c>
      <c r="J56" s="32">
        <v>84</v>
      </c>
      <c r="K56" s="32" t="s">
        <v>63</v>
      </c>
      <c r="L56" s="33" t="s">
        <v>64</v>
      </c>
      <c r="M56" s="33"/>
      <c r="N56" s="32">
        <v>180</v>
      </c>
      <c r="O56" s="2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202"/>
      <c r="T56" s="34"/>
      <c r="U56" s="34"/>
      <c r="V56" s="35" t="s">
        <v>65</v>
      </c>
      <c r="W56" s="196">
        <v>0</v>
      </c>
      <c r="X56" s="197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113</v>
      </c>
      <c r="B57" s="54" t="s">
        <v>114</v>
      </c>
      <c r="C57" s="31">
        <v>4301070971</v>
      </c>
      <c r="D57" s="203">
        <v>4607111036902</v>
      </c>
      <c r="E57" s="202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63</v>
      </c>
      <c r="L57" s="33" t="s">
        <v>64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202"/>
      <c r="T57" s="34"/>
      <c r="U57" s="34"/>
      <c r="V57" s="35" t="s">
        <v>65</v>
      </c>
      <c r="W57" s="196">
        <v>0</v>
      </c>
      <c r="X57" s="197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115</v>
      </c>
      <c r="B58" s="54" t="s">
        <v>116</v>
      </c>
      <c r="C58" s="31">
        <v>4301070969</v>
      </c>
      <c r="D58" s="203">
        <v>4607111036858</v>
      </c>
      <c r="E58" s="202"/>
      <c r="F58" s="195">
        <v>0.43</v>
      </c>
      <c r="G58" s="32">
        <v>16</v>
      </c>
      <c r="H58" s="195">
        <v>6.88</v>
      </c>
      <c r="I58" s="195">
        <v>7.1996000000000002</v>
      </c>
      <c r="J58" s="32">
        <v>84</v>
      </c>
      <c r="K58" s="32" t="s">
        <v>63</v>
      </c>
      <c r="L58" s="33" t="s">
        <v>64</v>
      </c>
      <c r="M58" s="33"/>
      <c r="N58" s="32">
        <v>180</v>
      </c>
      <c r="O58" s="28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202"/>
      <c r="T58" s="34"/>
      <c r="U58" s="34"/>
      <c r="V58" s="35" t="s">
        <v>65</v>
      </c>
      <c r="W58" s="196">
        <v>0</v>
      </c>
      <c r="X58" s="197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117</v>
      </c>
      <c r="B59" s="54" t="s">
        <v>118</v>
      </c>
      <c r="C59" s="31">
        <v>4301070968</v>
      </c>
      <c r="D59" s="203">
        <v>4607111036889</v>
      </c>
      <c r="E59" s="202"/>
      <c r="F59" s="195">
        <v>0.9</v>
      </c>
      <c r="G59" s="32">
        <v>8</v>
      </c>
      <c r="H59" s="195">
        <v>7.2</v>
      </c>
      <c r="I59" s="195">
        <v>7.4859999999999998</v>
      </c>
      <c r="J59" s="32">
        <v>84</v>
      </c>
      <c r="K59" s="32" t="s">
        <v>63</v>
      </c>
      <c r="L59" s="33" t="s">
        <v>64</v>
      </c>
      <c r="M59" s="33"/>
      <c r="N59" s="32">
        <v>180</v>
      </c>
      <c r="O59" s="34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01"/>
      <c r="Q59" s="201"/>
      <c r="R59" s="201"/>
      <c r="S59" s="202"/>
      <c r="T59" s="34"/>
      <c r="U59" s="34"/>
      <c r="V59" s="35" t="s">
        <v>65</v>
      </c>
      <c r="W59" s="196">
        <v>0</v>
      </c>
      <c r="X59" s="197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x14ac:dyDescent="0.2">
      <c r="A60" s="218"/>
      <c r="B60" s="205"/>
      <c r="C60" s="205"/>
      <c r="D60" s="205"/>
      <c r="E60" s="205"/>
      <c r="F60" s="205"/>
      <c r="G60" s="205"/>
      <c r="H60" s="205"/>
      <c r="I60" s="205"/>
      <c r="J60" s="205"/>
      <c r="K60" s="205"/>
      <c r="L60" s="205"/>
      <c r="M60" s="205"/>
      <c r="N60" s="219"/>
      <c r="O60" s="213" t="s">
        <v>66</v>
      </c>
      <c r="P60" s="214"/>
      <c r="Q60" s="214"/>
      <c r="R60" s="214"/>
      <c r="S60" s="214"/>
      <c r="T60" s="214"/>
      <c r="U60" s="215"/>
      <c r="V60" s="37" t="s">
        <v>65</v>
      </c>
      <c r="W60" s="198">
        <f>IFERROR(SUM(W54:W59),"0")</f>
        <v>0</v>
      </c>
      <c r="X60" s="198">
        <f>IFERROR(SUM(X54:X59),"0")</f>
        <v>0</v>
      </c>
      <c r="Y60" s="198">
        <f>IFERROR(IF(Y54="",0,Y54),"0")+IFERROR(IF(Y55="",0,Y55),"0")+IFERROR(IF(Y56="",0,Y56),"0")+IFERROR(IF(Y57="",0,Y57),"0")+IFERROR(IF(Y58="",0,Y58),"0")+IFERROR(IF(Y59="",0,Y59),"0")</f>
        <v>0</v>
      </c>
      <c r="Z60" s="199"/>
      <c r="AA60" s="199"/>
    </row>
    <row r="61" spans="1:67" x14ac:dyDescent="0.2">
      <c r="A61" s="205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66</v>
      </c>
      <c r="P61" s="214"/>
      <c r="Q61" s="214"/>
      <c r="R61" s="214"/>
      <c r="S61" s="214"/>
      <c r="T61" s="214"/>
      <c r="U61" s="215"/>
      <c r="V61" s="37" t="s">
        <v>67</v>
      </c>
      <c r="W61" s="198">
        <f>IFERROR(SUMPRODUCT(W54:W59*H54:H59),"0")</f>
        <v>0</v>
      </c>
      <c r="X61" s="198">
        <f>IFERROR(SUMPRODUCT(X54:X59*H54:H59),"0")</f>
        <v>0</v>
      </c>
      <c r="Y61" s="37"/>
      <c r="Z61" s="199"/>
      <c r="AA61" s="199"/>
    </row>
    <row r="62" spans="1:67" ht="16.5" customHeight="1" x14ac:dyDescent="0.25">
      <c r="A62" s="204" t="s">
        <v>119</v>
      </c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  <c r="U62" s="205"/>
      <c r="V62" s="205"/>
      <c r="W62" s="205"/>
      <c r="X62" s="205"/>
      <c r="Y62" s="205"/>
      <c r="Z62" s="190"/>
      <c r="AA62" s="190"/>
    </row>
    <row r="63" spans="1:67" ht="14.25" customHeight="1" x14ac:dyDescent="0.25">
      <c r="A63" s="206" t="s">
        <v>60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9"/>
      <c r="AA63" s="189"/>
    </row>
    <row r="64" spans="1:67" ht="27" customHeight="1" x14ac:dyDescent="0.25">
      <c r="A64" s="54" t="s">
        <v>120</v>
      </c>
      <c r="B64" s="54" t="s">
        <v>121</v>
      </c>
      <c r="C64" s="31">
        <v>4301070977</v>
      </c>
      <c r="D64" s="203">
        <v>4607111037411</v>
      </c>
      <c r="E64" s="202"/>
      <c r="F64" s="195">
        <v>2.7</v>
      </c>
      <c r="G64" s="32">
        <v>1</v>
      </c>
      <c r="H64" s="195">
        <v>2.7</v>
      </c>
      <c r="I64" s="195">
        <v>2.8132000000000001</v>
      </c>
      <c r="J64" s="32">
        <v>234</v>
      </c>
      <c r="K64" s="32" t="s">
        <v>122</v>
      </c>
      <c r="L64" s="33" t="s">
        <v>64</v>
      </c>
      <c r="M64" s="33"/>
      <c r="N64" s="32">
        <v>180</v>
      </c>
      <c r="O64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01"/>
      <c r="Q64" s="201"/>
      <c r="R64" s="201"/>
      <c r="S64" s="202"/>
      <c r="T64" s="34"/>
      <c r="U64" s="34"/>
      <c r="V64" s="35" t="s">
        <v>65</v>
      </c>
      <c r="W64" s="196">
        <v>0</v>
      </c>
      <c r="X64" s="197">
        <f>IFERROR(IF(W64="","",W64),"")</f>
        <v>0</v>
      </c>
      <c r="Y64" s="36">
        <f>IFERROR(IF(W64="","",W64*0.00502),"")</f>
        <v>0</v>
      </c>
      <c r="Z64" s="56"/>
      <c r="AA64" s="57"/>
      <c r="AE64" s="67"/>
      <c r="BB64" s="89" t="s">
        <v>1</v>
      </c>
      <c r="BL64" s="67">
        <f>IFERROR(W64*I64,"0")</f>
        <v>0</v>
      </c>
      <c r="BM64" s="67">
        <f>IFERROR(X64*I64,"0")</f>
        <v>0</v>
      </c>
      <c r="BN64" s="67">
        <f>IFERROR(W64/J64,"0")</f>
        <v>0</v>
      </c>
      <c r="BO64" s="67">
        <f>IFERROR(X64/J64,"0")</f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4301070981</v>
      </c>
      <c r="D65" s="203">
        <v>4607111036728</v>
      </c>
      <c r="E65" s="202"/>
      <c r="F65" s="195">
        <v>5</v>
      </c>
      <c r="G65" s="32">
        <v>1</v>
      </c>
      <c r="H65" s="195">
        <v>5</v>
      </c>
      <c r="I65" s="195">
        <v>5.2131999999999996</v>
      </c>
      <c r="J65" s="32">
        <v>144</v>
      </c>
      <c r="K65" s="32" t="s">
        <v>63</v>
      </c>
      <c r="L65" s="33" t="s">
        <v>64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01"/>
      <c r="Q65" s="201"/>
      <c r="R65" s="201"/>
      <c r="S65" s="202"/>
      <c r="T65" s="34"/>
      <c r="U65" s="34"/>
      <c r="V65" s="35" t="s">
        <v>65</v>
      </c>
      <c r="W65" s="196">
        <v>0</v>
      </c>
      <c r="X65" s="197">
        <f>IFERROR(IF(W65="","",W65),"")</f>
        <v>0</v>
      </c>
      <c r="Y65" s="36">
        <f>IFERROR(IF(W65="","",W65*0.00866),"")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x14ac:dyDescent="0.2">
      <c r="A66" s="218"/>
      <c r="B66" s="205"/>
      <c r="C66" s="205"/>
      <c r="D66" s="205"/>
      <c r="E66" s="205"/>
      <c r="F66" s="205"/>
      <c r="G66" s="205"/>
      <c r="H66" s="205"/>
      <c r="I66" s="205"/>
      <c r="J66" s="205"/>
      <c r="K66" s="205"/>
      <c r="L66" s="205"/>
      <c r="M66" s="205"/>
      <c r="N66" s="219"/>
      <c r="O66" s="213" t="s">
        <v>66</v>
      </c>
      <c r="P66" s="214"/>
      <c r="Q66" s="214"/>
      <c r="R66" s="214"/>
      <c r="S66" s="214"/>
      <c r="T66" s="214"/>
      <c r="U66" s="215"/>
      <c r="V66" s="37" t="s">
        <v>65</v>
      </c>
      <c r="W66" s="198">
        <f>IFERROR(SUM(W64:W65),"0")</f>
        <v>0</v>
      </c>
      <c r="X66" s="198">
        <f>IFERROR(SUM(X64:X65),"0")</f>
        <v>0</v>
      </c>
      <c r="Y66" s="198">
        <f>IFERROR(IF(Y64="",0,Y64),"0")+IFERROR(IF(Y65="",0,Y65),"0")</f>
        <v>0</v>
      </c>
      <c r="Z66" s="199"/>
      <c r="AA66" s="199"/>
    </row>
    <row r="67" spans="1:67" x14ac:dyDescent="0.2">
      <c r="A67" s="205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66</v>
      </c>
      <c r="P67" s="214"/>
      <c r="Q67" s="214"/>
      <c r="R67" s="214"/>
      <c r="S67" s="214"/>
      <c r="T67" s="214"/>
      <c r="U67" s="215"/>
      <c r="V67" s="37" t="s">
        <v>67</v>
      </c>
      <c r="W67" s="198">
        <f>IFERROR(SUMPRODUCT(W64:W65*H64:H65),"0")</f>
        <v>0</v>
      </c>
      <c r="X67" s="198">
        <f>IFERROR(SUMPRODUCT(X64:X65*H64:H65),"0")</f>
        <v>0</v>
      </c>
      <c r="Y67" s="37"/>
      <c r="Z67" s="199"/>
      <c r="AA67" s="199"/>
    </row>
    <row r="68" spans="1:67" ht="16.5" customHeight="1" x14ac:dyDescent="0.25">
      <c r="A68" s="204" t="s">
        <v>125</v>
      </c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190"/>
      <c r="AA68" s="190"/>
    </row>
    <row r="69" spans="1:67" ht="14.25" customHeight="1" x14ac:dyDescent="0.25">
      <c r="A69" s="206" t="s">
        <v>126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9"/>
      <c r="AA69" s="189"/>
    </row>
    <row r="70" spans="1:67" ht="27" customHeight="1" x14ac:dyDescent="0.25">
      <c r="A70" s="54" t="s">
        <v>127</v>
      </c>
      <c r="B70" s="54" t="s">
        <v>128</v>
      </c>
      <c r="C70" s="31">
        <v>4301135113</v>
      </c>
      <c r="D70" s="203">
        <v>4607111033659</v>
      </c>
      <c r="E70" s="202"/>
      <c r="F70" s="195">
        <v>0.3</v>
      </c>
      <c r="G70" s="32">
        <v>12</v>
      </c>
      <c r="H70" s="195">
        <v>3.6</v>
      </c>
      <c r="I70" s="195">
        <v>4.3036000000000003</v>
      </c>
      <c r="J70" s="32">
        <v>70</v>
      </c>
      <c r="K70" s="32" t="s">
        <v>73</v>
      </c>
      <c r="L70" s="33" t="s">
        <v>64</v>
      </c>
      <c r="M70" s="33"/>
      <c r="N70" s="32">
        <v>180</v>
      </c>
      <c r="O70" s="38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01"/>
      <c r="Q70" s="201"/>
      <c r="R70" s="201"/>
      <c r="S70" s="202"/>
      <c r="T70" s="34"/>
      <c r="U70" s="34"/>
      <c r="V70" s="35" t="s">
        <v>65</v>
      </c>
      <c r="W70" s="196">
        <v>0</v>
      </c>
      <c r="X70" s="197">
        <f>IFERROR(IF(W70="","",W70),"")</f>
        <v>0</v>
      </c>
      <c r="Y70" s="36">
        <f>IFERROR(IF(W70="","",W70*0.01788),"")</f>
        <v>0</v>
      </c>
      <c r="Z70" s="56"/>
      <c r="AA70" s="57"/>
      <c r="AE70" s="67"/>
      <c r="BB70" s="91" t="s">
        <v>74</v>
      </c>
      <c r="BL70" s="67">
        <f>IFERROR(W70*I70,"0")</f>
        <v>0</v>
      </c>
      <c r="BM70" s="67">
        <f>IFERROR(X70*I70,"0")</f>
        <v>0</v>
      </c>
      <c r="BN70" s="67">
        <f>IFERROR(W70/J70,"0")</f>
        <v>0</v>
      </c>
      <c r="BO70" s="67">
        <f>IFERROR(X70/J70,"0")</f>
        <v>0</v>
      </c>
    </row>
    <row r="71" spans="1:67" x14ac:dyDescent="0.2">
      <c r="A71" s="218"/>
      <c r="B71" s="205"/>
      <c r="C71" s="205"/>
      <c r="D71" s="205"/>
      <c r="E71" s="205"/>
      <c r="F71" s="205"/>
      <c r="G71" s="205"/>
      <c r="H71" s="205"/>
      <c r="I71" s="205"/>
      <c r="J71" s="205"/>
      <c r="K71" s="205"/>
      <c r="L71" s="205"/>
      <c r="M71" s="205"/>
      <c r="N71" s="219"/>
      <c r="O71" s="213" t="s">
        <v>66</v>
      </c>
      <c r="P71" s="214"/>
      <c r="Q71" s="214"/>
      <c r="R71" s="214"/>
      <c r="S71" s="214"/>
      <c r="T71" s="214"/>
      <c r="U71" s="215"/>
      <c r="V71" s="37" t="s">
        <v>65</v>
      </c>
      <c r="W71" s="198">
        <f>IFERROR(SUM(W70:W70),"0")</f>
        <v>0</v>
      </c>
      <c r="X71" s="198">
        <f>IFERROR(SUM(X70:X70),"0")</f>
        <v>0</v>
      </c>
      <c r="Y71" s="198">
        <f>IFERROR(IF(Y70="",0,Y70),"0")</f>
        <v>0</v>
      </c>
      <c r="Z71" s="199"/>
      <c r="AA71" s="199"/>
    </row>
    <row r="72" spans="1:67" x14ac:dyDescent="0.2">
      <c r="A72" s="205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66</v>
      </c>
      <c r="P72" s="214"/>
      <c r="Q72" s="214"/>
      <c r="R72" s="214"/>
      <c r="S72" s="214"/>
      <c r="T72" s="214"/>
      <c r="U72" s="215"/>
      <c r="V72" s="37" t="s">
        <v>67</v>
      </c>
      <c r="W72" s="198">
        <f>IFERROR(SUMPRODUCT(W70:W70*H70:H70),"0")</f>
        <v>0</v>
      </c>
      <c r="X72" s="198">
        <f>IFERROR(SUMPRODUCT(X70:X70*H70:H70),"0")</f>
        <v>0</v>
      </c>
      <c r="Y72" s="37"/>
      <c r="Z72" s="199"/>
      <c r="AA72" s="199"/>
    </row>
    <row r="73" spans="1:67" ht="16.5" customHeight="1" x14ac:dyDescent="0.25">
      <c r="A73" s="204" t="s">
        <v>129</v>
      </c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190"/>
      <c r="AA73" s="190"/>
    </row>
    <row r="74" spans="1:67" ht="14.25" customHeight="1" x14ac:dyDescent="0.25">
      <c r="A74" s="206" t="s">
        <v>130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9"/>
      <c r="AA74" s="189"/>
    </row>
    <row r="75" spans="1:67" ht="27" customHeight="1" x14ac:dyDescent="0.25">
      <c r="A75" s="54" t="s">
        <v>131</v>
      </c>
      <c r="B75" s="54" t="s">
        <v>132</v>
      </c>
      <c r="C75" s="31">
        <v>4301131012</v>
      </c>
      <c r="D75" s="203">
        <v>4607111034137</v>
      </c>
      <c r="E75" s="202"/>
      <c r="F75" s="195">
        <v>0.3</v>
      </c>
      <c r="G75" s="32">
        <v>12</v>
      </c>
      <c r="H75" s="195">
        <v>3.6</v>
      </c>
      <c r="I75" s="195">
        <v>4.3036000000000003</v>
      </c>
      <c r="J75" s="32">
        <v>70</v>
      </c>
      <c r="K75" s="32" t="s">
        <v>73</v>
      </c>
      <c r="L75" s="33" t="s">
        <v>64</v>
      </c>
      <c r="M75" s="33"/>
      <c r="N75" s="32">
        <v>180</v>
      </c>
      <c r="O75" s="24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65</v>
      </c>
      <c r="W75" s="196">
        <v>0</v>
      </c>
      <c r="X75" s="197">
        <f>IFERROR(IF(W75="","",W75),"")</f>
        <v>0</v>
      </c>
      <c r="Y75" s="36">
        <f>IFERROR(IF(W75="","",W75*0.01788),"")</f>
        <v>0</v>
      </c>
      <c r="Z75" s="56"/>
      <c r="AA75" s="57"/>
      <c r="AE75" s="67"/>
      <c r="BB75" s="92" t="s">
        <v>74</v>
      </c>
      <c r="BL75" s="67">
        <f>IFERROR(W75*I75,"0")</f>
        <v>0</v>
      </c>
      <c r="BM75" s="67">
        <f>IFERROR(X75*I75,"0")</f>
        <v>0</v>
      </c>
      <c r="BN75" s="67">
        <f>IFERROR(W75/J75,"0")</f>
        <v>0</v>
      </c>
      <c r="BO75" s="67">
        <f>IFERROR(X75/J75,"0")</f>
        <v>0</v>
      </c>
    </row>
    <row r="76" spans="1:67" ht="27" customHeight="1" x14ac:dyDescent="0.25">
      <c r="A76" s="54" t="s">
        <v>133</v>
      </c>
      <c r="B76" s="54" t="s">
        <v>134</v>
      </c>
      <c r="C76" s="31">
        <v>4301131011</v>
      </c>
      <c r="D76" s="203">
        <v>4607111034120</v>
      </c>
      <c r="E76" s="202"/>
      <c r="F76" s="195">
        <v>0.3</v>
      </c>
      <c r="G76" s="32">
        <v>12</v>
      </c>
      <c r="H76" s="195">
        <v>3.6</v>
      </c>
      <c r="I76" s="195">
        <v>4.3036000000000003</v>
      </c>
      <c r="J76" s="32">
        <v>70</v>
      </c>
      <c r="K76" s="32" t="s">
        <v>73</v>
      </c>
      <c r="L76" s="33" t="s">
        <v>64</v>
      </c>
      <c r="M76" s="33"/>
      <c r="N76" s="32">
        <v>180</v>
      </c>
      <c r="O76" s="33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65</v>
      </c>
      <c r="W76" s="196">
        <v>4</v>
      </c>
      <c r="X76" s="197">
        <f>IFERROR(IF(W76="","",W76),"")</f>
        <v>4</v>
      </c>
      <c r="Y76" s="36">
        <f>IFERROR(IF(W76="","",W76*0.01788),"")</f>
        <v>7.152E-2</v>
      </c>
      <c r="Z76" s="56"/>
      <c r="AA76" s="57"/>
      <c r="AE76" s="67"/>
      <c r="BB76" s="93" t="s">
        <v>74</v>
      </c>
      <c r="BL76" s="67">
        <f>IFERROR(W76*I76,"0")</f>
        <v>17.214400000000001</v>
      </c>
      <c r="BM76" s="67">
        <f>IFERROR(X76*I76,"0")</f>
        <v>17.214400000000001</v>
      </c>
      <c r="BN76" s="67">
        <f>IFERROR(W76/J76,"0")</f>
        <v>5.7142857142857141E-2</v>
      </c>
      <c r="BO76" s="67">
        <f>IFERROR(X76/J76,"0")</f>
        <v>5.7142857142857141E-2</v>
      </c>
    </row>
    <row r="77" spans="1:67" x14ac:dyDescent="0.2">
      <c r="A77" s="218"/>
      <c r="B77" s="205"/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19"/>
      <c r="O77" s="213" t="s">
        <v>66</v>
      </c>
      <c r="P77" s="214"/>
      <c r="Q77" s="214"/>
      <c r="R77" s="214"/>
      <c r="S77" s="214"/>
      <c r="T77" s="214"/>
      <c r="U77" s="215"/>
      <c r="V77" s="37" t="s">
        <v>65</v>
      </c>
      <c r="W77" s="198">
        <f>IFERROR(SUM(W75:W76),"0")</f>
        <v>4</v>
      </c>
      <c r="X77" s="198">
        <f>IFERROR(SUM(X75:X76),"0")</f>
        <v>4</v>
      </c>
      <c r="Y77" s="198">
        <f>IFERROR(IF(Y75="",0,Y75),"0")+IFERROR(IF(Y76="",0,Y76),"0")</f>
        <v>7.152E-2</v>
      </c>
      <c r="Z77" s="199"/>
      <c r="AA77" s="199"/>
    </row>
    <row r="78" spans="1:67" x14ac:dyDescent="0.2">
      <c r="A78" s="205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66</v>
      </c>
      <c r="P78" s="214"/>
      <c r="Q78" s="214"/>
      <c r="R78" s="214"/>
      <c r="S78" s="214"/>
      <c r="T78" s="214"/>
      <c r="U78" s="215"/>
      <c r="V78" s="37" t="s">
        <v>67</v>
      </c>
      <c r="W78" s="198">
        <f>IFERROR(SUMPRODUCT(W75:W76*H75:H76),"0")</f>
        <v>14.4</v>
      </c>
      <c r="X78" s="198">
        <f>IFERROR(SUMPRODUCT(X75:X76*H75:H76),"0")</f>
        <v>14.4</v>
      </c>
      <c r="Y78" s="37"/>
      <c r="Z78" s="199"/>
      <c r="AA78" s="199"/>
    </row>
    <row r="79" spans="1:67" ht="16.5" customHeight="1" x14ac:dyDescent="0.25">
      <c r="A79" s="204" t="s">
        <v>135</v>
      </c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190"/>
      <c r="AA79" s="190"/>
    </row>
    <row r="80" spans="1:67" ht="14.25" customHeight="1" x14ac:dyDescent="0.25">
      <c r="A80" s="206" t="s">
        <v>126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9"/>
      <c r="AA80" s="189"/>
    </row>
    <row r="81" spans="1:67" ht="27" customHeight="1" x14ac:dyDescent="0.25">
      <c r="A81" s="54" t="s">
        <v>136</v>
      </c>
      <c r="B81" s="54" t="s">
        <v>137</v>
      </c>
      <c r="C81" s="31">
        <v>4301135053</v>
      </c>
      <c r="D81" s="203">
        <v>4607111036407</v>
      </c>
      <c r="E81" s="202"/>
      <c r="F81" s="195">
        <v>0.3</v>
      </c>
      <c r="G81" s="32">
        <v>14</v>
      </c>
      <c r="H81" s="195">
        <v>4.2</v>
      </c>
      <c r="I81" s="195">
        <v>4.5292000000000003</v>
      </c>
      <c r="J81" s="32">
        <v>70</v>
      </c>
      <c r="K81" s="32" t="s">
        <v>73</v>
      </c>
      <c r="L81" s="33" t="s">
        <v>64</v>
      </c>
      <c r="M81" s="33"/>
      <c r="N81" s="32">
        <v>180</v>
      </c>
      <c r="O81" s="24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65</v>
      </c>
      <c r="W81" s="196">
        <v>0</v>
      </c>
      <c r="X81" s="197">
        <f t="shared" ref="X81:X86" si="12">IFERROR(IF(W81="","",W81),"")</f>
        <v>0</v>
      </c>
      <c r="Y81" s="36">
        <f t="shared" ref="Y81:Y86" si="13">IFERROR(IF(W81="","",W81*0.01788),"")</f>
        <v>0</v>
      </c>
      <c r="Z81" s="56"/>
      <c r="AA81" s="57"/>
      <c r="AE81" s="67"/>
      <c r="BB81" s="94" t="s">
        <v>74</v>
      </c>
      <c r="BL81" s="67">
        <f t="shared" ref="BL81:BL86" si="14">IFERROR(W81*I81,"0")</f>
        <v>0</v>
      </c>
      <c r="BM81" s="67">
        <f t="shared" ref="BM81:BM86" si="15">IFERROR(X81*I81,"0")</f>
        <v>0</v>
      </c>
      <c r="BN81" s="67">
        <f t="shared" ref="BN81:BN86" si="16">IFERROR(W81/J81,"0")</f>
        <v>0</v>
      </c>
      <c r="BO81" s="67">
        <f t="shared" ref="BO81:BO86" si="17">IFERROR(X81/J81,"0")</f>
        <v>0</v>
      </c>
    </row>
    <row r="82" spans="1:67" ht="16.5" customHeight="1" x14ac:dyDescent="0.25">
      <c r="A82" s="54" t="s">
        <v>138</v>
      </c>
      <c r="B82" s="54" t="s">
        <v>139</v>
      </c>
      <c r="C82" s="31">
        <v>4301135122</v>
      </c>
      <c r="D82" s="203">
        <v>4607111033628</v>
      </c>
      <c r="E82" s="202"/>
      <c r="F82" s="195">
        <v>0.3</v>
      </c>
      <c r="G82" s="32">
        <v>12</v>
      </c>
      <c r="H82" s="195">
        <v>3.6</v>
      </c>
      <c r="I82" s="195">
        <v>4.3036000000000003</v>
      </c>
      <c r="J82" s="32">
        <v>70</v>
      </c>
      <c r="K82" s="32" t="s">
        <v>73</v>
      </c>
      <c r="L82" s="33" t="s">
        <v>64</v>
      </c>
      <c r="M82" s="33"/>
      <c r="N82" s="32">
        <v>180</v>
      </c>
      <c r="O82" s="37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65</v>
      </c>
      <c r="W82" s="196">
        <v>0</v>
      </c>
      <c r="X82" s="197">
        <f t="shared" si="12"/>
        <v>0</v>
      </c>
      <c r="Y82" s="36">
        <f t="shared" si="13"/>
        <v>0</v>
      </c>
      <c r="Z82" s="56"/>
      <c r="AA82" s="57"/>
      <c r="AE82" s="67"/>
      <c r="BB82" s="95" t="s">
        <v>74</v>
      </c>
      <c r="BL82" s="67">
        <f t="shared" si="14"/>
        <v>0</v>
      </c>
      <c r="BM82" s="67">
        <f t="shared" si="15"/>
        <v>0</v>
      </c>
      <c r="BN82" s="67">
        <f t="shared" si="16"/>
        <v>0</v>
      </c>
      <c r="BO82" s="67">
        <f t="shared" si="17"/>
        <v>0</v>
      </c>
    </row>
    <row r="83" spans="1:67" ht="27" customHeight="1" x14ac:dyDescent="0.25">
      <c r="A83" s="54" t="s">
        <v>140</v>
      </c>
      <c r="B83" s="54" t="s">
        <v>141</v>
      </c>
      <c r="C83" s="31">
        <v>4301135292</v>
      </c>
      <c r="D83" s="203">
        <v>4607111033451</v>
      </c>
      <c r="E83" s="202"/>
      <c r="F83" s="195">
        <v>0.3</v>
      </c>
      <c r="G83" s="32">
        <v>12</v>
      </c>
      <c r="H83" s="195">
        <v>3.6</v>
      </c>
      <c r="I83" s="195">
        <v>4.3036000000000003</v>
      </c>
      <c r="J83" s="32">
        <v>70</v>
      </c>
      <c r="K83" s="32" t="s">
        <v>73</v>
      </c>
      <c r="L83" s="33" t="s">
        <v>64</v>
      </c>
      <c r="M83" s="33"/>
      <c r="N83" s="32">
        <v>180</v>
      </c>
      <c r="O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65</v>
      </c>
      <c r="W83" s="196">
        <v>5</v>
      </c>
      <c r="X83" s="197">
        <f t="shared" si="12"/>
        <v>5</v>
      </c>
      <c r="Y83" s="36">
        <f t="shared" si="13"/>
        <v>8.9400000000000007E-2</v>
      </c>
      <c r="Z83" s="56"/>
      <c r="AA83" s="57"/>
      <c r="AE83" s="67"/>
      <c r="BB83" s="96" t="s">
        <v>74</v>
      </c>
      <c r="BL83" s="67">
        <f t="shared" si="14"/>
        <v>21.518000000000001</v>
      </c>
      <c r="BM83" s="67">
        <f t="shared" si="15"/>
        <v>21.518000000000001</v>
      </c>
      <c r="BN83" s="67">
        <f t="shared" si="16"/>
        <v>7.1428571428571425E-2</v>
      </c>
      <c r="BO83" s="67">
        <f t="shared" si="17"/>
        <v>7.1428571428571425E-2</v>
      </c>
    </row>
    <row r="84" spans="1:67" ht="27" customHeight="1" x14ac:dyDescent="0.25">
      <c r="A84" s="54" t="s">
        <v>142</v>
      </c>
      <c r="B84" s="54" t="s">
        <v>143</v>
      </c>
      <c r="C84" s="31">
        <v>4301135120</v>
      </c>
      <c r="D84" s="203">
        <v>4607111035141</v>
      </c>
      <c r="E84" s="202"/>
      <c r="F84" s="195">
        <v>0.3</v>
      </c>
      <c r="G84" s="32">
        <v>12</v>
      </c>
      <c r="H84" s="195">
        <v>3.6</v>
      </c>
      <c r="I84" s="195">
        <v>4.3036000000000003</v>
      </c>
      <c r="J84" s="32">
        <v>70</v>
      </c>
      <c r="K84" s="32" t="s">
        <v>73</v>
      </c>
      <c r="L84" s="33" t="s">
        <v>64</v>
      </c>
      <c r="M84" s="33"/>
      <c r="N84" s="32">
        <v>180</v>
      </c>
      <c r="O84" s="24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65</v>
      </c>
      <c r="W84" s="196">
        <v>0</v>
      </c>
      <c r="X84" s="197">
        <f t="shared" si="12"/>
        <v>0</v>
      </c>
      <c r="Y84" s="36">
        <f t="shared" si="13"/>
        <v>0</v>
      </c>
      <c r="Z84" s="56"/>
      <c r="AA84" s="57"/>
      <c r="AE84" s="67"/>
      <c r="BB84" s="97" t="s">
        <v>74</v>
      </c>
      <c r="BL84" s="67">
        <f t="shared" si="14"/>
        <v>0</v>
      </c>
      <c r="BM84" s="67">
        <f t="shared" si="15"/>
        <v>0</v>
      </c>
      <c r="BN84" s="67">
        <f t="shared" si="16"/>
        <v>0</v>
      </c>
      <c r="BO84" s="67">
        <f t="shared" si="17"/>
        <v>0</v>
      </c>
    </row>
    <row r="85" spans="1:67" ht="27" customHeight="1" x14ac:dyDescent="0.25">
      <c r="A85" s="54" t="s">
        <v>144</v>
      </c>
      <c r="B85" s="54" t="s">
        <v>145</v>
      </c>
      <c r="C85" s="31">
        <v>4301135111</v>
      </c>
      <c r="D85" s="203">
        <v>4607111035028</v>
      </c>
      <c r="E85" s="202"/>
      <c r="F85" s="195">
        <v>0.48</v>
      </c>
      <c r="G85" s="32">
        <v>8</v>
      </c>
      <c r="H85" s="195">
        <v>3.84</v>
      </c>
      <c r="I85" s="195">
        <v>4.4488000000000003</v>
      </c>
      <c r="J85" s="32">
        <v>70</v>
      </c>
      <c r="K85" s="32" t="s">
        <v>73</v>
      </c>
      <c r="L85" s="33" t="s">
        <v>64</v>
      </c>
      <c r="M85" s="33"/>
      <c r="N85" s="32">
        <v>180</v>
      </c>
      <c r="O85" s="22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65</v>
      </c>
      <c r="W85" s="196">
        <v>0</v>
      </c>
      <c r="X85" s="197">
        <f t="shared" si="12"/>
        <v>0</v>
      </c>
      <c r="Y85" s="36">
        <f t="shared" si="13"/>
        <v>0</v>
      </c>
      <c r="Z85" s="56"/>
      <c r="AA85" s="57"/>
      <c r="AE85" s="67"/>
      <c r="BB85" s="98" t="s">
        <v>74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customHeight="1" x14ac:dyDescent="0.25">
      <c r="A86" s="54" t="s">
        <v>146</v>
      </c>
      <c r="B86" s="54" t="s">
        <v>147</v>
      </c>
      <c r="C86" s="31">
        <v>4301135296</v>
      </c>
      <c r="D86" s="203">
        <v>4607111033444</v>
      </c>
      <c r="E86" s="202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73</v>
      </c>
      <c r="L86" s="33" t="s">
        <v>64</v>
      </c>
      <c r="M86" s="33"/>
      <c r="N86" s="32">
        <v>180</v>
      </c>
      <c r="O86" s="380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65</v>
      </c>
      <c r="W86" s="196">
        <v>0</v>
      </c>
      <c r="X86" s="197">
        <f t="shared" si="12"/>
        <v>0</v>
      </c>
      <c r="Y86" s="36">
        <f t="shared" si="13"/>
        <v>0</v>
      </c>
      <c r="Z86" s="56"/>
      <c r="AA86" s="57"/>
      <c r="AE86" s="67"/>
      <c r="BB86" s="99" t="s">
        <v>74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x14ac:dyDescent="0.2">
      <c r="A87" s="218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19"/>
      <c r="O87" s="213" t="s">
        <v>66</v>
      </c>
      <c r="P87" s="214"/>
      <c r="Q87" s="214"/>
      <c r="R87" s="214"/>
      <c r="S87" s="214"/>
      <c r="T87" s="214"/>
      <c r="U87" s="215"/>
      <c r="V87" s="37" t="s">
        <v>65</v>
      </c>
      <c r="W87" s="198">
        <f>IFERROR(SUM(W81:W86),"0")</f>
        <v>5</v>
      </c>
      <c r="X87" s="198">
        <f>IFERROR(SUM(X81:X86),"0")</f>
        <v>5</v>
      </c>
      <c r="Y87" s="198">
        <f>IFERROR(IF(Y81="",0,Y81),"0")+IFERROR(IF(Y82="",0,Y82),"0")+IFERROR(IF(Y83="",0,Y83),"0")+IFERROR(IF(Y84="",0,Y84),"0")+IFERROR(IF(Y85="",0,Y85),"0")+IFERROR(IF(Y86="",0,Y86),"0")</f>
        <v>8.9400000000000007E-2</v>
      </c>
      <c r="Z87" s="199"/>
      <c r="AA87" s="199"/>
    </row>
    <row r="88" spans="1:67" x14ac:dyDescent="0.2">
      <c r="A88" s="205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66</v>
      </c>
      <c r="P88" s="214"/>
      <c r="Q88" s="214"/>
      <c r="R88" s="214"/>
      <c r="S88" s="214"/>
      <c r="T88" s="214"/>
      <c r="U88" s="215"/>
      <c r="V88" s="37" t="s">
        <v>67</v>
      </c>
      <c r="W88" s="198">
        <f>IFERROR(SUMPRODUCT(W81:W86*H81:H86),"0")</f>
        <v>18</v>
      </c>
      <c r="X88" s="198">
        <f>IFERROR(SUMPRODUCT(X81:X86*H81:H86),"0")</f>
        <v>18</v>
      </c>
      <c r="Y88" s="37"/>
      <c r="Z88" s="199"/>
      <c r="AA88" s="199"/>
    </row>
    <row r="89" spans="1:67" ht="16.5" customHeight="1" x14ac:dyDescent="0.25">
      <c r="A89" s="204" t="s">
        <v>148</v>
      </c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190"/>
      <c r="AA89" s="190"/>
    </row>
    <row r="90" spans="1:67" ht="14.25" customHeight="1" x14ac:dyDescent="0.25">
      <c r="A90" s="206" t="s">
        <v>148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9"/>
      <c r="AA90" s="189"/>
    </row>
    <row r="91" spans="1:67" ht="27" customHeight="1" x14ac:dyDescent="0.25">
      <c r="A91" s="54" t="s">
        <v>149</v>
      </c>
      <c r="B91" s="54" t="s">
        <v>150</v>
      </c>
      <c r="C91" s="31">
        <v>4301136013</v>
      </c>
      <c r="D91" s="203">
        <v>4607025784012</v>
      </c>
      <c r="E91" s="202"/>
      <c r="F91" s="195">
        <v>0.09</v>
      </c>
      <c r="G91" s="32">
        <v>24</v>
      </c>
      <c r="H91" s="195">
        <v>2.16</v>
      </c>
      <c r="I91" s="195">
        <v>2.4912000000000001</v>
      </c>
      <c r="J91" s="32">
        <v>126</v>
      </c>
      <c r="K91" s="32" t="s">
        <v>73</v>
      </c>
      <c r="L91" s="33" t="s">
        <v>64</v>
      </c>
      <c r="M91" s="33"/>
      <c r="N91" s="32">
        <v>180</v>
      </c>
      <c r="O91" s="22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65</v>
      </c>
      <c r="W91" s="196">
        <v>0</v>
      </c>
      <c r="X91" s="197">
        <f>IFERROR(IF(W91="","",W91),"")</f>
        <v>0</v>
      </c>
      <c r="Y91" s="36">
        <f>IFERROR(IF(W91="","",W91*0.00936),"")</f>
        <v>0</v>
      </c>
      <c r="Z91" s="56"/>
      <c r="AA91" s="57"/>
      <c r="AE91" s="67"/>
      <c r="BB91" s="100" t="s">
        <v>74</v>
      </c>
      <c r="BL91" s="67">
        <f>IFERROR(W91*I91,"0")</f>
        <v>0</v>
      </c>
      <c r="BM91" s="67">
        <f>IFERROR(X91*I91,"0")</f>
        <v>0</v>
      </c>
      <c r="BN91" s="67">
        <f>IFERROR(W91/J91,"0")</f>
        <v>0</v>
      </c>
      <c r="BO91" s="67">
        <f>IFERROR(X91/J91,"0")</f>
        <v>0</v>
      </c>
    </row>
    <row r="92" spans="1:67" ht="27" customHeight="1" x14ac:dyDescent="0.25">
      <c r="A92" s="54" t="s">
        <v>151</v>
      </c>
      <c r="B92" s="54" t="s">
        <v>152</v>
      </c>
      <c r="C92" s="31">
        <v>4301136012</v>
      </c>
      <c r="D92" s="203">
        <v>4607025784319</v>
      </c>
      <c r="E92" s="202"/>
      <c r="F92" s="195">
        <v>0.36</v>
      </c>
      <c r="G92" s="32">
        <v>10</v>
      </c>
      <c r="H92" s="195">
        <v>3.6</v>
      </c>
      <c r="I92" s="195">
        <v>4.2439999999999998</v>
      </c>
      <c r="J92" s="32">
        <v>70</v>
      </c>
      <c r="K92" s="32" t="s">
        <v>73</v>
      </c>
      <c r="L92" s="33" t="s">
        <v>64</v>
      </c>
      <c r="M92" s="33"/>
      <c r="N92" s="32">
        <v>180</v>
      </c>
      <c r="O92" s="20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65</v>
      </c>
      <c r="W92" s="196">
        <v>0</v>
      </c>
      <c r="X92" s="197">
        <f>IFERROR(IF(W92="","",W92),"")</f>
        <v>0</v>
      </c>
      <c r="Y92" s="36">
        <f>IFERROR(IF(W92="","",W92*0.01788),"")</f>
        <v>0</v>
      </c>
      <c r="Z92" s="56"/>
      <c r="AA92" s="57"/>
      <c r="AE92" s="67"/>
      <c r="BB92" s="101" t="s">
        <v>74</v>
      </c>
      <c r="BL92" s="67">
        <f>IFERROR(W92*I92,"0")</f>
        <v>0</v>
      </c>
      <c r="BM92" s="67">
        <f>IFERROR(X92*I92,"0")</f>
        <v>0</v>
      </c>
      <c r="BN92" s="67">
        <f>IFERROR(W92/J92,"0")</f>
        <v>0</v>
      </c>
      <c r="BO92" s="67">
        <f>IFERROR(X92/J92,"0")</f>
        <v>0</v>
      </c>
    </row>
    <row r="93" spans="1:67" ht="16.5" customHeight="1" x14ac:dyDescent="0.25">
      <c r="A93" s="54" t="s">
        <v>153</v>
      </c>
      <c r="B93" s="54" t="s">
        <v>154</v>
      </c>
      <c r="C93" s="31">
        <v>4301136014</v>
      </c>
      <c r="D93" s="203">
        <v>4607111035370</v>
      </c>
      <c r="E93" s="202"/>
      <c r="F93" s="195">
        <v>0.14000000000000001</v>
      </c>
      <c r="G93" s="32">
        <v>22</v>
      </c>
      <c r="H93" s="195">
        <v>3.08</v>
      </c>
      <c r="I93" s="195">
        <v>3.464</v>
      </c>
      <c r="J93" s="32">
        <v>84</v>
      </c>
      <c r="K93" s="32" t="s">
        <v>63</v>
      </c>
      <c r="L93" s="33" t="s">
        <v>64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65</v>
      </c>
      <c r="W93" s="196">
        <v>0</v>
      </c>
      <c r="X93" s="197">
        <f>IFERROR(IF(W93="","",W93),"")</f>
        <v>0</v>
      </c>
      <c r="Y93" s="36">
        <f>IFERROR(IF(W93="","",W93*0.0155),"")</f>
        <v>0</v>
      </c>
      <c r="Z93" s="56"/>
      <c r="AA93" s="57"/>
      <c r="AE93" s="67"/>
      <c r="BB93" s="102" t="s">
        <v>74</v>
      </c>
      <c r="BL93" s="67">
        <f>IFERROR(W93*I93,"0")</f>
        <v>0</v>
      </c>
      <c r="BM93" s="67">
        <f>IFERROR(X93*I93,"0")</f>
        <v>0</v>
      </c>
      <c r="BN93" s="67">
        <f>IFERROR(W93/J93,"0")</f>
        <v>0</v>
      </c>
      <c r="BO93" s="67">
        <f>IFERROR(X93/J93,"0")</f>
        <v>0</v>
      </c>
    </row>
    <row r="94" spans="1:67" x14ac:dyDescent="0.2">
      <c r="A94" s="218"/>
      <c r="B94" s="205"/>
      <c r="C94" s="205"/>
      <c r="D94" s="205"/>
      <c r="E94" s="205"/>
      <c r="F94" s="205"/>
      <c r="G94" s="205"/>
      <c r="H94" s="205"/>
      <c r="I94" s="205"/>
      <c r="J94" s="205"/>
      <c r="K94" s="205"/>
      <c r="L94" s="205"/>
      <c r="M94" s="205"/>
      <c r="N94" s="219"/>
      <c r="O94" s="213" t="s">
        <v>66</v>
      </c>
      <c r="P94" s="214"/>
      <c r="Q94" s="214"/>
      <c r="R94" s="214"/>
      <c r="S94" s="214"/>
      <c r="T94" s="214"/>
      <c r="U94" s="215"/>
      <c r="V94" s="37" t="s">
        <v>65</v>
      </c>
      <c r="W94" s="198">
        <f>IFERROR(SUM(W91:W93),"0")</f>
        <v>0</v>
      </c>
      <c r="X94" s="198">
        <f>IFERROR(SUM(X91:X93),"0")</f>
        <v>0</v>
      </c>
      <c r="Y94" s="198">
        <f>IFERROR(IF(Y91="",0,Y91),"0")+IFERROR(IF(Y92="",0,Y92),"0")+IFERROR(IF(Y93="",0,Y93),"0")</f>
        <v>0</v>
      </c>
      <c r="Z94" s="199"/>
      <c r="AA94" s="199"/>
    </row>
    <row r="95" spans="1:67" x14ac:dyDescent="0.2">
      <c r="A95" s="205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66</v>
      </c>
      <c r="P95" s="214"/>
      <c r="Q95" s="214"/>
      <c r="R95" s="214"/>
      <c r="S95" s="214"/>
      <c r="T95" s="214"/>
      <c r="U95" s="215"/>
      <c r="V95" s="37" t="s">
        <v>67</v>
      </c>
      <c r="W95" s="198">
        <f>IFERROR(SUMPRODUCT(W91:W93*H91:H93),"0")</f>
        <v>0</v>
      </c>
      <c r="X95" s="198">
        <f>IFERROR(SUMPRODUCT(X91:X93*H91:H93),"0")</f>
        <v>0</v>
      </c>
      <c r="Y95" s="37"/>
      <c r="Z95" s="199"/>
      <c r="AA95" s="199"/>
    </row>
    <row r="96" spans="1:67" ht="16.5" customHeight="1" x14ac:dyDescent="0.25">
      <c r="A96" s="204" t="s">
        <v>155</v>
      </c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190"/>
      <c r="AA96" s="190"/>
    </row>
    <row r="97" spans="1:67" ht="14.25" customHeight="1" x14ac:dyDescent="0.25">
      <c r="A97" s="206" t="s">
        <v>60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9"/>
      <c r="AA97" s="189"/>
    </row>
    <row r="98" spans="1:67" ht="27" customHeight="1" x14ac:dyDescent="0.25">
      <c r="A98" s="54" t="s">
        <v>156</v>
      </c>
      <c r="B98" s="54" t="s">
        <v>157</v>
      </c>
      <c r="C98" s="31">
        <v>4301070975</v>
      </c>
      <c r="D98" s="203">
        <v>4607111033970</v>
      </c>
      <c r="E98" s="202"/>
      <c r="F98" s="195">
        <v>0.43</v>
      </c>
      <c r="G98" s="32">
        <v>16</v>
      </c>
      <c r="H98" s="195">
        <v>6.88</v>
      </c>
      <c r="I98" s="195">
        <v>7.1996000000000002</v>
      </c>
      <c r="J98" s="32">
        <v>84</v>
      </c>
      <c r="K98" s="32" t="s">
        <v>63</v>
      </c>
      <c r="L98" s="33" t="s">
        <v>64</v>
      </c>
      <c r="M98" s="33"/>
      <c r="N98" s="32">
        <v>180</v>
      </c>
      <c r="O98" s="36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65</v>
      </c>
      <c r="W98" s="196">
        <v>0</v>
      </c>
      <c r="X98" s="197">
        <f>IFERROR(IF(W98="","",W98),"")</f>
        <v>0</v>
      </c>
      <c r="Y98" s="36">
        <f>IFERROR(IF(W98="","",W98*0.0155),"")</f>
        <v>0</v>
      </c>
      <c r="Z98" s="56"/>
      <c r="AA98" s="57"/>
      <c r="AE98" s="67"/>
      <c r="BB98" s="103" t="s">
        <v>1</v>
      </c>
      <c r="BL98" s="67">
        <f>IFERROR(W98*I98,"0")</f>
        <v>0</v>
      </c>
      <c r="BM98" s="67">
        <f>IFERROR(X98*I98,"0")</f>
        <v>0</v>
      </c>
      <c r="BN98" s="67">
        <f>IFERROR(W98/J98,"0")</f>
        <v>0</v>
      </c>
      <c r="BO98" s="67">
        <f>IFERROR(X98/J98,"0")</f>
        <v>0</v>
      </c>
    </row>
    <row r="99" spans="1:67" ht="27" customHeight="1" x14ac:dyDescent="0.25">
      <c r="A99" s="54" t="s">
        <v>158</v>
      </c>
      <c r="B99" s="54" t="s">
        <v>159</v>
      </c>
      <c r="C99" s="31">
        <v>4301070976</v>
      </c>
      <c r="D99" s="203">
        <v>4607111034144</v>
      </c>
      <c r="E99" s="202"/>
      <c r="F99" s="195">
        <v>0.9</v>
      </c>
      <c r="G99" s="32">
        <v>8</v>
      </c>
      <c r="H99" s="195">
        <v>7.2</v>
      </c>
      <c r="I99" s="195">
        <v>7.4859999999999998</v>
      </c>
      <c r="J99" s="32">
        <v>84</v>
      </c>
      <c r="K99" s="32" t="s">
        <v>63</v>
      </c>
      <c r="L99" s="33" t="s">
        <v>64</v>
      </c>
      <c r="M99" s="33"/>
      <c r="N99" s="32">
        <v>180</v>
      </c>
      <c r="O99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65</v>
      </c>
      <c r="W99" s="196">
        <v>0</v>
      </c>
      <c r="X99" s="197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160</v>
      </c>
      <c r="B100" s="54" t="s">
        <v>161</v>
      </c>
      <c r="C100" s="31">
        <v>4301070973</v>
      </c>
      <c r="D100" s="203">
        <v>4607111033987</v>
      </c>
      <c r="E100" s="202"/>
      <c r="F100" s="195">
        <v>0.43</v>
      </c>
      <c r="G100" s="32">
        <v>16</v>
      </c>
      <c r="H100" s="195">
        <v>6.88</v>
      </c>
      <c r="I100" s="195">
        <v>7.1996000000000002</v>
      </c>
      <c r="J100" s="32">
        <v>84</v>
      </c>
      <c r="K100" s="32" t="s">
        <v>63</v>
      </c>
      <c r="L100" s="33" t="s">
        <v>64</v>
      </c>
      <c r="M100" s="33"/>
      <c r="N100" s="32">
        <v>180</v>
      </c>
      <c r="O100" s="28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65</v>
      </c>
      <c r="W100" s="196">
        <v>0</v>
      </c>
      <c r="X100" s="197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162</v>
      </c>
      <c r="B101" s="54" t="s">
        <v>163</v>
      </c>
      <c r="C101" s="31">
        <v>4301070974</v>
      </c>
      <c r="D101" s="203">
        <v>4607111034151</v>
      </c>
      <c r="E101" s="202"/>
      <c r="F101" s="195">
        <v>0.9</v>
      </c>
      <c r="G101" s="32">
        <v>8</v>
      </c>
      <c r="H101" s="195">
        <v>7.2</v>
      </c>
      <c r="I101" s="195">
        <v>7.4859999999999998</v>
      </c>
      <c r="J101" s="32">
        <v>84</v>
      </c>
      <c r="K101" s="32" t="s">
        <v>63</v>
      </c>
      <c r="L101" s="33" t="s">
        <v>64</v>
      </c>
      <c r="M101" s="33"/>
      <c r="N101" s="32">
        <v>180</v>
      </c>
      <c r="O101" s="385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65</v>
      </c>
      <c r="W101" s="196">
        <v>24</v>
      </c>
      <c r="X101" s="197">
        <f>IFERROR(IF(W101="","",W101),"")</f>
        <v>24</v>
      </c>
      <c r="Y101" s="36">
        <f>IFERROR(IF(W101="","",W101*0.0155),"")</f>
        <v>0.372</v>
      </c>
      <c r="Z101" s="56"/>
      <c r="AA101" s="57"/>
      <c r="AE101" s="67"/>
      <c r="BB101" s="106" t="s">
        <v>1</v>
      </c>
      <c r="BL101" s="67">
        <f>IFERROR(W101*I101,"0")</f>
        <v>179.66399999999999</v>
      </c>
      <c r="BM101" s="67">
        <f>IFERROR(X101*I101,"0")</f>
        <v>179.66399999999999</v>
      </c>
      <c r="BN101" s="67">
        <f>IFERROR(W101/J101,"0")</f>
        <v>0.2857142857142857</v>
      </c>
      <c r="BO101" s="67">
        <f>IFERROR(X101/J101,"0")</f>
        <v>0.2857142857142857</v>
      </c>
    </row>
    <row r="102" spans="1:67" ht="27" customHeight="1" x14ac:dyDescent="0.25">
      <c r="A102" s="54" t="s">
        <v>164</v>
      </c>
      <c r="B102" s="54" t="s">
        <v>165</v>
      </c>
      <c r="C102" s="31">
        <v>4301070958</v>
      </c>
      <c r="D102" s="203">
        <v>4607111038098</v>
      </c>
      <c r="E102" s="202"/>
      <c r="F102" s="195">
        <v>0.8</v>
      </c>
      <c r="G102" s="32">
        <v>8</v>
      </c>
      <c r="H102" s="195">
        <v>6.4</v>
      </c>
      <c r="I102" s="195">
        <v>6.6859999999999999</v>
      </c>
      <c r="J102" s="32">
        <v>84</v>
      </c>
      <c r="K102" s="32" t="s">
        <v>63</v>
      </c>
      <c r="L102" s="33" t="s">
        <v>64</v>
      </c>
      <c r="M102" s="33"/>
      <c r="N102" s="32">
        <v>180</v>
      </c>
      <c r="O102" s="289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2" s="201"/>
      <c r="Q102" s="201"/>
      <c r="R102" s="201"/>
      <c r="S102" s="202"/>
      <c r="T102" s="34"/>
      <c r="U102" s="34"/>
      <c r="V102" s="35" t="s">
        <v>65</v>
      </c>
      <c r="W102" s="196">
        <v>0</v>
      </c>
      <c r="X102" s="197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18"/>
      <c r="B103" s="205"/>
      <c r="C103" s="205"/>
      <c r="D103" s="205"/>
      <c r="E103" s="205"/>
      <c r="F103" s="205"/>
      <c r="G103" s="205"/>
      <c r="H103" s="205"/>
      <c r="I103" s="205"/>
      <c r="J103" s="205"/>
      <c r="K103" s="205"/>
      <c r="L103" s="205"/>
      <c r="M103" s="205"/>
      <c r="N103" s="219"/>
      <c r="O103" s="213" t="s">
        <v>66</v>
      </c>
      <c r="P103" s="214"/>
      <c r="Q103" s="214"/>
      <c r="R103" s="214"/>
      <c r="S103" s="214"/>
      <c r="T103" s="214"/>
      <c r="U103" s="215"/>
      <c r="V103" s="37" t="s">
        <v>65</v>
      </c>
      <c r="W103" s="198">
        <f>IFERROR(SUM(W98:W102),"0")</f>
        <v>24</v>
      </c>
      <c r="X103" s="198">
        <f>IFERROR(SUM(X98:X102),"0")</f>
        <v>24</v>
      </c>
      <c r="Y103" s="198">
        <f>IFERROR(IF(Y98="",0,Y98),"0")+IFERROR(IF(Y99="",0,Y99),"0")+IFERROR(IF(Y100="",0,Y100),"0")+IFERROR(IF(Y101="",0,Y101),"0")+IFERROR(IF(Y102="",0,Y102),"0")</f>
        <v>0.372</v>
      </c>
      <c r="Z103" s="199"/>
      <c r="AA103" s="199"/>
    </row>
    <row r="104" spans="1:67" x14ac:dyDescent="0.2">
      <c r="A104" s="205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66</v>
      </c>
      <c r="P104" s="214"/>
      <c r="Q104" s="214"/>
      <c r="R104" s="214"/>
      <c r="S104" s="214"/>
      <c r="T104" s="214"/>
      <c r="U104" s="215"/>
      <c r="V104" s="37" t="s">
        <v>67</v>
      </c>
      <c r="W104" s="198">
        <f>IFERROR(SUMPRODUCT(W98:W102*H98:H102),"0")</f>
        <v>172.8</v>
      </c>
      <c r="X104" s="198">
        <f>IFERROR(SUMPRODUCT(X98:X102*H98:H102),"0")</f>
        <v>172.8</v>
      </c>
      <c r="Y104" s="37"/>
      <c r="Z104" s="199"/>
      <c r="AA104" s="199"/>
    </row>
    <row r="105" spans="1:67" ht="16.5" customHeight="1" x14ac:dyDescent="0.25">
      <c r="A105" s="204" t="s">
        <v>166</v>
      </c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190"/>
      <c r="AA105" s="190"/>
    </row>
    <row r="106" spans="1:67" ht="14.25" customHeight="1" x14ac:dyDescent="0.25">
      <c r="A106" s="206" t="s">
        <v>126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9"/>
      <c r="AA106" s="189"/>
    </row>
    <row r="107" spans="1:67" ht="27" customHeight="1" x14ac:dyDescent="0.25">
      <c r="A107" s="54" t="s">
        <v>167</v>
      </c>
      <c r="B107" s="54" t="s">
        <v>168</v>
      </c>
      <c r="C107" s="31">
        <v>4301135162</v>
      </c>
      <c r="D107" s="203">
        <v>4607111034014</v>
      </c>
      <c r="E107" s="202"/>
      <c r="F107" s="195">
        <v>0.25</v>
      </c>
      <c r="G107" s="32">
        <v>12</v>
      </c>
      <c r="H107" s="195">
        <v>3</v>
      </c>
      <c r="I107" s="195">
        <v>3.7035999999999998</v>
      </c>
      <c r="J107" s="32">
        <v>70</v>
      </c>
      <c r="K107" s="32" t="s">
        <v>73</v>
      </c>
      <c r="L107" s="33" t="s">
        <v>64</v>
      </c>
      <c r="M107" s="33"/>
      <c r="N107" s="32">
        <v>180</v>
      </c>
      <c r="O107" s="39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7" s="201"/>
      <c r="Q107" s="201"/>
      <c r="R107" s="201"/>
      <c r="S107" s="202"/>
      <c r="T107" s="34"/>
      <c r="U107" s="34"/>
      <c r="V107" s="35" t="s">
        <v>65</v>
      </c>
      <c r="W107" s="196">
        <v>14</v>
      </c>
      <c r="X107" s="197">
        <f>IFERROR(IF(W107="","",W107),"")</f>
        <v>14</v>
      </c>
      <c r="Y107" s="36">
        <f>IFERROR(IF(W107="","",W107*0.01788),"")</f>
        <v>0.25031999999999999</v>
      </c>
      <c r="Z107" s="56"/>
      <c r="AA107" s="57"/>
      <c r="AE107" s="67"/>
      <c r="BB107" s="108" t="s">
        <v>74</v>
      </c>
      <c r="BL107" s="67">
        <f>IFERROR(W107*I107,"0")</f>
        <v>51.850399999999993</v>
      </c>
      <c r="BM107" s="67">
        <f>IFERROR(X107*I107,"0")</f>
        <v>51.850399999999993</v>
      </c>
      <c r="BN107" s="67">
        <f>IFERROR(W107/J107,"0")</f>
        <v>0.2</v>
      </c>
      <c r="BO107" s="67">
        <f>IFERROR(X107/J107,"0")</f>
        <v>0.2</v>
      </c>
    </row>
    <row r="108" spans="1:67" ht="27" customHeight="1" x14ac:dyDescent="0.25">
      <c r="A108" s="54" t="s">
        <v>169</v>
      </c>
      <c r="B108" s="54" t="s">
        <v>170</v>
      </c>
      <c r="C108" s="31">
        <v>4301135299</v>
      </c>
      <c r="D108" s="203">
        <v>4607111033994</v>
      </c>
      <c r="E108" s="202"/>
      <c r="F108" s="195">
        <v>0.25</v>
      </c>
      <c r="G108" s="32">
        <v>12</v>
      </c>
      <c r="H108" s="195">
        <v>3</v>
      </c>
      <c r="I108" s="195">
        <v>3.7035999999999998</v>
      </c>
      <c r="J108" s="32">
        <v>70</v>
      </c>
      <c r="K108" s="32" t="s">
        <v>73</v>
      </c>
      <c r="L108" s="33" t="s">
        <v>64</v>
      </c>
      <c r="M108" s="33"/>
      <c r="N108" s="32">
        <v>180</v>
      </c>
      <c r="O108" s="323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1"/>
      <c r="Q108" s="201"/>
      <c r="R108" s="201"/>
      <c r="S108" s="202"/>
      <c r="T108" s="34"/>
      <c r="U108" s="34"/>
      <c r="V108" s="35" t="s">
        <v>65</v>
      </c>
      <c r="W108" s="196">
        <v>7</v>
      </c>
      <c r="X108" s="197">
        <f>IFERROR(IF(W108="","",W108),"")</f>
        <v>7</v>
      </c>
      <c r="Y108" s="36">
        <f>IFERROR(IF(W108="","",W108*0.01788),"")</f>
        <v>0.12515999999999999</v>
      </c>
      <c r="Z108" s="56"/>
      <c r="AA108" s="57"/>
      <c r="AE108" s="67"/>
      <c r="BB108" s="109" t="s">
        <v>74</v>
      </c>
      <c r="BL108" s="67">
        <f>IFERROR(W108*I108,"0")</f>
        <v>25.925199999999997</v>
      </c>
      <c r="BM108" s="67">
        <f>IFERROR(X108*I108,"0")</f>
        <v>25.925199999999997</v>
      </c>
      <c r="BN108" s="67">
        <f>IFERROR(W108/J108,"0")</f>
        <v>0.1</v>
      </c>
      <c r="BO108" s="67">
        <f>IFERROR(X108/J108,"0")</f>
        <v>0.1</v>
      </c>
    </row>
    <row r="109" spans="1:67" x14ac:dyDescent="0.2">
      <c r="A109" s="218"/>
      <c r="B109" s="205"/>
      <c r="C109" s="205"/>
      <c r="D109" s="205"/>
      <c r="E109" s="205"/>
      <c r="F109" s="205"/>
      <c r="G109" s="205"/>
      <c r="H109" s="205"/>
      <c r="I109" s="205"/>
      <c r="J109" s="205"/>
      <c r="K109" s="205"/>
      <c r="L109" s="205"/>
      <c r="M109" s="205"/>
      <c r="N109" s="219"/>
      <c r="O109" s="213" t="s">
        <v>66</v>
      </c>
      <c r="P109" s="214"/>
      <c r="Q109" s="214"/>
      <c r="R109" s="214"/>
      <c r="S109" s="214"/>
      <c r="T109" s="214"/>
      <c r="U109" s="215"/>
      <c r="V109" s="37" t="s">
        <v>65</v>
      </c>
      <c r="W109" s="198">
        <f>IFERROR(SUM(W107:W108),"0")</f>
        <v>21</v>
      </c>
      <c r="X109" s="198">
        <f>IFERROR(SUM(X107:X108),"0")</f>
        <v>21</v>
      </c>
      <c r="Y109" s="198">
        <f>IFERROR(IF(Y107="",0,Y107),"0")+IFERROR(IF(Y108="",0,Y108),"0")</f>
        <v>0.37547999999999998</v>
      </c>
      <c r="Z109" s="199"/>
      <c r="AA109" s="199"/>
    </row>
    <row r="110" spans="1:67" x14ac:dyDescent="0.2">
      <c r="A110" s="205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66</v>
      </c>
      <c r="P110" s="214"/>
      <c r="Q110" s="214"/>
      <c r="R110" s="214"/>
      <c r="S110" s="214"/>
      <c r="T110" s="214"/>
      <c r="U110" s="215"/>
      <c r="V110" s="37" t="s">
        <v>67</v>
      </c>
      <c r="W110" s="198">
        <f>IFERROR(SUMPRODUCT(W107:W108*H107:H108),"0")</f>
        <v>63</v>
      </c>
      <c r="X110" s="198">
        <f>IFERROR(SUMPRODUCT(X107:X108*H107:H108),"0")</f>
        <v>63</v>
      </c>
      <c r="Y110" s="37"/>
      <c r="Z110" s="199"/>
      <c r="AA110" s="199"/>
    </row>
    <row r="111" spans="1:67" ht="16.5" customHeight="1" x14ac:dyDescent="0.25">
      <c r="A111" s="204" t="s">
        <v>171</v>
      </c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190"/>
      <c r="AA111" s="190"/>
    </row>
    <row r="112" spans="1:67" ht="14.25" customHeight="1" x14ac:dyDescent="0.25">
      <c r="A112" s="206" t="s">
        <v>126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9"/>
      <c r="AA112" s="189"/>
    </row>
    <row r="113" spans="1:67" ht="16.5" customHeight="1" x14ac:dyDescent="0.25">
      <c r="A113" s="54" t="s">
        <v>172</v>
      </c>
      <c r="B113" s="54" t="s">
        <v>173</v>
      </c>
      <c r="C113" s="31">
        <v>4301135112</v>
      </c>
      <c r="D113" s="203">
        <v>4607111034199</v>
      </c>
      <c r="E113" s="202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73</v>
      </c>
      <c r="L113" s="33" t="s">
        <v>64</v>
      </c>
      <c r="M113" s="33"/>
      <c r="N113" s="32">
        <v>180</v>
      </c>
      <c r="O113" s="31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01"/>
      <c r="Q113" s="201"/>
      <c r="R113" s="201"/>
      <c r="S113" s="202"/>
      <c r="T113" s="34"/>
      <c r="U113" s="34"/>
      <c r="V113" s="35" t="s">
        <v>65</v>
      </c>
      <c r="W113" s="196">
        <v>0</v>
      </c>
      <c r="X113" s="197">
        <f>IFERROR(IF(W113="","",W113),"")</f>
        <v>0</v>
      </c>
      <c r="Y113" s="36">
        <f>IFERROR(IF(W113="","",W113*0.01788),"")</f>
        <v>0</v>
      </c>
      <c r="Z113" s="56"/>
      <c r="AA113" s="57"/>
      <c r="AE113" s="67"/>
      <c r="BB113" s="110" t="s">
        <v>74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x14ac:dyDescent="0.2">
      <c r="A114" s="218"/>
      <c r="B114" s="205"/>
      <c r="C114" s="205"/>
      <c r="D114" s="205"/>
      <c r="E114" s="205"/>
      <c r="F114" s="205"/>
      <c r="G114" s="205"/>
      <c r="H114" s="205"/>
      <c r="I114" s="205"/>
      <c r="J114" s="205"/>
      <c r="K114" s="205"/>
      <c r="L114" s="205"/>
      <c r="M114" s="205"/>
      <c r="N114" s="219"/>
      <c r="O114" s="213" t="s">
        <v>66</v>
      </c>
      <c r="P114" s="214"/>
      <c r="Q114" s="214"/>
      <c r="R114" s="214"/>
      <c r="S114" s="214"/>
      <c r="T114" s="214"/>
      <c r="U114" s="215"/>
      <c r="V114" s="37" t="s">
        <v>65</v>
      </c>
      <c r="W114" s="198">
        <f>IFERROR(SUM(W113:W113),"0")</f>
        <v>0</v>
      </c>
      <c r="X114" s="198">
        <f>IFERROR(SUM(X113:X113),"0")</f>
        <v>0</v>
      </c>
      <c r="Y114" s="198">
        <f>IFERROR(IF(Y113="",0,Y113),"0")</f>
        <v>0</v>
      </c>
      <c r="Z114" s="199"/>
      <c r="AA114" s="199"/>
    </row>
    <row r="115" spans="1:67" x14ac:dyDescent="0.2">
      <c r="A115" s="205"/>
      <c r="B115" s="205"/>
      <c r="C115" s="205"/>
      <c r="D115" s="205"/>
      <c r="E115" s="205"/>
      <c r="F115" s="205"/>
      <c r="G115" s="205"/>
      <c r="H115" s="205"/>
      <c r="I115" s="205"/>
      <c r="J115" s="205"/>
      <c r="K115" s="205"/>
      <c r="L115" s="205"/>
      <c r="M115" s="205"/>
      <c r="N115" s="219"/>
      <c r="O115" s="213" t="s">
        <v>66</v>
      </c>
      <c r="P115" s="214"/>
      <c r="Q115" s="214"/>
      <c r="R115" s="214"/>
      <c r="S115" s="214"/>
      <c r="T115" s="214"/>
      <c r="U115" s="215"/>
      <c r="V115" s="37" t="s">
        <v>67</v>
      </c>
      <c r="W115" s="198">
        <f>IFERROR(SUMPRODUCT(W113:W113*H113:H113),"0")</f>
        <v>0</v>
      </c>
      <c r="X115" s="198">
        <f>IFERROR(SUMPRODUCT(X113:X113*H113:H113),"0")</f>
        <v>0</v>
      </c>
      <c r="Y115" s="37"/>
      <c r="Z115" s="199"/>
      <c r="AA115" s="199"/>
    </row>
    <row r="116" spans="1:67" ht="16.5" customHeight="1" x14ac:dyDescent="0.25">
      <c r="A116" s="204" t="s">
        <v>174</v>
      </c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05"/>
      <c r="O116" s="205"/>
      <c r="P116" s="205"/>
      <c r="Q116" s="205"/>
      <c r="R116" s="205"/>
      <c r="S116" s="205"/>
      <c r="T116" s="205"/>
      <c r="U116" s="205"/>
      <c r="V116" s="205"/>
      <c r="W116" s="205"/>
      <c r="X116" s="205"/>
      <c r="Y116" s="205"/>
      <c r="Z116" s="190"/>
      <c r="AA116" s="190"/>
    </row>
    <row r="117" spans="1:67" ht="14.25" customHeight="1" x14ac:dyDescent="0.25">
      <c r="A117" s="206" t="s">
        <v>126</v>
      </c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05"/>
      <c r="O117" s="205"/>
      <c r="P117" s="205"/>
      <c r="Q117" s="205"/>
      <c r="R117" s="205"/>
      <c r="S117" s="205"/>
      <c r="T117" s="205"/>
      <c r="U117" s="205"/>
      <c r="V117" s="205"/>
      <c r="W117" s="205"/>
      <c r="X117" s="205"/>
      <c r="Y117" s="205"/>
      <c r="Z117" s="189"/>
      <c r="AA117" s="189"/>
    </row>
    <row r="118" spans="1:67" ht="27" customHeight="1" x14ac:dyDescent="0.25">
      <c r="A118" s="54" t="s">
        <v>175</v>
      </c>
      <c r="B118" s="54" t="s">
        <v>176</v>
      </c>
      <c r="C118" s="31">
        <v>4301130006</v>
      </c>
      <c r="D118" s="203">
        <v>4607111034670</v>
      </c>
      <c r="E118" s="202"/>
      <c r="F118" s="195">
        <v>3</v>
      </c>
      <c r="G118" s="32">
        <v>1</v>
      </c>
      <c r="H118" s="195">
        <v>3</v>
      </c>
      <c r="I118" s="195">
        <v>3.1949999999999998</v>
      </c>
      <c r="J118" s="32">
        <v>126</v>
      </c>
      <c r="K118" s="32" t="s">
        <v>73</v>
      </c>
      <c r="L118" s="33" t="s">
        <v>64</v>
      </c>
      <c r="M118" s="33"/>
      <c r="N118" s="32">
        <v>180</v>
      </c>
      <c r="O118" s="30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01"/>
      <c r="Q118" s="201"/>
      <c r="R118" s="201"/>
      <c r="S118" s="202"/>
      <c r="T118" s="34"/>
      <c r="U118" s="34"/>
      <c r="V118" s="35" t="s">
        <v>65</v>
      </c>
      <c r="W118" s="196">
        <v>0</v>
      </c>
      <c r="X118" s="197">
        <f>IFERROR(IF(W118="","",W118),"")</f>
        <v>0</v>
      </c>
      <c r="Y118" s="36">
        <f>IFERROR(IF(W118="","",W118*0.00936),"")</f>
        <v>0</v>
      </c>
      <c r="Z118" s="56" t="s">
        <v>177</v>
      </c>
      <c r="AA118" s="57"/>
      <c r="AE118" s="67"/>
      <c r="BB118" s="111" t="s">
        <v>74</v>
      </c>
      <c r="BL118" s="67">
        <f>IFERROR(W118*I118,"0")</f>
        <v>0</v>
      </c>
      <c r="BM118" s="67">
        <f>IFERROR(X118*I118,"0")</f>
        <v>0</v>
      </c>
      <c r="BN118" s="67">
        <f>IFERROR(W118/J118,"0")</f>
        <v>0</v>
      </c>
      <c r="BO118" s="67">
        <f>IFERROR(X118/J118,"0")</f>
        <v>0</v>
      </c>
    </row>
    <row r="119" spans="1:67" ht="27" customHeight="1" x14ac:dyDescent="0.25">
      <c r="A119" s="54" t="s">
        <v>178</v>
      </c>
      <c r="B119" s="54" t="s">
        <v>179</v>
      </c>
      <c r="C119" s="31">
        <v>4301130003</v>
      </c>
      <c r="D119" s="203">
        <v>4607111034687</v>
      </c>
      <c r="E119" s="202"/>
      <c r="F119" s="195">
        <v>3</v>
      </c>
      <c r="G119" s="32">
        <v>1</v>
      </c>
      <c r="H119" s="195">
        <v>3</v>
      </c>
      <c r="I119" s="195">
        <v>3.1949999999999998</v>
      </c>
      <c r="J119" s="32">
        <v>126</v>
      </c>
      <c r="K119" s="32" t="s">
        <v>73</v>
      </c>
      <c r="L119" s="33" t="s">
        <v>64</v>
      </c>
      <c r="M119" s="33"/>
      <c r="N119" s="32">
        <v>180</v>
      </c>
      <c r="O119" s="32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65</v>
      </c>
      <c r="W119" s="196">
        <v>0</v>
      </c>
      <c r="X119" s="197">
        <f>IFERROR(IF(W119="","",W119),"")</f>
        <v>0</v>
      </c>
      <c r="Y119" s="36">
        <f>IFERROR(IF(W119="","",W119*0.00936),"")</f>
        <v>0</v>
      </c>
      <c r="Z119" s="56" t="s">
        <v>177</v>
      </c>
      <c r="AA119" s="57"/>
      <c r="AE119" s="67"/>
      <c r="BB119" s="112" t="s">
        <v>74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customHeight="1" x14ac:dyDescent="0.25">
      <c r="A120" s="54" t="s">
        <v>180</v>
      </c>
      <c r="B120" s="54" t="s">
        <v>181</v>
      </c>
      <c r="C120" s="31">
        <v>4301135181</v>
      </c>
      <c r="D120" s="203">
        <v>4607111034380</v>
      </c>
      <c r="E120" s="202"/>
      <c r="F120" s="195">
        <v>0.25</v>
      </c>
      <c r="G120" s="32">
        <v>12</v>
      </c>
      <c r="H120" s="195">
        <v>3</v>
      </c>
      <c r="I120" s="195">
        <v>3.28</v>
      </c>
      <c r="J120" s="32">
        <v>70</v>
      </c>
      <c r="K120" s="32" t="s">
        <v>73</v>
      </c>
      <c r="L120" s="33" t="s">
        <v>64</v>
      </c>
      <c r="M120" s="33"/>
      <c r="N120" s="32">
        <v>180</v>
      </c>
      <c r="O120" s="271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202"/>
      <c r="T120" s="34"/>
      <c r="U120" s="34"/>
      <c r="V120" s="35" t="s">
        <v>65</v>
      </c>
      <c r="W120" s="196">
        <v>3</v>
      </c>
      <c r="X120" s="197">
        <f>IFERROR(IF(W120="","",W120),"")</f>
        <v>3</v>
      </c>
      <c r="Y120" s="36">
        <f>IFERROR(IF(W120="","",W120*0.01788),"")</f>
        <v>5.364E-2</v>
      </c>
      <c r="Z120" s="56"/>
      <c r="AA120" s="57"/>
      <c r="AE120" s="67"/>
      <c r="BB120" s="113" t="s">
        <v>74</v>
      </c>
      <c r="BL120" s="67">
        <f>IFERROR(W120*I120,"0")</f>
        <v>9.84</v>
      </c>
      <c r="BM120" s="67">
        <f>IFERROR(X120*I120,"0")</f>
        <v>9.84</v>
      </c>
      <c r="BN120" s="67">
        <f>IFERROR(W120/J120,"0")</f>
        <v>4.2857142857142858E-2</v>
      </c>
      <c r="BO120" s="67">
        <f>IFERROR(X120/J120,"0")</f>
        <v>4.2857142857142858E-2</v>
      </c>
    </row>
    <row r="121" spans="1:67" ht="27" customHeight="1" x14ac:dyDescent="0.25">
      <c r="A121" s="54" t="s">
        <v>182</v>
      </c>
      <c r="B121" s="54" t="s">
        <v>183</v>
      </c>
      <c r="C121" s="31">
        <v>4301135180</v>
      </c>
      <c r="D121" s="203">
        <v>4607111034397</v>
      </c>
      <c r="E121" s="202"/>
      <c r="F121" s="195">
        <v>0.25</v>
      </c>
      <c r="G121" s="32">
        <v>12</v>
      </c>
      <c r="H121" s="195">
        <v>3</v>
      </c>
      <c r="I121" s="195">
        <v>3.28</v>
      </c>
      <c r="J121" s="32">
        <v>70</v>
      </c>
      <c r="K121" s="32" t="s">
        <v>73</v>
      </c>
      <c r="L121" s="33" t="s">
        <v>64</v>
      </c>
      <c r="M121" s="33"/>
      <c r="N121" s="32">
        <v>180</v>
      </c>
      <c r="O121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65</v>
      </c>
      <c r="W121" s="196">
        <v>0</v>
      </c>
      <c r="X121" s="197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74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x14ac:dyDescent="0.2">
      <c r="A122" s="218"/>
      <c r="B122" s="205"/>
      <c r="C122" s="205"/>
      <c r="D122" s="205"/>
      <c r="E122" s="205"/>
      <c r="F122" s="205"/>
      <c r="G122" s="205"/>
      <c r="H122" s="205"/>
      <c r="I122" s="205"/>
      <c r="J122" s="205"/>
      <c r="K122" s="205"/>
      <c r="L122" s="205"/>
      <c r="M122" s="205"/>
      <c r="N122" s="219"/>
      <c r="O122" s="213" t="s">
        <v>66</v>
      </c>
      <c r="P122" s="214"/>
      <c r="Q122" s="214"/>
      <c r="R122" s="214"/>
      <c r="S122" s="214"/>
      <c r="T122" s="214"/>
      <c r="U122" s="215"/>
      <c r="V122" s="37" t="s">
        <v>65</v>
      </c>
      <c r="W122" s="198">
        <f>IFERROR(SUM(W118:W121),"0")</f>
        <v>3</v>
      </c>
      <c r="X122" s="198">
        <f>IFERROR(SUM(X118:X121),"0")</f>
        <v>3</v>
      </c>
      <c r="Y122" s="198">
        <f>IFERROR(IF(Y118="",0,Y118),"0")+IFERROR(IF(Y119="",0,Y119),"0")+IFERROR(IF(Y120="",0,Y120),"0")+IFERROR(IF(Y121="",0,Y121),"0")</f>
        <v>5.364E-2</v>
      </c>
      <c r="Z122" s="199"/>
      <c r="AA122" s="199"/>
    </row>
    <row r="123" spans="1:67" x14ac:dyDescent="0.2">
      <c r="A123" s="205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66</v>
      </c>
      <c r="P123" s="214"/>
      <c r="Q123" s="214"/>
      <c r="R123" s="214"/>
      <c r="S123" s="214"/>
      <c r="T123" s="214"/>
      <c r="U123" s="215"/>
      <c r="V123" s="37" t="s">
        <v>67</v>
      </c>
      <c r="W123" s="198">
        <f>IFERROR(SUMPRODUCT(W118:W121*H118:H121),"0")</f>
        <v>9</v>
      </c>
      <c r="X123" s="198">
        <f>IFERROR(SUMPRODUCT(X118:X121*H118:H121),"0")</f>
        <v>9</v>
      </c>
      <c r="Y123" s="37"/>
      <c r="Z123" s="199"/>
      <c r="AA123" s="199"/>
    </row>
    <row r="124" spans="1:67" ht="16.5" customHeight="1" x14ac:dyDescent="0.25">
      <c r="A124" s="204" t="s">
        <v>184</v>
      </c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05"/>
      <c r="O124" s="205"/>
      <c r="P124" s="205"/>
      <c r="Q124" s="205"/>
      <c r="R124" s="205"/>
      <c r="S124" s="205"/>
      <c r="T124" s="205"/>
      <c r="U124" s="205"/>
      <c r="V124" s="205"/>
      <c r="W124" s="205"/>
      <c r="X124" s="205"/>
      <c r="Y124" s="205"/>
      <c r="Z124" s="190"/>
      <c r="AA124" s="190"/>
    </row>
    <row r="125" spans="1:67" ht="14.25" customHeight="1" x14ac:dyDescent="0.25">
      <c r="A125" s="206" t="s">
        <v>126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9"/>
      <c r="AA125" s="189"/>
    </row>
    <row r="126" spans="1:67" ht="27" customHeight="1" x14ac:dyDescent="0.25">
      <c r="A126" s="54" t="s">
        <v>185</v>
      </c>
      <c r="B126" s="54" t="s">
        <v>186</v>
      </c>
      <c r="C126" s="31">
        <v>4301135134</v>
      </c>
      <c r="D126" s="203">
        <v>4607111035806</v>
      </c>
      <c r="E126" s="202"/>
      <c r="F126" s="195">
        <v>0.25</v>
      </c>
      <c r="G126" s="32">
        <v>12</v>
      </c>
      <c r="H126" s="195">
        <v>3</v>
      </c>
      <c r="I126" s="195">
        <v>3.7035999999999998</v>
      </c>
      <c r="J126" s="32">
        <v>70</v>
      </c>
      <c r="K126" s="32" t="s">
        <v>73</v>
      </c>
      <c r="L126" s="33" t="s">
        <v>64</v>
      </c>
      <c r="M126" s="33"/>
      <c r="N126" s="32">
        <v>180</v>
      </c>
      <c r="O126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202"/>
      <c r="T126" s="34"/>
      <c r="U126" s="34"/>
      <c r="V126" s="35" t="s">
        <v>65</v>
      </c>
      <c r="W126" s="196">
        <v>0</v>
      </c>
      <c r="X126" s="197">
        <f>IFERROR(IF(W126="","",W126),"")</f>
        <v>0</v>
      </c>
      <c r="Y126" s="36">
        <f>IFERROR(IF(W126="","",W126*0.01788),"")</f>
        <v>0</v>
      </c>
      <c r="Z126" s="56"/>
      <c r="AA126" s="57"/>
      <c r="AE126" s="67"/>
      <c r="BB126" s="115" t="s">
        <v>74</v>
      </c>
      <c r="BL126" s="67">
        <f>IFERROR(W126*I126,"0")</f>
        <v>0</v>
      </c>
      <c r="BM126" s="67">
        <f>IFERROR(X126*I126,"0")</f>
        <v>0</v>
      </c>
      <c r="BN126" s="67">
        <f>IFERROR(W126/J126,"0")</f>
        <v>0</v>
      </c>
      <c r="BO126" s="67">
        <f>IFERROR(X126/J126,"0")</f>
        <v>0</v>
      </c>
    </row>
    <row r="127" spans="1:67" x14ac:dyDescent="0.2">
      <c r="A127" s="218"/>
      <c r="B127" s="205"/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19"/>
      <c r="O127" s="213" t="s">
        <v>66</v>
      </c>
      <c r="P127" s="214"/>
      <c r="Q127" s="214"/>
      <c r="R127" s="214"/>
      <c r="S127" s="214"/>
      <c r="T127" s="214"/>
      <c r="U127" s="215"/>
      <c r="V127" s="37" t="s">
        <v>65</v>
      </c>
      <c r="W127" s="198">
        <f>IFERROR(SUM(W126:W126),"0")</f>
        <v>0</v>
      </c>
      <c r="X127" s="198">
        <f>IFERROR(SUM(X126:X126),"0")</f>
        <v>0</v>
      </c>
      <c r="Y127" s="198">
        <f>IFERROR(IF(Y126="",0,Y126),"0")</f>
        <v>0</v>
      </c>
      <c r="Z127" s="199"/>
      <c r="AA127" s="199"/>
    </row>
    <row r="128" spans="1:67" x14ac:dyDescent="0.2">
      <c r="A128" s="205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66</v>
      </c>
      <c r="P128" s="214"/>
      <c r="Q128" s="214"/>
      <c r="R128" s="214"/>
      <c r="S128" s="214"/>
      <c r="T128" s="214"/>
      <c r="U128" s="215"/>
      <c r="V128" s="37" t="s">
        <v>67</v>
      </c>
      <c r="W128" s="198">
        <f>IFERROR(SUMPRODUCT(W126:W126*H126:H126),"0")</f>
        <v>0</v>
      </c>
      <c r="X128" s="198">
        <f>IFERROR(SUMPRODUCT(X126:X126*H126:H126),"0")</f>
        <v>0</v>
      </c>
      <c r="Y128" s="37"/>
      <c r="Z128" s="199"/>
      <c r="AA128" s="199"/>
    </row>
    <row r="129" spans="1:67" ht="16.5" customHeight="1" x14ac:dyDescent="0.25">
      <c r="A129" s="204" t="s">
        <v>187</v>
      </c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05"/>
      <c r="O129" s="205"/>
      <c r="P129" s="205"/>
      <c r="Q129" s="205"/>
      <c r="R129" s="205"/>
      <c r="S129" s="205"/>
      <c r="T129" s="205"/>
      <c r="U129" s="205"/>
      <c r="V129" s="205"/>
      <c r="W129" s="205"/>
      <c r="X129" s="205"/>
      <c r="Y129" s="205"/>
      <c r="Z129" s="190"/>
      <c r="AA129" s="190"/>
    </row>
    <row r="130" spans="1:67" ht="14.25" customHeight="1" x14ac:dyDescent="0.25">
      <c r="A130" s="206" t="s">
        <v>188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9"/>
      <c r="AA130" s="189"/>
    </row>
    <row r="131" spans="1:67" ht="27" customHeight="1" x14ac:dyDescent="0.25">
      <c r="A131" s="54" t="s">
        <v>189</v>
      </c>
      <c r="B131" s="54" t="s">
        <v>190</v>
      </c>
      <c r="C131" s="31">
        <v>4301070768</v>
      </c>
      <c r="D131" s="203">
        <v>4607111035639</v>
      </c>
      <c r="E131" s="202"/>
      <c r="F131" s="195">
        <v>0.2</v>
      </c>
      <c r="G131" s="32">
        <v>12</v>
      </c>
      <c r="H131" s="195">
        <v>2.4</v>
      </c>
      <c r="I131" s="195">
        <v>3.13</v>
      </c>
      <c r="J131" s="32">
        <v>48</v>
      </c>
      <c r="K131" s="32" t="s">
        <v>191</v>
      </c>
      <c r="L131" s="33" t="s">
        <v>64</v>
      </c>
      <c r="M131" s="33"/>
      <c r="N131" s="32">
        <v>180</v>
      </c>
      <c r="O131" s="31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202"/>
      <c r="T131" s="34"/>
      <c r="U131" s="34"/>
      <c r="V131" s="35" t="s">
        <v>65</v>
      </c>
      <c r="W131" s="196">
        <v>0</v>
      </c>
      <c r="X131" s="197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74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customHeight="1" x14ac:dyDescent="0.25">
      <c r="A132" s="54" t="s">
        <v>192</v>
      </c>
      <c r="B132" s="54" t="s">
        <v>193</v>
      </c>
      <c r="C132" s="31">
        <v>4301070797</v>
      </c>
      <c r="D132" s="203">
        <v>4607111035646</v>
      </c>
      <c r="E132" s="202"/>
      <c r="F132" s="195">
        <v>0.2</v>
      </c>
      <c r="G132" s="32">
        <v>8</v>
      </c>
      <c r="H132" s="195">
        <v>1.6</v>
      </c>
      <c r="I132" s="195">
        <v>2.12</v>
      </c>
      <c r="J132" s="32">
        <v>72</v>
      </c>
      <c r="K132" s="32" t="s">
        <v>194</v>
      </c>
      <c r="L132" s="33" t="s">
        <v>64</v>
      </c>
      <c r="M132" s="33"/>
      <c r="N132" s="32">
        <v>180</v>
      </c>
      <c r="O132" s="38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65</v>
      </c>
      <c r="W132" s="196">
        <v>0</v>
      </c>
      <c r="X132" s="197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74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x14ac:dyDescent="0.2">
      <c r="A133" s="218"/>
      <c r="B133" s="205"/>
      <c r="C133" s="205"/>
      <c r="D133" s="205"/>
      <c r="E133" s="205"/>
      <c r="F133" s="205"/>
      <c r="G133" s="205"/>
      <c r="H133" s="205"/>
      <c r="I133" s="205"/>
      <c r="J133" s="205"/>
      <c r="K133" s="205"/>
      <c r="L133" s="205"/>
      <c r="M133" s="205"/>
      <c r="N133" s="219"/>
      <c r="O133" s="213" t="s">
        <v>66</v>
      </c>
      <c r="P133" s="214"/>
      <c r="Q133" s="214"/>
      <c r="R133" s="214"/>
      <c r="S133" s="214"/>
      <c r="T133" s="214"/>
      <c r="U133" s="215"/>
      <c r="V133" s="37" t="s">
        <v>65</v>
      </c>
      <c r="W133" s="198">
        <f>IFERROR(SUM(W131:W132),"0")</f>
        <v>0</v>
      </c>
      <c r="X133" s="198">
        <f>IFERROR(SUM(X131:X132),"0")</f>
        <v>0</v>
      </c>
      <c r="Y133" s="198">
        <f>IFERROR(IF(Y131="",0,Y131),"0")+IFERROR(IF(Y132="",0,Y132),"0")</f>
        <v>0</v>
      </c>
      <c r="Z133" s="199"/>
      <c r="AA133" s="199"/>
    </row>
    <row r="134" spans="1:67" x14ac:dyDescent="0.2">
      <c r="A134" s="205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66</v>
      </c>
      <c r="P134" s="214"/>
      <c r="Q134" s="214"/>
      <c r="R134" s="214"/>
      <c r="S134" s="214"/>
      <c r="T134" s="214"/>
      <c r="U134" s="215"/>
      <c r="V134" s="37" t="s">
        <v>67</v>
      </c>
      <c r="W134" s="198">
        <f>IFERROR(SUMPRODUCT(W131:W132*H131:H132),"0")</f>
        <v>0</v>
      </c>
      <c r="X134" s="198">
        <f>IFERROR(SUMPRODUCT(X131:X132*H131:H132),"0")</f>
        <v>0</v>
      </c>
      <c r="Y134" s="37"/>
      <c r="Z134" s="199"/>
      <c r="AA134" s="199"/>
    </row>
    <row r="135" spans="1:67" ht="16.5" customHeight="1" x14ac:dyDescent="0.25">
      <c r="A135" s="204" t="s">
        <v>195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205"/>
      <c r="Z135" s="190"/>
      <c r="AA135" s="190"/>
    </row>
    <row r="136" spans="1:67" ht="14.25" customHeight="1" x14ac:dyDescent="0.25">
      <c r="A136" s="206" t="s">
        <v>126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9"/>
      <c r="AA136" s="189"/>
    </row>
    <row r="137" spans="1:67" ht="27" customHeight="1" x14ac:dyDescent="0.25">
      <c r="A137" s="54" t="s">
        <v>196</v>
      </c>
      <c r="B137" s="54" t="s">
        <v>197</v>
      </c>
      <c r="C137" s="31">
        <v>4301135133</v>
      </c>
      <c r="D137" s="203">
        <v>4607111036568</v>
      </c>
      <c r="E137" s="202"/>
      <c r="F137" s="195">
        <v>0.28000000000000003</v>
      </c>
      <c r="G137" s="32">
        <v>6</v>
      </c>
      <c r="H137" s="195">
        <v>1.68</v>
      </c>
      <c r="I137" s="195">
        <v>2.1017999999999999</v>
      </c>
      <c r="J137" s="32">
        <v>126</v>
      </c>
      <c r="K137" s="32" t="s">
        <v>73</v>
      </c>
      <c r="L137" s="33" t="s">
        <v>64</v>
      </c>
      <c r="M137" s="33"/>
      <c r="N137" s="32">
        <v>180</v>
      </c>
      <c r="O137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202"/>
      <c r="T137" s="34"/>
      <c r="U137" s="34"/>
      <c r="V137" s="35" t="s">
        <v>65</v>
      </c>
      <c r="W137" s="196">
        <v>0</v>
      </c>
      <c r="X137" s="197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74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x14ac:dyDescent="0.2">
      <c r="A138" s="218"/>
      <c r="B138" s="205"/>
      <c r="C138" s="205"/>
      <c r="D138" s="205"/>
      <c r="E138" s="205"/>
      <c r="F138" s="205"/>
      <c r="G138" s="205"/>
      <c r="H138" s="205"/>
      <c r="I138" s="205"/>
      <c r="J138" s="205"/>
      <c r="K138" s="205"/>
      <c r="L138" s="205"/>
      <c r="M138" s="205"/>
      <c r="N138" s="219"/>
      <c r="O138" s="213" t="s">
        <v>66</v>
      </c>
      <c r="P138" s="214"/>
      <c r="Q138" s="214"/>
      <c r="R138" s="214"/>
      <c r="S138" s="214"/>
      <c r="T138" s="214"/>
      <c r="U138" s="215"/>
      <c r="V138" s="37" t="s">
        <v>65</v>
      </c>
      <c r="W138" s="198">
        <f>IFERROR(SUM(W137:W137),"0")</f>
        <v>0</v>
      </c>
      <c r="X138" s="198">
        <f>IFERROR(SUM(X137:X137),"0")</f>
        <v>0</v>
      </c>
      <c r="Y138" s="198">
        <f>IFERROR(IF(Y137="",0,Y137),"0")</f>
        <v>0</v>
      </c>
      <c r="Z138" s="199"/>
      <c r="AA138" s="199"/>
    </row>
    <row r="139" spans="1:67" x14ac:dyDescent="0.2">
      <c r="A139" s="205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66</v>
      </c>
      <c r="P139" s="214"/>
      <c r="Q139" s="214"/>
      <c r="R139" s="214"/>
      <c r="S139" s="214"/>
      <c r="T139" s="214"/>
      <c r="U139" s="215"/>
      <c r="V139" s="37" t="s">
        <v>67</v>
      </c>
      <c r="W139" s="198">
        <f>IFERROR(SUMPRODUCT(W137:W137*H137:H137),"0")</f>
        <v>0</v>
      </c>
      <c r="X139" s="198">
        <f>IFERROR(SUMPRODUCT(X137:X137*H137:H137),"0")</f>
        <v>0</v>
      </c>
      <c r="Y139" s="37"/>
      <c r="Z139" s="199"/>
      <c r="AA139" s="199"/>
    </row>
    <row r="140" spans="1:67" ht="27.75" customHeight="1" x14ac:dyDescent="0.2">
      <c r="A140" s="287" t="s">
        <v>198</v>
      </c>
      <c r="B140" s="288"/>
      <c r="C140" s="288"/>
      <c r="D140" s="288"/>
      <c r="E140" s="288"/>
      <c r="F140" s="288"/>
      <c r="G140" s="288"/>
      <c r="H140" s="288"/>
      <c r="I140" s="288"/>
      <c r="J140" s="288"/>
      <c r="K140" s="288"/>
      <c r="L140" s="288"/>
      <c r="M140" s="288"/>
      <c r="N140" s="288"/>
      <c r="O140" s="288"/>
      <c r="P140" s="288"/>
      <c r="Q140" s="288"/>
      <c r="R140" s="288"/>
      <c r="S140" s="288"/>
      <c r="T140" s="288"/>
      <c r="U140" s="288"/>
      <c r="V140" s="288"/>
      <c r="W140" s="288"/>
      <c r="X140" s="288"/>
      <c r="Y140" s="288"/>
      <c r="Z140" s="48"/>
      <c r="AA140" s="48"/>
    </row>
    <row r="141" spans="1:67" ht="16.5" customHeight="1" x14ac:dyDescent="0.25">
      <c r="A141" s="204" t="s">
        <v>199</v>
      </c>
      <c r="B141" s="205"/>
      <c r="C141" s="205"/>
      <c r="D141" s="205"/>
      <c r="E141" s="205"/>
      <c r="F141" s="205"/>
      <c r="G141" s="205"/>
      <c r="H141" s="205"/>
      <c r="I141" s="205"/>
      <c r="J141" s="205"/>
      <c r="K141" s="205"/>
      <c r="L141" s="205"/>
      <c r="M141" s="205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190"/>
      <c r="AA141" s="190"/>
    </row>
    <row r="142" spans="1:67" ht="14.25" customHeight="1" x14ac:dyDescent="0.25">
      <c r="A142" s="206" t="s">
        <v>126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9"/>
      <c r="AA142" s="189"/>
    </row>
    <row r="143" spans="1:67" ht="37.5" customHeight="1" x14ac:dyDescent="0.25">
      <c r="A143" s="54" t="s">
        <v>200</v>
      </c>
      <c r="B143" s="54" t="s">
        <v>201</v>
      </c>
      <c r="C143" s="31">
        <v>4301135129</v>
      </c>
      <c r="D143" s="203">
        <v>4607111036841</v>
      </c>
      <c r="E143" s="202"/>
      <c r="F143" s="195">
        <v>3.5</v>
      </c>
      <c r="G143" s="32">
        <v>1</v>
      </c>
      <c r="H143" s="195">
        <v>3.5</v>
      </c>
      <c r="I143" s="195">
        <v>3.6920000000000002</v>
      </c>
      <c r="J143" s="32">
        <v>126</v>
      </c>
      <c r="K143" s="32" t="s">
        <v>73</v>
      </c>
      <c r="L143" s="33" t="s">
        <v>64</v>
      </c>
      <c r="M143" s="33"/>
      <c r="N143" s="32">
        <v>180</v>
      </c>
      <c r="O143" s="35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43" s="201"/>
      <c r="Q143" s="201"/>
      <c r="R143" s="201"/>
      <c r="S143" s="202"/>
      <c r="T143" s="34"/>
      <c r="U143" s="34"/>
      <c r="V143" s="35" t="s">
        <v>65</v>
      </c>
      <c r="W143" s="196">
        <v>0</v>
      </c>
      <c r="X143" s="197">
        <f>IFERROR(IF(W143="","",W143),"")</f>
        <v>0</v>
      </c>
      <c r="Y143" s="36">
        <f>IFERROR(IF(W143="","",W143*0.00936),"")</f>
        <v>0</v>
      </c>
      <c r="Z143" s="56"/>
      <c r="AA143" s="57"/>
      <c r="AE143" s="67"/>
      <c r="BB143" s="119" t="s">
        <v>74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t="16.5" customHeight="1" x14ac:dyDescent="0.25">
      <c r="A144" s="54" t="s">
        <v>202</v>
      </c>
      <c r="B144" s="54" t="s">
        <v>203</v>
      </c>
      <c r="C144" s="31">
        <v>4301135317</v>
      </c>
      <c r="D144" s="203">
        <v>4607111039057</v>
      </c>
      <c r="E144" s="202"/>
      <c r="F144" s="195">
        <v>1.8</v>
      </c>
      <c r="G144" s="32">
        <v>1</v>
      </c>
      <c r="H144" s="195">
        <v>1.8</v>
      </c>
      <c r="I144" s="195">
        <v>1.9</v>
      </c>
      <c r="J144" s="32">
        <v>234</v>
      </c>
      <c r="K144" s="32" t="s">
        <v>122</v>
      </c>
      <c r="L144" s="33" t="s">
        <v>64</v>
      </c>
      <c r="M144" s="33"/>
      <c r="N144" s="32">
        <v>180</v>
      </c>
      <c r="O144" s="246" t="s">
        <v>204</v>
      </c>
      <c r="P144" s="201"/>
      <c r="Q144" s="201"/>
      <c r="R144" s="201"/>
      <c r="S144" s="202"/>
      <c r="T144" s="34"/>
      <c r="U144" s="34"/>
      <c r="V144" s="35" t="s">
        <v>65</v>
      </c>
      <c r="W144" s="196">
        <v>0</v>
      </c>
      <c r="X144" s="197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74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66</v>
      </c>
      <c r="P145" s="214"/>
      <c r="Q145" s="214"/>
      <c r="R145" s="214"/>
      <c r="S145" s="214"/>
      <c r="T145" s="214"/>
      <c r="U145" s="215"/>
      <c r="V145" s="37" t="s">
        <v>65</v>
      </c>
      <c r="W145" s="198">
        <f>IFERROR(SUM(W143:W144),"0")</f>
        <v>0</v>
      </c>
      <c r="X145" s="198">
        <f>IFERROR(SUM(X143:X144),"0")</f>
        <v>0</v>
      </c>
      <c r="Y145" s="198">
        <f>IFERROR(IF(Y143="",0,Y143),"0")+IFERROR(IF(Y144="",0,Y144),"0")</f>
        <v>0</v>
      </c>
      <c r="Z145" s="199"/>
      <c r="AA145" s="199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66</v>
      </c>
      <c r="P146" s="214"/>
      <c r="Q146" s="214"/>
      <c r="R146" s="214"/>
      <c r="S146" s="214"/>
      <c r="T146" s="214"/>
      <c r="U146" s="215"/>
      <c r="V146" s="37" t="s">
        <v>67</v>
      </c>
      <c r="W146" s="198">
        <f>IFERROR(SUMPRODUCT(W143:W144*H143:H144),"0")</f>
        <v>0</v>
      </c>
      <c r="X146" s="198">
        <f>IFERROR(SUMPRODUCT(X143:X144*H143:H144),"0")</f>
        <v>0</v>
      </c>
      <c r="Y146" s="37"/>
      <c r="Z146" s="199"/>
      <c r="AA146" s="199"/>
    </row>
    <row r="147" spans="1:67" ht="16.5" customHeight="1" x14ac:dyDescent="0.25">
      <c r="A147" s="204" t="s">
        <v>205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90"/>
      <c r="AA147" s="190"/>
    </row>
    <row r="148" spans="1:67" ht="14.25" customHeight="1" x14ac:dyDescent="0.25">
      <c r="A148" s="206" t="s">
        <v>188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9"/>
      <c r="AA148" s="189"/>
    </row>
    <row r="149" spans="1:67" ht="16.5" customHeight="1" x14ac:dyDescent="0.25">
      <c r="A149" s="54" t="s">
        <v>206</v>
      </c>
      <c r="B149" s="54" t="s">
        <v>207</v>
      </c>
      <c r="C149" s="31">
        <v>4301071010</v>
      </c>
      <c r="D149" s="203">
        <v>4607111037701</v>
      </c>
      <c r="E149" s="202"/>
      <c r="F149" s="195">
        <v>5</v>
      </c>
      <c r="G149" s="32">
        <v>1</v>
      </c>
      <c r="H149" s="195">
        <v>5</v>
      </c>
      <c r="I149" s="195">
        <v>5.2</v>
      </c>
      <c r="J149" s="32">
        <v>144</v>
      </c>
      <c r="K149" s="32" t="s">
        <v>63</v>
      </c>
      <c r="L149" s="33" t="s">
        <v>64</v>
      </c>
      <c r="M149" s="33"/>
      <c r="N149" s="32">
        <v>180</v>
      </c>
      <c r="O149" s="235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1"/>
      <c r="Q149" s="201"/>
      <c r="R149" s="201"/>
      <c r="S149" s="202"/>
      <c r="T149" s="34"/>
      <c r="U149" s="34"/>
      <c r="V149" s="35" t="s">
        <v>65</v>
      </c>
      <c r="W149" s="196">
        <v>0</v>
      </c>
      <c r="X149" s="197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74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66</v>
      </c>
      <c r="P150" s="214"/>
      <c r="Q150" s="214"/>
      <c r="R150" s="214"/>
      <c r="S150" s="214"/>
      <c r="T150" s="214"/>
      <c r="U150" s="215"/>
      <c r="V150" s="37" t="s">
        <v>65</v>
      </c>
      <c r="W150" s="198">
        <f>IFERROR(SUM(W149:W149),"0")</f>
        <v>0</v>
      </c>
      <c r="X150" s="198">
        <f>IFERROR(SUM(X149:X149),"0")</f>
        <v>0</v>
      </c>
      <c r="Y150" s="198">
        <f>IFERROR(IF(Y149="",0,Y149),"0")</f>
        <v>0</v>
      </c>
      <c r="Z150" s="199"/>
      <c r="AA150" s="199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66</v>
      </c>
      <c r="P151" s="214"/>
      <c r="Q151" s="214"/>
      <c r="R151" s="214"/>
      <c r="S151" s="214"/>
      <c r="T151" s="214"/>
      <c r="U151" s="215"/>
      <c r="V151" s="37" t="s">
        <v>67</v>
      </c>
      <c r="W151" s="198">
        <f>IFERROR(SUMPRODUCT(W149:W149*H149:H149),"0")</f>
        <v>0</v>
      </c>
      <c r="X151" s="198">
        <f>IFERROR(SUMPRODUCT(X149:X149*H149:H149),"0")</f>
        <v>0</v>
      </c>
      <c r="Y151" s="37"/>
      <c r="Z151" s="199"/>
      <c r="AA151" s="199"/>
    </row>
    <row r="152" spans="1:67" ht="16.5" customHeight="1" x14ac:dyDescent="0.25">
      <c r="A152" s="204" t="s">
        <v>208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90"/>
      <c r="AA152" s="190"/>
    </row>
    <row r="153" spans="1:67" ht="14.25" customHeight="1" x14ac:dyDescent="0.25">
      <c r="A153" s="206" t="s">
        <v>60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9"/>
      <c r="AA153" s="189"/>
    </row>
    <row r="154" spans="1:67" ht="16.5" customHeight="1" x14ac:dyDescent="0.25">
      <c r="A154" s="54" t="s">
        <v>209</v>
      </c>
      <c r="B154" s="54" t="s">
        <v>210</v>
      </c>
      <c r="C154" s="31">
        <v>4301071026</v>
      </c>
      <c r="D154" s="203">
        <v>4607111036384</v>
      </c>
      <c r="E154" s="202"/>
      <c r="F154" s="195">
        <v>1</v>
      </c>
      <c r="G154" s="32">
        <v>5</v>
      </c>
      <c r="H154" s="195">
        <v>5</v>
      </c>
      <c r="I154" s="195">
        <v>5.2530000000000001</v>
      </c>
      <c r="J154" s="32">
        <v>144</v>
      </c>
      <c r="K154" s="32" t="s">
        <v>63</v>
      </c>
      <c r="L154" s="33" t="s">
        <v>64</v>
      </c>
      <c r="M154" s="33"/>
      <c r="N154" s="32">
        <v>180</v>
      </c>
      <c r="O154" s="226" t="s">
        <v>211</v>
      </c>
      <c r="P154" s="201"/>
      <c r="Q154" s="201"/>
      <c r="R154" s="201"/>
      <c r="S154" s="202"/>
      <c r="T154" s="34"/>
      <c r="U154" s="34"/>
      <c r="V154" s="35" t="s">
        <v>65</v>
      </c>
      <c r="W154" s="196">
        <v>0</v>
      </c>
      <c r="X154" s="197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212</v>
      </c>
      <c r="B155" s="54" t="s">
        <v>213</v>
      </c>
      <c r="C155" s="31">
        <v>4301070956</v>
      </c>
      <c r="D155" s="203">
        <v>4640242180250</v>
      </c>
      <c r="E155" s="202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63</v>
      </c>
      <c r="L155" s="33" t="s">
        <v>64</v>
      </c>
      <c r="M155" s="33"/>
      <c r="N155" s="32">
        <v>180</v>
      </c>
      <c r="O155" s="252" t="s">
        <v>214</v>
      </c>
      <c r="P155" s="201"/>
      <c r="Q155" s="201"/>
      <c r="R155" s="201"/>
      <c r="S155" s="202"/>
      <c r="T155" s="34"/>
      <c r="U155" s="34"/>
      <c r="V155" s="35" t="s">
        <v>65</v>
      </c>
      <c r="W155" s="196">
        <v>0</v>
      </c>
      <c r="X155" s="197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215</v>
      </c>
      <c r="B156" s="54" t="s">
        <v>216</v>
      </c>
      <c r="C156" s="31">
        <v>4301071028</v>
      </c>
      <c r="D156" s="203">
        <v>4607111036216</v>
      </c>
      <c r="E156" s="202"/>
      <c r="F156" s="195">
        <v>1</v>
      </c>
      <c r="G156" s="32">
        <v>5</v>
      </c>
      <c r="H156" s="195">
        <v>5</v>
      </c>
      <c r="I156" s="195">
        <v>5.266</v>
      </c>
      <c r="J156" s="32">
        <v>144</v>
      </c>
      <c r="K156" s="32" t="s">
        <v>63</v>
      </c>
      <c r="L156" s="33" t="s">
        <v>64</v>
      </c>
      <c r="M156" s="33"/>
      <c r="N156" s="32">
        <v>180</v>
      </c>
      <c r="O156" s="36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1"/>
      <c r="Q156" s="201"/>
      <c r="R156" s="201"/>
      <c r="S156" s="202"/>
      <c r="T156" s="34"/>
      <c r="U156" s="34"/>
      <c r="V156" s="35" t="s">
        <v>65</v>
      </c>
      <c r="W156" s="196">
        <v>24</v>
      </c>
      <c r="X156" s="197">
        <f>IFERROR(IF(W156="","",W156),"")</f>
        <v>24</v>
      </c>
      <c r="Y156" s="36">
        <f>IFERROR(IF(W156="","",W156*0.00866),"")</f>
        <v>0.20783999999999997</v>
      </c>
      <c r="Z156" s="56"/>
      <c r="AA156" s="57"/>
      <c r="AE156" s="67"/>
      <c r="BB156" s="124" t="s">
        <v>1</v>
      </c>
      <c r="BL156" s="67">
        <f>IFERROR(W156*I156,"0")</f>
        <v>126.384</v>
      </c>
      <c r="BM156" s="67">
        <f>IFERROR(X156*I156,"0")</f>
        <v>126.384</v>
      </c>
      <c r="BN156" s="67">
        <f>IFERROR(W156/J156,"0")</f>
        <v>0.16666666666666666</v>
      </c>
      <c r="BO156" s="67">
        <f>IFERROR(X156/J156,"0")</f>
        <v>0.16666666666666666</v>
      </c>
    </row>
    <row r="157" spans="1:67" ht="27" customHeight="1" x14ac:dyDescent="0.25">
      <c r="A157" s="54" t="s">
        <v>217</v>
      </c>
      <c r="B157" s="54" t="s">
        <v>218</v>
      </c>
      <c r="C157" s="31">
        <v>4301071027</v>
      </c>
      <c r="D157" s="203">
        <v>4607111036278</v>
      </c>
      <c r="E157" s="202"/>
      <c r="F157" s="195">
        <v>1</v>
      </c>
      <c r="G157" s="32">
        <v>5</v>
      </c>
      <c r="H157" s="195">
        <v>5</v>
      </c>
      <c r="I157" s="195">
        <v>5.2830000000000004</v>
      </c>
      <c r="J157" s="32">
        <v>84</v>
      </c>
      <c r="K157" s="32" t="s">
        <v>63</v>
      </c>
      <c r="L157" s="33" t="s">
        <v>64</v>
      </c>
      <c r="M157" s="33"/>
      <c r="N157" s="32">
        <v>180</v>
      </c>
      <c r="O157" s="253" t="s">
        <v>219</v>
      </c>
      <c r="P157" s="201"/>
      <c r="Q157" s="201"/>
      <c r="R157" s="201"/>
      <c r="S157" s="202"/>
      <c r="T157" s="34"/>
      <c r="U157" s="34"/>
      <c r="V157" s="35" t="s">
        <v>65</v>
      </c>
      <c r="W157" s="196">
        <v>0</v>
      </c>
      <c r="X157" s="197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66</v>
      </c>
      <c r="P158" s="214"/>
      <c r="Q158" s="214"/>
      <c r="R158" s="214"/>
      <c r="S158" s="214"/>
      <c r="T158" s="214"/>
      <c r="U158" s="215"/>
      <c r="V158" s="37" t="s">
        <v>65</v>
      </c>
      <c r="W158" s="198">
        <f>IFERROR(SUM(W154:W157),"0")</f>
        <v>24</v>
      </c>
      <c r="X158" s="198">
        <f>IFERROR(SUM(X154:X157),"0")</f>
        <v>24</v>
      </c>
      <c r="Y158" s="198">
        <f>IFERROR(IF(Y154="",0,Y154),"0")+IFERROR(IF(Y155="",0,Y155),"0")+IFERROR(IF(Y156="",0,Y156),"0")+IFERROR(IF(Y157="",0,Y157),"0")</f>
        <v>0.20783999999999997</v>
      </c>
      <c r="Z158" s="199"/>
      <c r="AA158" s="199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66</v>
      </c>
      <c r="P159" s="214"/>
      <c r="Q159" s="214"/>
      <c r="R159" s="214"/>
      <c r="S159" s="214"/>
      <c r="T159" s="214"/>
      <c r="U159" s="215"/>
      <c r="V159" s="37" t="s">
        <v>67</v>
      </c>
      <c r="W159" s="198">
        <f>IFERROR(SUMPRODUCT(W154:W157*H154:H157),"0")</f>
        <v>120</v>
      </c>
      <c r="X159" s="198">
        <f>IFERROR(SUMPRODUCT(X154:X157*H154:H157),"0")</f>
        <v>120</v>
      </c>
      <c r="Y159" s="37"/>
      <c r="Z159" s="199"/>
      <c r="AA159" s="199"/>
    </row>
    <row r="160" spans="1:67" ht="14.25" customHeight="1" x14ac:dyDescent="0.25">
      <c r="A160" s="206" t="s">
        <v>220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9"/>
      <c r="AA160" s="189"/>
    </row>
    <row r="161" spans="1:67" ht="27" customHeight="1" x14ac:dyDescent="0.25">
      <c r="A161" s="54" t="s">
        <v>221</v>
      </c>
      <c r="B161" s="54" t="s">
        <v>222</v>
      </c>
      <c r="C161" s="31">
        <v>4301080153</v>
      </c>
      <c r="D161" s="203">
        <v>4607111036827</v>
      </c>
      <c r="E161" s="202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63</v>
      </c>
      <c r="L161" s="33" t="s">
        <v>64</v>
      </c>
      <c r="M161" s="33"/>
      <c r="N161" s="32">
        <v>90</v>
      </c>
      <c r="O161" s="36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1"/>
      <c r="Q161" s="201"/>
      <c r="R161" s="201"/>
      <c r="S161" s="202"/>
      <c r="T161" s="34"/>
      <c r="U161" s="34"/>
      <c r="V161" s="35" t="s">
        <v>65</v>
      </c>
      <c r="W161" s="196">
        <v>0</v>
      </c>
      <c r="X161" s="197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223</v>
      </c>
      <c r="B162" s="54" t="s">
        <v>224</v>
      </c>
      <c r="C162" s="31">
        <v>4301080154</v>
      </c>
      <c r="D162" s="203">
        <v>4607111036834</v>
      </c>
      <c r="E162" s="202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63</v>
      </c>
      <c r="L162" s="33" t="s">
        <v>64</v>
      </c>
      <c r="M162" s="33"/>
      <c r="N162" s="32">
        <v>90</v>
      </c>
      <c r="O162" s="38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1"/>
      <c r="Q162" s="201"/>
      <c r="R162" s="201"/>
      <c r="S162" s="202"/>
      <c r="T162" s="34"/>
      <c r="U162" s="34"/>
      <c r="V162" s="35" t="s">
        <v>65</v>
      </c>
      <c r="W162" s="196">
        <v>0</v>
      </c>
      <c r="X162" s="197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66</v>
      </c>
      <c r="P163" s="214"/>
      <c r="Q163" s="214"/>
      <c r="R163" s="214"/>
      <c r="S163" s="214"/>
      <c r="T163" s="214"/>
      <c r="U163" s="215"/>
      <c r="V163" s="37" t="s">
        <v>65</v>
      </c>
      <c r="W163" s="198">
        <f>IFERROR(SUM(W161:W162),"0")</f>
        <v>0</v>
      </c>
      <c r="X163" s="198">
        <f>IFERROR(SUM(X161:X162),"0")</f>
        <v>0</v>
      </c>
      <c r="Y163" s="198">
        <f>IFERROR(IF(Y161="",0,Y161),"0")+IFERROR(IF(Y162="",0,Y162),"0")</f>
        <v>0</v>
      </c>
      <c r="Z163" s="199"/>
      <c r="AA163" s="199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66</v>
      </c>
      <c r="P164" s="214"/>
      <c r="Q164" s="214"/>
      <c r="R164" s="214"/>
      <c r="S164" s="214"/>
      <c r="T164" s="214"/>
      <c r="U164" s="215"/>
      <c r="V164" s="37" t="s">
        <v>67</v>
      </c>
      <c r="W164" s="198">
        <f>IFERROR(SUMPRODUCT(W161:W162*H161:H162),"0")</f>
        <v>0</v>
      </c>
      <c r="X164" s="198">
        <f>IFERROR(SUMPRODUCT(X161:X162*H161:H162),"0")</f>
        <v>0</v>
      </c>
      <c r="Y164" s="37"/>
      <c r="Z164" s="199"/>
      <c r="AA164" s="199"/>
    </row>
    <row r="165" spans="1:67" ht="27.75" customHeight="1" x14ac:dyDescent="0.2">
      <c r="A165" s="287" t="s">
        <v>225</v>
      </c>
      <c r="B165" s="288"/>
      <c r="C165" s="288"/>
      <c r="D165" s="288"/>
      <c r="E165" s="288"/>
      <c r="F165" s="288"/>
      <c r="G165" s="288"/>
      <c r="H165" s="288"/>
      <c r="I165" s="288"/>
      <c r="J165" s="288"/>
      <c r="K165" s="288"/>
      <c r="L165" s="288"/>
      <c r="M165" s="288"/>
      <c r="N165" s="288"/>
      <c r="O165" s="288"/>
      <c r="P165" s="288"/>
      <c r="Q165" s="288"/>
      <c r="R165" s="288"/>
      <c r="S165" s="288"/>
      <c r="T165" s="288"/>
      <c r="U165" s="288"/>
      <c r="V165" s="288"/>
      <c r="W165" s="288"/>
      <c r="X165" s="288"/>
      <c r="Y165" s="288"/>
      <c r="Z165" s="48"/>
      <c r="AA165" s="48"/>
    </row>
    <row r="166" spans="1:67" ht="16.5" customHeight="1" x14ac:dyDescent="0.25">
      <c r="A166" s="204" t="s">
        <v>226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90"/>
      <c r="AA166" s="190"/>
    </row>
    <row r="167" spans="1:67" ht="14.25" customHeight="1" x14ac:dyDescent="0.25">
      <c r="A167" s="206" t="s">
        <v>70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9"/>
      <c r="AA167" s="189"/>
    </row>
    <row r="168" spans="1:67" ht="16.5" customHeight="1" x14ac:dyDescent="0.25">
      <c r="A168" s="54" t="s">
        <v>227</v>
      </c>
      <c r="B168" s="54" t="s">
        <v>228</v>
      </c>
      <c r="C168" s="31">
        <v>4301132097</v>
      </c>
      <c r="D168" s="203">
        <v>4607111035721</v>
      </c>
      <c r="E168" s="202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73</v>
      </c>
      <c r="L168" s="33" t="s">
        <v>64</v>
      </c>
      <c r="M168" s="33"/>
      <c r="N168" s="32">
        <v>365</v>
      </c>
      <c r="O168" s="30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1"/>
      <c r="Q168" s="201"/>
      <c r="R168" s="201"/>
      <c r="S168" s="202"/>
      <c r="T168" s="34"/>
      <c r="U168" s="34"/>
      <c r="V168" s="35" t="s">
        <v>65</v>
      </c>
      <c r="W168" s="196">
        <v>12</v>
      </c>
      <c r="X168" s="197">
        <f>IFERROR(IF(W168="","",W168),"")</f>
        <v>12</v>
      </c>
      <c r="Y168" s="36">
        <f>IFERROR(IF(W168="","",W168*0.01788),"")</f>
        <v>0.21456</v>
      </c>
      <c r="Z168" s="56"/>
      <c r="AA168" s="57"/>
      <c r="AE168" s="67"/>
      <c r="BB168" s="128" t="s">
        <v>74</v>
      </c>
      <c r="BL168" s="67">
        <f>IFERROR(W168*I168,"0")</f>
        <v>40.655999999999999</v>
      </c>
      <c r="BM168" s="67">
        <f>IFERROR(X168*I168,"0")</f>
        <v>40.655999999999999</v>
      </c>
      <c r="BN168" s="67">
        <f>IFERROR(W168/J168,"0")</f>
        <v>0.17142857142857143</v>
      </c>
      <c r="BO168" s="67">
        <f>IFERROR(X168/J168,"0")</f>
        <v>0.17142857142857143</v>
      </c>
    </row>
    <row r="169" spans="1:67" ht="27" customHeight="1" x14ac:dyDescent="0.25">
      <c r="A169" s="54" t="s">
        <v>229</v>
      </c>
      <c r="B169" s="54" t="s">
        <v>230</v>
      </c>
      <c r="C169" s="31">
        <v>4301132100</v>
      </c>
      <c r="D169" s="203">
        <v>4607111035691</v>
      </c>
      <c r="E169" s="202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73</v>
      </c>
      <c r="L169" s="33" t="s">
        <v>64</v>
      </c>
      <c r="M169" s="33"/>
      <c r="N169" s="32">
        <v>365</v>
      </c>
      <c r="O169" s="320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1"/>
      <c r="Q169" s="201"/>
      <c r="R169" s="201"/>
      <c r="S169" s="202"/>
      <c r="T169" s="34"/>
      <c r="U169" s="34"/>
      <c r="V169" s="35" t="s">
        <v>65</v>
      </c>
      <c r="W169" s="196">
        <v>0</v>
      </c>
      <c r="X169" s="197">
        <f>IFERROR(IF(W169="","",W169),"")</f>
        <v>0</v>
      </c>
      <c r="Y169" s="36">
        <f>IFERROR(IF(W169="","",W169*0.01788),"")</f>
        <v>0</v>
      </c>
      <c r="Z169" s="56"/>
      <c r="AA169" s="57"/>
      <c r="AE169" s="67"/>
      <c r="BB169" s="129" t="s">
        <v>74</v>
      </c>
      <c r="BL169" s="67">
        <f>IFERROR(W169*I169,"0")</f>
        <v>0</v>
      </c>
      <c r="BM169" s="67">
        <f>IFERROR(X169*I169,"0")</f>
        <v>0</v>
      </c>
      <c r="BN169" s="67">
        <f>IFERROR(W169/J169,"0")</f>
        <v>0</v>
      </c>
      <c r="BO169" s="67">
        <f>IFERROR(X169/J169,"0")</f>
        <v>0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66</v>
      </c>
      <c r="P170" s="214"/>
      <c r="Q170" s="214"/>
      <c r="R170" s="214"/>
      <c r="S170" s="214"/>
      <c r="T170" s="214"/>
      <c r="U170" s="215"/>
      <c r="V170" s="37" t="s">
        <v>65</v>
      </c>
      <c r="W170" s="198">
        <f>IFERROR(SUM(W168:W169),"0")</f>
        <v>12</v>
      </c>
      <c r="X170" s="198">
        <f>IFERROR(SUM(X168:X169),"0")</f>
        <v>12</v>
      </c>
      <c r="Y170" s="198">
        <f>IFERROR(IF(Y168="",0,Y168),"0")+IFERROR(IF(Y169="",0,Y169),"0")</f>
        <v>0.21456</v>
      </c>
      <c r="Z170" s="199"/>
      <c r="AA170" s="199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66</v>
      </c>
      <c r="P171" s="214"/>
      <c r="Q171" s="214"/>
      <c r="R171" s="214"/>
      <c r="S171" s="214"/>
      <c r="T171" s="214"/>
      <c r="U171" s="215"/>
      <c r="V171" s="37" t="s">
        <v>67</v>
      </c>
      <c r="W171" s="198">
        <f>IFERROR(SUMPRODUCT(W168:W169*H168:H169),"0")</f>
        <v>36</v>
      </c>
      <c r="X171" s="198">
        <f>IFERROR(SUMPRODUCT(X168:X169*H168:H169),"0")</f>
        <v>36</v>
      </c>
      <c r="Y171" s="37"/>
      <c r="Z171" s="199"/>
      <c r="AA171" s="199"/>
    </row>
    <row r="172" spans="1:67" ht="16.5" customHeight="1" x14ac:dyDescent="0.25">
      <c r="A172" s="204" t="s">
        <v>231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90"/>
      <c r="AA172" s="190"/>
    </row>
    <row r="173" spans="1:67" ht="14.25" customHeight="1" x14ac:dyDescent="0.25">
      <c r="A173" s="206" t="s">
        <v>231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9"/>
      <c r="AA173" s="189"/>
    </row>
    <row r="174" spans="1:67" ht="27" customHeight="1" x14ac:dyDescent="0.25">
      <c r="A174" s="54" t="s">
        <v>232</v>
      </c>
      <c r="B174" s="54" t="s">
        <v>233</v>
      </c>
      <c r="C174" s="31">
        <v>4301133002</v>
      </c>
      <c r="D174" s="203">
        <v>4607111035783</v>
      </c>
      <c r="E174" s="202"/>
      <c r="F174" s="195">
        <v>0.2</v>
      </c>
      <c r="G174" s="32">
        <v>8</v>
      </c>
      <c r="H174" s="195">
        <v>1.6</v>
      </c>
      <c r="I174" s="195">
        <v>2.12</v>
      </c>
      <c r="J174" s="32">
        <v>72</v>
      </c>
      <c r="K174" s="32" t="s">
        <v>194</v>
      </c>
      <c r="L174" s="33" t="s">
        <v>64</v>
      </c>
      <c r="M174" s="33"/>
      <c r="N174" s="32">
        <v>180</v>
      </c>
      <c r="O174" s="36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1"/>
      <c r="Q174" s="201"/>
      <c r="R174" s="201"/>
      <c r="S174" s="202"/>
      <c r="T174" s="34"/>
      <c r="U174" s="34"/>
      <c r="V174" s="35" t="s">
        <v>65</v>
      </c>
      <c r="W174" s="196">
        <v>0</v>
      </c>
      <c r="X174" s="197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74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66</v>
      </c>
      <c r="P175" s="214"/>
      <c r="Q175" s="214"/>
      <c r="R175" s="214"/>
      <c r="S175" s="214"/>
      <c r="T175" s="214"/>
      <c r="U175" s="215"/>
      <c r="V175" s="37" t="s">
        <v>65</v>
      </c>
      <c r="W175" s="198">
        <f>IFERROR(SUM(W174:W174),"0")</f>
        <v>0</v>
      </c>
      <c r="X175" s="198">
        <f>IFERROR(SUM(X174:X174),"0")</f>
        <v>0</v>
      </c>
      <c r="Y175" s="198">
        <f>IFERROR(IF(Y174="",0,Y174),"0")</f>
        <v>0</v>
      </c>
      <c r="Z175" s="199"/>
      <c r="AA175" s="199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66</v>
      </c>
      <c r="P176" s="214"/>
      <c r="Q176" s="214"/>
      <c r="R176" s="214"/>
      <c r="S176" s="214"/>
      <c r="T176" s="214"/>
      <c r="U176" s="215"/>
      <c r="V176" s="37" t="s">
        <v>67</v>
      </c>
      <c r="W176" s="198">
        <f>IFERROR(SUMPRODUCT(W174:W174*H174:H174),"0")</f>
        <v>0</v>
      </c>
      <c r="X176" s="198">
        <f>IFERROR(SUMPRODUCT(X174:X174*H174:H174),"0")</f>
        <v>0</v>
      </c>
      <c r="Y176" s="37"/>
      <c r="Z176" s="199"/>
      <c r="AA176" s="199"/>
    </row>
    <row r="177" spans="1:67" ht="16.5" customHeight="1" x14ac:dyDescent="0.25">
      <c r="A177" s="204" t="s">
        <v>225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90"/>
      <c r="AA177" s="190"/>
    </row>
    <row r="178" spans="1:67" ht="14.25" customHeight="1" x14ac:dyDescent="0.25">
      <c r="A178" s="206" t="s">
        <v>234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9"/>
      <c r="AA178" s="189"/>
    </row>
    <row r="179" spans="1:67" ht="27" customHeight="1" x14ac:dyDescent="0.25">
      <c r="A179" s="54" t="s">
        <v>235</v>
      </c>
      <c r="B179" s="54" t="s">
        <v>236</v>
      </c>
      <c r="C179" s="31">
        <v>4301051319</v>
      </c>
      <c r="D179" s="203">
        <v>4680115881204</v>
      </c>
      <c r="E179" s="202"/>
      <c r="F179" s="195">
        <v>0.33</v>
      </c>
      <c r="G179" s="32">
        <v>6</v>
      </c>
      <c r="H179" s="195">
        <v>1.98</v>
      </c>
      <c r="I179" s="195">
        <v>2.246</v>
      </c>
      <c r="J179" s="32">
        <v>156</v>
      </c>
      <c r="K179" s="32" t="s">
        <v>63</v>
      </c>
      <c r="L179" s="33" t="s">
        <v>237</v>
      </c>
      <c r="M179" s="33"/>
      <c r="N179" s="32">
        <v>365</v>
      </c>
      <c r="O179" s="35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1"/>
      <c r="Q179" s="201"/>
      <c r="R179" s="201"/>
      <c r="S179" s="202"/>
      <c r="T179" s="34"/>
      <c r="U179" s="34"/>
      <c r="V179" s="35" t="s">
        <v>65</v>
      </c>
      <c r="W179" s="196">
        <v>0</v>
      </c>
      <c r="X179" s="197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238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66</v>
      </c>
      <c r="P180" s="214"/>
      <c r="Q180" s="214"/>
      <c r="R180" s="214"/>
      <c r="S180" s="214"/>
      <c r="T180" s="214"/>
      <c r="U180" s="215"/>
      <c r="V180" s="37" t="s">
        <v>65</v>
      </c>
      <c r="W180" s="198">
        <f>IFERROR(SUM(W179:W179),"0")</f>
        <v>0</v>
      </c>
      <c r="X180" s="198">
        <f>IFERROR(SUM(X179:X179),"0")</f>
        <v>0</v>
      </c>
      <c r="Y180" s="198">
        <f>IFERROR(IF(Y179="",0,Y179),"0")</f>
        <v>0</v>
      </c>
      <c r="Z180" s="199"/>
      <c r="AA180" s="199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66</v>
      </c>
      <c r="P181" s="214"/>
      <c r="Q181" s="214"/>
      <c r="R181" s="214"/>
      <c r="S181" s="214"/>
      <c r="T181" s="214"/>
      <c r="U181" s="215"/>
      <c r="V181" s="37" t="s">
        <v>67</v>
      </c>
      <c r="W181" s="198">
        <f>IFERROR(SUMPRODUCT(W179:W179*H179:H179),"0")</f>
        <v>0</v>
      </c>
      <c r="X181" s="198">
        <f>IFERROR(SUMPRODUCT(X179:X179*H179:H179),"0")</f>
        <v>0</v>
      </c>
      <c r="Y181" s="37"/>
      <c r="Z181" s="199"/>
      <c r="AA181" s="199"/>
    </row>
    <row r="182" spans="1:67" ht="16.5" customHeight="1" x14ac:dyDescent="0.25">
      <c r="A182" s="204" t="s">
        <v>239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90"/>
      <c r="AA182" s="190"/>
    </row>
    <row r="183" spans="1:67" ht="14.25" customHeight="1" x14ac:dyDescent="0.25">
      <c r="A183" s="206" t="s">
        <v>70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9"/>
      <c r="AA183" s="189"/>
    </row>
    <row r="184" spans="1:67" ht="27" customHeight="1" x14ac:dyDescent="0.25">
      <c r="A184" s="54" t="s">
        <v>240</v>
      </c>
      <c r="B184" s="54" t="s">
        <v>241</v>
      </c>
      <c r="C184" s="31">
        <v>4301132079</v>
      </c>
      <c r="D184" s="203">
        <v>4607111038487</v>
      </c>
      <c r="E184" s="202"/>
      <c r="F184" s="195">
        <v>0.25</v>
      </c>
      <c r="G184" s="32">
        <v>12</v>
      </c>
      <c r="H184" s="195">
        <v>3</v>
      </c>
      <c r="I184" s="195">
        <v>3.7360000000000002</v>
      </c>
      <c r="J184" s="32">
        <v>70</v>
      </c>
      <c r="K184" s="32" t="s">
        <v>73</v>
      </c>
      <c r="L184" s="33" t="s">
        <v>64</v>
      </c>
      <c r="M184" s="33"/>
      <c r="N184" s="32">
        <v>180</v>
      </c>
      <c r="O184" s="29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1"/>
      <c r="Q184" s="201"/>
      <c r="R184" s="201"/>
      <c r="S184" s="202"/>
      <c r="T184" s="34"/>
      <c r="U184" s="34"/>
      <c r="V184" s="35" t="s">
        <v>65</v>
      </c>
      <c r="W184" s="196">
        <v>0</v>
      </c>
      <c r="X184" s="197">
        <f>IFERROR(IF(W184="","",W184),"")</f>
        <v>0</v>
      </c>
      <c r="Y184" s="36">
        <f>IFERROR(IF(W184="","",W184*0.01788),"")</f>
        <v>0</v>
      </c>
      <c r="Z184" s="56"/>
      <c r="AA184" s="57"/>
      <c r="AE184" s="67"/>
      <c r="BB184" s="132" t="s">
        <v>74</v>
      </c>
      <c r="BL184" s="67">
        <f>IFERROR(W184*I184,"0")</f>
        <v>0</v>
      </c>
      <c r="BM184" s="67">
        <f>IFERROR(X184*I184,"0")</f>
        <v>0</v>
      </c>
      <c r="BN184" s="67">
        <f>IFERROR(W184/J184,"0")</f>
        <v>0</v>
      </c>
      <c r="BO184" s="67">
        <f>IFERROR(X184/J184,"0")</f>
        <v>0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66</v>
      </c>
      <c r="P185" s="214"/>
      <c r="Q185" s="214"/>
      <c r="R185" s="214"/>
      <c r="S185" s="214"/>
      <c r="T185" s="214"/>
      <c r="U185" s="215"/>
      <c r="V185" s="37" t="s">
        <v>65</v>
      </c>
      <c r="W185" s="198">
        <f>IFERROR(SUM(W184:W184),"0")</f>
        <v>0</v>
      </c>
      <c r="X185" s="198">
        <f>IFERROR(SUM(X184:X184),"0")</f>
        <v>0</v>
      </c>
      <c r="Y185" s="198">
        <f>IFERROR(IF(Y184="",0,Y184),"0")</f>
        <v>0</v>
      </c>
      <c r="Z185" s="199"/>
      <c r="AA185" s="199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66</v>
      </c>
      <c r="P186" s="214"/>
      <c r="Q186" s="214"/>
      <c r="R186" s="214"/>
      <c r="S186" s="214"/>
      <c r="T186" s="214"/>
      <c r="U186" s="215"/>
      <c r="V186" s="37" t="s">
        <v>67</v>
      </c>
      <c r="W186" s="198">
        <f>IFERROR(SUMPRODUCT(W184:W184*H184:H184),"0")</f>
        <v>0</v>
      </c>
      <c r="X186" s="198">
        <f>IFERROR(SUMPRODUCT(X184:X184*H184:H184),"0")</f>
        <v>0</v>
      </c>
      <c r="Y186" s="37"/>
      <c r="Z186" s="199"/>
      <c r="AA186" s="199"/>
    </row>
    <row r="187" spans="1:67" ht="27.75" customHeight="1" x14ac:dyDescent="0.2">
      <c r="A187" s="287" t="s">
        <v>242</v>
      </c>
      <c r="B187" s="288"/>
      <c r="C187" s="288"/>
      <c r="D187" s="288"/>
      <c r="E187" s="288"/>
      <c r="F187" s="288"/>
      <c r="G187" s="288"/>
      <c r="H187" s="288"/>
      <c r="I187" s="288"/>
      <c r="J187" s="288"/>
      <c r="K187" s="288"/>
      <c r="L187" s="288"/>
      <c r="M187" s="288"/>
      <c r="N187" s="288"/>
      <c r="O187" s="288"/>
      <c r="P187" s="288"/>
      <c r="Q187" s="288"/>
      <c r="R187" s="288"/>
      <c r="S187" s="288"/>
      <c r="T187" s="288"/>
      <c r="U187" s="288"/>
      <c r="V187" s="288"/>
      <c r="W187" s="288"/>
      <c r="X187" s="288"/>
      <c r="Y187" s="288"/>
      <c r="Z187" s="48"/>
      <c r="AA187" s="48"/>
    </row>
    <row r="188" spans="1:67" ht="16.5" customHeight="1" x14ac:dyDescent="0.25">
      <c r="A188" s="204" t="s">
        <v>243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90"/>
      <c r="AA188" s="190"/>
    </row>
    <row r="189" spans="1:67" ht="14.25" customHeight="1" x14ac:dyDescent="0.25">
      <c r="A189" s="206" t="s">
        <v>60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9"/>
      <c r="AA189" s="189"/>
    </row>
    <row r="190" spans="1:67" ht="16.5" customHeight="1" x14ac:dyDescent="0.25">
      <c r="A190" s="54" t="s">
        <v>244</v>
      </c>
      <c r="B190" s="54" t="s">
        <v>245</v>
      </c>
      <c r="C190" s="31">
        <v>4301070913</v>
      </c>
      <c r="D190" s="203">
        <v>4607111036957</v>
      </c>
      <c r="E190" s="202"/>
      <c r="F190" s="195">
        <v>0.4</v>
      </c>
      <c r="G190" s="32">
        <v>8</v>
      </c>
      <c r="H190" s="195">
        <v>3.2</v>
      </c>
      <c r="I190" s="195">
        <v>3.44</v>
      </c>
      <c r="J190" s="32">
        <v>144</v>
      </c>
      <c r="K190" s="32" t="s">
        <v>63</v>
      </c>
      <c r="L190" s="33" t="s">
        <v>64</v>
      </c>
      <c r="M190" s="33"/>
      <c r="N190" s="32">
        <v>180</v>
      </c>
      <c r="O190" s="38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1"/>
      <c r="Q190" s="201"/>
      <c r="R190" s="201"/>
      <c r="S190" s="202"/>
      <c r="T190" s="34"/>
      <c r="U190" s="34"/>
      <c r="V190" s="35" t="s">
        <v>65</v>
      </c>
      <c r="W190" s="196">
        <v>0</v>
      </c>
      <c r="X190" s="197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ht="16.5" customHeight="1" x14ac:dyDescent="0.25">
      <c r="A191" s="54" t="s">
        <v>246</v>
      </c>
      <c r="B191" s="54" t="s">
        <v>247</v>
      </c>
      <c r="C191" s="31">
        <v>4301070912</v>
      </c>
      <c r="D191" s="203">
        <v>4607111037213</v>
      </c>
      <c r="E191" s="202"/>
      <c r="F191" s="195">
        <v>0.4</v>
      </c>
      <c r="G191" s="32">
        <v>8</v>
      </c>
      <c r="H191" s="195">
        <v>3.2</v>
      </c>
      <c r="I191" s="195">
        <v>3.44</v>
      </c>
      <c r="J191" s="32">
        <v>144</v>
      </c>
      <c r="K191" s="32" t="s">
        <v>63</v>
      </c>
      <c r="L191" s="33" t="s">
        <v>64</v>
      </c>
      <c r="M191" s="33"/>
      <c r="N191" s="32">
        <v>180</v>
      </c>
      <c r="O191" s="29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1" s="201"/>
      <c r="Q191" s="201"/>
      <c r="R191" s="201"/>
      <c r="S191" s="202"/>
      <c r="T191" s="34"/>
      <c r="U191" s="34"/>
      <c r="V191" s="35" t="s">
        <v>65</v>
      </c>
      <c r="W191" s="196">
        <v>0</v>
      </c>
      <c r="X191" s="197">
        <f>IFERROR(IF(W191="","",W191),"")</f>
        <v>0</v>
      </c>
      <c r="Y191" s="36">
        <f>IFERROR(IF(W191="","",W191*0.00866),"")</f>
        <v>0</v>
      </c>
      <c r="Z191" s="56"/>
      <c r="AA191" s="57"/>
      <c r="AE191" s="67"/>
      <c r="BB191" s="134" t="s">
        <v>1</v>
      </c>
      <c r="BL191" s="67">
        <f>IFERROR(W191*I191,"0")</f>
        <v>0</v>
      </c>
      <c r="BM191" s="67">
        <f>IFERROR(X191*I191,"0")</f>
        <v>0</v>
      </c>
      <c r="BN191" s="67">
        <f>IFERROR(W191/J191,"0")</f>
        <v>0</v>
      </c>
      <c r="BO191" s="67">
        <f>IFERROR(X191/J191,"0")</f>
        <v>0</v>
      </c>
    </row>
    <row r="192" spans="1:67" x14ac:dyDescent="0.2">
      <c r="A192" s="218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66</v>
      </c>
      <c r="P192" s="214"/>
      <c r="Q192" s="214"/>
      <c r="R192" s="214"/>
      <c r="S192" s="214"/>
      <c r="T192" s="214"/>
      <c r="U192" s="215"/>
      <c r="V192" s="37" t="s">
        <v>65</v>
      </c>
      <c r="W192" s="198">
        <f>IFERROR(SUM(W190:W191),"0")</f>
        <v>0</v>
      </c>
      <c r="X192" s="198">
        <f>IFERROR(SUM(X190:X191),"0")</f>
        <v>0</v>
      </c>
      <c r="Y192" s="198">
        <f>IFERROR(IF(Y190="",0,Y190),"0")+IFERROR(IF(Y191="",0,Y191),"0")</f>
        <v>0</v>
      </c>
      <c r="Z192" s="199"/>
      <c r="AA192" s="199"/>
    </row>
    <row r="193" spans="1:67" x14ac:dyDescent="0.2">
      <c r="A193" s="205"/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19"/>
      <c r="O193" s="213" t="s">
        <v>66</v>
      </c>
      <c r="P193" s="214"/>
      <c r="Q193" s="214"/>
      <c r="R193" s="214"/>
      <c r="S193" s="214"/>
      <c r="T193" s="214"/>
      <c r="U193" s="215"/>
      <c r="V193" s="37" t="s">
        <v>67</v>
      </c>
      <c r="W193" s="198">
        <f>IFERROR(SUMPRODUCT(W190:W191*H190:H191),"0")</f>
        <v>0</v>
      </c>
      <c r="X193" s="198">
        <f>IFERROR(SUMPRODUCT(X190:X191*H190:H191),"0")</f>
        <v>0</v>
      </c>
      <c r="Y193" s="37"/>
      <c r="Z193" s="199"/>
      <c r="AA193" s="199"/>
    </row>
    <row r="194" spans="1:67" ht="16.5" customHeight="1" x14ac:dyDescent="0.25">
      <c r="A194" s="204" t="s">
        <v>248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90"/>
      <c r="AA194" s="190"/>
    </row>
    <row r="195" spans="1:67" ht="14.25" customHeight="1" x14ac:dyDescent="0.25">
      <c r="A195" s="206" t="s">
        <v>60</v>
      </c>
      <c r="B195" s="205"/>
      <c r="C195" s="205"/>
      <c r="D195" s="205"/>
      <c r="E195" s="205"/>
      <c r="F195" s="205"/>
      <c r="G195" s="205"/>
      <c r="H195" s="205"/>
      <c r="I195" s="205"/>
      <c r="J195" s="205"/>
      <c r="K195" s="205"/>
      <c r="L195" s="205"/>
      <c r="M195" s="205"/>
      <c r="N195" s="205"/>
      <c r="O195" s="205"/>
      <c r="P195" s="205"/>
      <c r="Q195" s="205"/>
      <c r="R195" s="205"/>
      <c r="S195" s="205"/>
      <c r="T195" s="205"/>
      <c r="U195" s="205"/>
      <c r="V195" s="205"/>
      <c r="W195" s="205"/>
      <c r="X195" s="205"/>
      <c r="Y195" s="205"/>
      <c r="Z195" s="189"/>
      <c r="AA195" s="189"/>
    </row>
    <row r="196" spans="1:67" ht="16.5" customHeight="1" x14ac:dyDescent="0.25">
      <c r="A196" s="54" t="s">
        <v>249</v>
      </c>
      <c r="B196" s="54" t="s">
        <v>250</v>
      </c>
      <c r="C196" s="31">
        <v>4301070948</v>
      </c>
      <c r="D196" s="203">
        <v>4607111037022</v>
      </c>
      <c r="E196" s="202"/>
      <c r="F196" s="195">
        <v>0.7</v>
      </c>
      <c r="G196" s="32">
        <v>8</v>
      </c>
      <c r="H196" s="195">
        <v>5.6</v>
      </c>
      <c r="I196" s="195">
        <v>5.87</v>
      </c>
      <c r="J196" s="32">
        <v>84</v>
      </c>
      <c r="K196" s="32" t="s">
        <v>63</v>
      </c>
      <c r="L196" s="33" t="s">
        <v>64</v>
      </c>
      <c r="M196" s="33"/>
      <c r="N196" s="32">
        <v>180</v>
      </c>
      <c r="O196" s="3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6" s="201"/>
      <c r="Q196" s="201"/>
      <c r="R196" s="201"/>
      <c r="S196" s="202"/>
      <c r="T196" s="34"/>
      <c r="U196" s="34"/>
      <c r="V196" s="35" t="s">
        <v>65</v>
      </c>
      <c r="W196" s="196">
        <v>22</v>
      </c>
      <c r="X196" s="197">
        <f>IFERROR(IF(W196="","",W196),"")</f>
        <v>22</v>
      </c>
      <c r="Y196" s="36">
        <f>IFERROR(IF(W196="","",W196*0.0155),"")</f>
        <v>0.34099999999999997</v>
      </c>
      <c r="Z196" s="56"/>
      <c r="AA196" s="57"/>
      <c r="AE196" s="67"/>
      <c r="BB196" s="135" t="s">
        <v>1</v>
      </c>
      <c r="BL196" s="67">
        <f>IFERROR(W196*I196,"0")</f>
        <v>129.14000000000001</v>
      </c>
      <c r="BM196" s="67">
        <f>IFERROR(X196*I196,"0")</f>
        <v>129.14000000000001</v>
      </c>
      <c r="BN196" s="67">
        <f>IFERROR(W196/J196,"0")</f>
        <v>0.26190476190476192</v>
      </c>
      <c r="BO196" s="67">
        <f>IFERROR(X196/J196,"0")</f>
        <v>0.26190476190476192</v>
      </c>
    </row>
    <row r="197" spans="1:67" ht="27" customHeight="1" x14ac:dyDescent="0.25">
      <c r="A197" s="54" t="s">
        <v>251</v>
      </c>
      <c r="B197" s="54" t="s">
        <v>252</v>
      </c>
      <c r="C197" s="31">
        <v>4301070990</v>
      </c>
      <c r="D197" s="203">
        <v>4607111038494</v>
      </c>
      <c r="E197" s="202"/>
      <c r="F197" s="195">
        <v>0.7</v>
      </c>
      <c r="G197" s="32">
        <v>8</v>
      </c>
      <c r="H197" s="195">
        <v>5.6</v>
      </c>
      <c r="I197" s="195">
        <v>5.87</v>
      </c>
      <c r="J197" s="32">
        <v>84</v>
      </c>
      <c r="K197" s="32" t="s">
        <v>63</v>
      </c>
      <c r="L197" s="33" t="s">
        <v>64</v>
      </c>
      <c r="M197" s="33"/>
      <c r="N197" s="32">
        <v>180</v>
      </c>
      <c r="O197" s="32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7" s="201"/>
      <c r="Q197" s="201"/>
      <c r="R197" s="201"/>
      <c r="S197" s="202"/>
      <c r="T197" s="34"/>
      <c r="U197" s="34"/>
      <c r="V197" s="35" t="s">
        <v>65</v>
      </c>
      <c r="W197" s="196">
        <v>0</v>
      </c>
      <c r="X197" s="197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ht="27" customHeight="1" x14ac:dyDescent="0.25">
      <c r="A198" s="54" t="s">
        <v>253</v>
      </c>
      <c r="B198" s="54" t="s">
        <v>254</v>
      </c>
      <c r="C198" s="31">
        <v>4301070966</v>
      </c>
      <c r="D198" s="203">
        <v>4607111038135</v>
      </c>
      <c r="E198" s="202"/>
      <c r="F198" s="195">
        <v>0.7</v>
      </c>
      <c r="G198" s="32">
        <v>8</v>
      </c>
      <c r="H198" s="195">
        <v>5.6</v>
      </c>
      <c r="I198" s="195">
        <v>5.87</v>
      </c>
      <c r="J198" s="32">
        <v>84</v>
      </c>
      <c r="K198" s="32" t="s">
        <v>63</v>
      </c>
      <c r="L198" s="33" t="s">
        <v>64</v>
      </c>
      <c r="M198" s="33"/>
      <c r="N198" s="32">
        <v>180</v>
      </c>
      <c r="O198" s="39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8" s="201"/>
      <c r="Q198" s="201"/>
      <c r="R198" s="201"/>
      <c r="S198" s="202"/>
      <c r="T198" s="34"/>
      <c r="U198" s="34"/>
      <c r="V198" s="35" t="s">
        <v>65</v>
      </c>
      <c r="W198" s="196">
        <v>0</v>
      </c>
      <c r="X198" s="197">
        <f>IFERROR(IF(W198="","",W198),"")</f>
        <v>0</v>
      </c>
      <c r="Y198" s="36">
        <f>IFERROR(IF(W198="","",W198*0.0155),"")</f>
        <v>0</v>
      </c>
      <c r="Z198" s="56"/>
      <c r="AA198" s="57"/>
      <c r="AE198" s="67"/>
      <c r="BB198" s="137" t="s">
        <v>1</v>
      </c>
      <c r="BL198" s="67">
        <f>IFERROR(W198*I198,"0")</f>
        <v>0</v>
      </c>
      <c r="BM198" s="67">
        <f>IFERROR(X198*I198,"0")</f>
        <v>0</v>
      </c>
      <c r="BN198" s="67">
        <f>IFERROR(W198/J198,"0")</f>
        <v>0</v>
      </c>
      <c r="BO198" s="67">
        <f>IFERROR(X198/J198,"0")</f>
        <v>0</v>
      </c>
    </row>
    <row r="199" spans="1:67" x14ac:dyDescent="0.2">
      <c r="A199" s="218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66</v>
      </c>
      <c r="P199" s="214"/>
      <c r="Q199" s="214"/>
      <c r="R199" s="214"/>
      <c r="S199" s="214"/>
      <c r="T199" s="214"/>
      <c r="U199" s="215"/>
      <c r="V199" s="37" t="s">
        <v>65</v>
      </c>
      <c r="W199" s="198">
        <f>IFERROR(SUM(W196:W198),"0")</f>
        <v>22</v>
      </c>
      <c r="X199" s="198">
        <f>IFERROR(SUM(X196:X198),"0")</f>
        <v>22</v>
      </c>
      <c r="Y199" s="198">
        <f>IFERROR(IF(Y196="",0,Y196),"0")+IFERROR(IF(Y197="",0,Y197),"0")+IFERROR(IF(Y198="",0,Y198),"0")</f>
        <v>0.34099999999999997</v>
      </c>
      <c r="Z199" s="199"/>
      <c r="AA199" s="199"/>
    </row>
    <row r="200" spans="1:67" x14ac:dyDescent="0.2">
      <c r="A200" s="205"/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19"/>
      <c r="O200" s="213" t="s">
        <v>66</v>
      </c>
      <c r="P200" s="214"/>
      <c r="Q200" s="214"/>
      <c r="R200" s="214"/>
      <c r="S200" s="214"/>
      <c r="T200" s="214"/>
      <c r="U200" s="215"/>
      <c r="V200" s="37" t="s">
        <v>67</v>
      </c>
      <c r="W200" s="198">
        <f>IFERROR(SUMPRODUCT(W196:W198*H196:H198),"0")</f>
        <v>123.19999999999999</v>
      </c>
      <c r="X200" s="198">
        <f>IFERROR(SUMPRODUCT(X196:X198*H196:H198),"0")</f>
        <v>123.19999999999999</v>
      </c>
      <c r="Y200" s="37"/>
      <c r="Z200" s="199"/>
      <c r="AA200" s="199"/>
    </row>
    <row r="201" spans="1:67" ht="16.5" customHeight="1" x14ac:dyDescent="0.25">
      <c r="A201" s="204" t="s">
        <v>255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90"/>
      <c r="AA201" s="190"/>
    </row>
    <row r="202" spans="1:67" ht="14.25" customHeight="1" x14ac:dyDescent="0.25">
      <c r="A202" s="206" t="s">
        <v>60</v>
      </c>
      <c r="B202" s="205"/>
      <c r="C202" s="205"/>
      <c r="D202" s="205"/>
      <c r="E202" s="205"/>
      <c r="F202" s="205"/>
      <c r="G202" s="205"/>
      <c r="H202" s="205"/>
      <c r="I202" s="205"/>
      <c r="J202" s="205"/>
      <c r="K202" s="205"/>
      <c r="L202" s="205"/>
      <c r="M202" s="205"/>
      <c r="N202" s="205"/>
      <c r="O202" s="205"/>
      <c r="P202" s="205"/>
      <c r="Q202" s="205"/>
      <c r="R202" s="205"/>
      <c r="S202" s="205"/>
      <c r="T202" s="205"/>
      <c r="U202" s="205"/>
      <c r="V202" s="205"/>
      <c r="W202" s="205"/>
      <c r="X202" s="205"/>
      <c r="Y202" s="205"/>
      <c r="Z202" s="189"/>
      <c r="AA202" s="189"/>
    </row>
    <row r="203" spans="1:67" ht="27" customHeight="1" x14ac:dyDescent="0.25">
      <c r="A203" s="54" t="s">
        <v>256</v>
      </c>
      <c r="B203" s="54" t="s">
        <v>257</v>
      </c>
      <c r="C203" s="31">
        <v>4301070996</v>
      </c>
      <c r="D203" s="203">
        <v>4607111038654</v>
      </c>
      <c r="E203" s="202"/>
      <c r="F203" s="195">
        <v>0.4</v>
      </c>
      <c r="G203" s="32">
        <v>16</v>
      </c>
      <c r="H203" s="195">
        <v>6.4</v>
      </c>
      <c r="I203" s="195">
        <v>6.63</v>
      </c>
      <c r="J203" s="32">
        <v>84</v>
      </c>
      <c r="K203" s="32" t="s">
        <v>63</v>
      </c>
      <c r="L203" s="33" t="s">
        <v>64</v>
      </c>
      <c r="M203" s="33"/>
      <c r="N203" s="32">
        <v>180</v>
      </c>
      <c r="O203" s="34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3" s="201"/>
      <c r="Q203" s="201"/>
      <c r="R203" s="201"/>
      <c r="S203" s="202"/>
      <c r="T203" s="34"/>
      <c r="U203" s="34"/>
      <c r="V203" s="35" t="s">
        <v>65</v>
      </c>
      <c r="W203" s="196">
        <v>0</v>
      </c>
      <c r="X203" s="197">
        <f t="shared" ref="X203:X208" si="18">IFERROR(IF(W203="","",W203),"")</f>
        <v>0</v>
      </c>
      <c r="Y203" s="36">
        <f t="shared" ref="Y203:Y208" si="19">IFERROR(IF(W203="","",W203*0.0155),"")</f>
        <v>0</v>
      </c>
      <c r="Z203" s="56"/>
      <c r="AA203" s="57"/>
      <c r="AE203" s="67"/>
      <c r="BB203" s="138" t="s">
        <v>1</v>
      </c>
      <c r="BL203" s="67">
        <f t="shared" ref="BL203:BL208" si="20">IFERROR(W203*I203,"0")</f>
        <v>0</v>
      </c>
      <c r="BM203" s="67">
        <f t="shared" ref="BM203:BM208" si="21">IFERROR(X203*I203,"0")</f>
        <v>0</v>
      </c>
      <c r="BN203" s="67">
        <f t="shared" ref="BN203:BN208" si="22">IFERROR(W203/J203,"0")</f>
        <v>0</v>
      </c>
      <c r="BO203" s="67">
        <f t="shared" ref="BO203:BO208" si="23">IFERROR(X203/J203,"0")</f>
        <v>0</v>
      </c>
    </row>
    <row r="204" spans="1:67" ht="27" customHeight="1" x14ac:dyDescent="0.25">
      <c r="A204" s="54" t="s">
        <v>258</v>
      </c>
      <c r="B204" s="54" t="s">
        <v>259</v>
      </c>
      <c r="C204" s="31">
        <v>4301070997</v>
      </c>
      <c r="D204" s="203">
        <v>4607111038586</v>
      </c>
      <c r="E204" s="202"/>
      <c r="F204" s="195">
        <v>0.7</v>
      </c>
      <c r="G204" s="32">
        <v>8</v>
      </c>
      <c r="H204" s="195">
        <v>5.6</v>
      </c>
      <c r="I204" s="195">
        <v>5.83</v>
      </c>
      <c r="J204" s="32">
        <v>84</v>
      </c>
      <c r="K204" s="32" t="s">
        <v>63</v>
      </c>
      <c r="L204" s="33" t="s">
        <v>64</v>
      </c>
      <c r="M204" s="33"/>
      <c r="N204" s="32">
        <v>180</v>
      </c>
      <c r="O204" s="3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4" s="201"/>
      <c r="Q204" s="201"/>
      <c r="R204" s="201"/>
      <c r="S204" s="202"/>
      <c r="T204" s="34"/>
      <c r="U204" s="34"/>
      <c r="V204" s="35" t="s">
        <v>65</v>
      </c>
      <c r="W204" s="196">
        <v>4</v>
      </c>
      <c r="X204" s="197">
        <f t="shared" si="18"/>
        <v>4</v>
      </c>
      <c r="Y204" s="36">
        <f t="shared" si="19"/>
        <v>6.2E-2</v>
      </c>
      <c r="Z204" s="56"/>
      <c r="AA204" s="57"/>
      <c r="AE204" s="67"/>
      <c r="BB204" s="139" t="s">
        <v>1</v>
      </c>
      <c r="BL204" s="67">
        <f t="shared" si="20"/>
        <v>23.32</v>
      </c>
      <c r="BM204" s="67">
        <f t="shared" si="21"/>
        <v>23.32</v>
      </c>
      <c r="BN204" s="67">
        <f t="shared" si="22"/>
        <v>4.7619047619047616E-2</v>
      </c>
      <c r="BO204" s="67">
        <f t="shared" si="23"/>
        <v>4.7619047619047616E-2</v>
      </c>
    </row>
    <row r="205" spans="1:67" ht="27" customHeight="1" x14ac:dyDescent="0.25">
      <c r="A205" s="54" t="s">
        <v>260</v>
      </c>
      <c r="B205" s="54" t="s">
        <v>261</v>
      </c>
      <c r="C205" s="31">
        <v>4301070962</v>
      </c>
      <c r="D205" s="203">
        <v>4607111038609</v>
      </c>
      <c r="E205" s="202"/>
      <c r="F205" s="195">
        <v>0.4</v>
      </c>
      <c r="G205" s="32">
        <v>16</v>
      </c>
      <c r="H205" s="195">
        <v>6.4</v>
      </c>
      <c r="I205" s="195">
        <v>6.71</v>
      </c>
      <c r="J205" s="32">
        <v>84</v>
      </c>
      <c r="K205" s="32" t="s">
        <v>63</v>
      </c>
      <c r="L205" s="33" t="s">
        <v>64</v>
      </c>
      <c r="M205" s="33"/>
      <c r="N205" s="32">
        <v>180</v>
      </c>
      <c r="O205" s="31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5" s="201"/>
      <c r="Q205" s="201"/>
      <c r="R205" s="201"/>
      <c r="S205" s="202"/>
      <c r="T205" s="34"/>
      <c r="U205" s="34"/>
      <c r="V205" s="35" t="s">
        <v>65</v>
      </c>
      <c r="W205" s="196">
        <v>0</v>
      </c>
      <c r="X205" s="197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262</v>
      </c>
      <c r="B206" s="54" t="s">
        <v>263</v>
      </c>
      <c r="C206" s="31">
        <v>4301070963</v>
      </c>
      <c r="D206" s="203">
        <v>4607111038630</v>
      </c>
      <c r="E206" s="202"/>
      <c r="F206" s="195">
        <v>0.7</v>
      </c>
      <c r="G206" s="32">
        <v>8</v>
      </c>
      <c r="H206" s="195">
        <v>5.6</v>
      </c>
      <c r="I206" s="195">
        <v>5.87</v>
      </c>
      <c r="J206" s="32">
        <v>84</v>
      </c>
      <c r="K206" s="32" t="s">
        <v>63</v>
      </c>
      <c r="L206" s="33" t="s">
        <v>64</v>
      </c>
      <c r="M206" s="33"/>
      <c r="N206" s="32">
        <v>180</v>
      </c>
      <c r="O206" s="357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6" s="201"/>
      <c r="Q206" s="201"/>
      <c r="R206" s="201"/>
      <c r="S206" s="202"/>
      <c r="T206" s="34"/>
      <c r="U206" s="34"/>
      <c r="V206" s="35" t="s">
        <v>65</v>
      </c>
      <c r="W206" s="196">
        <v>0</v>
      </c>
      <c r="X206" s="197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264</v>
      </c>
      <c r="B207" s="54" t="s">
        <v>265</v>
      </c>
      <c r="C207" s="31">
        <v>4301070959</v>
      </c>
      <c r="D207" s="203">
        <v>4607111038616</v>
      </c>
      <c r="E207" s="202"/>
      <c r="F207" s="195">
        <v>0.4</v>
      </c>
      <c r="G207" s="32">
        <v>16</v>
      </c>
      <c r="H207" s="195">
        <v>6.4</v>
      </c>
      <c r="I207" s="195">
        <v>6.71</v>
      </c>
      <c r="J207" s="32">
        <v>84</v>
      </c>
      <c r="K207" s="32" t="s">
        <v>63</v>
      </c>
      <c r="L207" s="33" t="s">
        <v>64</v>
      </c>
      <c r="M207" s="33"/>
      <c r="N207" s="32">
        <v>180</v>
      </c>
      <c r="O207" s="20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65</v>
      </c>
      <c r="W207" s="196">
        <v>0</v>
      </c>
      <c r="X207" s="197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ht="27" customHeight="1" x14ac:dyDescent="0.25">
      <c r="A208" s="54" t="s">
        <v>266</v>
      </c>
      <c r="B208" s="54" t="s">
        <v>267</v>
      </c>
      <c r="C208" s="31">
        <v>4301070960</v>
      </c>
      <c r="D208" s="203">
        <v>4607111038623</v>
      </c>
      <c r="E208" s="202"/>
      <c r="F208" s="195">
        <v>0.7</v>
      </c>
      <c r="G208" s="32">
        <v>8</v>
      </c>
      <c r="H208" s="195">
        <v>5.6</v>
      </c>
      <c r="I208" s="195">
        <v>5.87</v>
      </c>
      <c r="J208" s="32">
        <v>84</v>
      </c>
      <c r="K208" s="32" t="s">
        <v>63</v>
      </c>
      <c r="L208" s="33" t="s">
        <v>64</v>
      </c>
      <c r="M208" s="33"/>
      <c r="N208" s="32">
        <v>180</v>
      </c>
      <c r="O208" s="25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65</v>
      </c>
      <c r="W208" s="196">
        <v>0</v>
      </c>
      <c r="X208" s="197">
        <f t="shared" si="18"/>
        <v>0</v>
      </c>
      <c r="Y208" s="36">
        <f t="shared" si="19"/>
        <v>0</v>
      </c>
      <c r="Z208" s="56"/>
      <c r="AA208" s="57"/>
      <c r="AE208" s="67"/>
      <c r="BB208" s="143" t="s">
        <v>1</v>
      </c>
      <c r="BL208" s="67">
        <f t="shared" si="20"/>
        <v>0</v>
      </c>
      <c r="BM208" s="67">
        <f t="shared" si="21"/>
        <v>0</v>
      </c>
      <c r="BN208" s="67">
        <f t="shared" si="22"/>
        <v>0</v>
      </c>
      <c r="BO208" s="67">
        <f t="shared" si="23"/>
        <v>0</v>
      </c>
    </row>
    <row r="209" spans="1:67" x14ac:dyDescent="0.2">
      <c r="A209" s="218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66</v>
      </c>
      <c r="P209" s="214"/>
      <c r="Q209" s="214"/>
      <c r="R209" s="214"/>
      <c r="S209" s="214"/>
      <c r="T209" s="214"/>
      <c r="U209" s="215"/>
      <c r="V209" s="37" t="s">
        <v>65</v>
      </c>
      <c r="W209" s="198">
        <f>IFERROR(SUM(W203:W208),"0")</f>
        <v>4</v>
      </c>
      <c r="X209" s="198">
        <f>IFERROR(SUM(X203:X208),"0")</f>
        <v>4</v>
      </c>
      <c r="Y209" s="198">
        <f>IFERROR(IF(Y203="",0,Y203),"0")+IFERROR(IF(Y204="",0,Y204),"0")+IFERROR(IF(Y205="",0,Y205),"0")+IFERROR(IF(Y206="",0,Y206),"0")+IFERROR(IF(Y207="",0,Y207),"0")+IFERROR(IF(Y208="",0,Y208),"0")</f>
        <v>6.2E-2</v>
      </c>
      <c r="Z209" s="199"/>
      <c r="AA209" s="199"/>
    </row>
    <row r="210" spans="1:67" x14ac:dyDescent="0.2">
      <c r="A210" s="205"/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19"/>
      <c r="O210" s="213" t="s">
        <v>66</v>
      </c>
      <c r="P210" s="214"/>
      <c r="Q210" s="214"/>
      <c r="R210" s="214"/>
      <c r="S210" s="214"/>
      <c r="T210" s="214"/>
      <c r="U210" s="215"/>
      <c r="V210" s="37" t="s">
        <v>67</v>
      </c>
      <c r="W210" s="198">
        <f>IFERROR(SUMPRODUCT(W203:W208*H203:H208),"0")</f>
        <v>22.4</v>
      </c>
      <c r="X210" s="198">
        <f>IFERROR(SUMPRODUCT(X203:X208*H203:H208),"0")</f>
        <v>22.4</v>
      </c>
      <c r="Y210" s="37"/>
      <c r="Z210" s="199"/>
      <c r="AA210" s="199"/>
    </row>
    <row r="211" spans="1:67" ht="16.5" customHeight="1" x14ac:dyDescent="0.25">
      <c r="A211" s="204" t="s">
        <v>268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90"/>
      <c r="AA211" s="190"/>
    </row>
    <row r="212" spans="1:67" ht="14.25" customHeight="1" x14ac:dyDescent="0.25">
      <c r="A212" s="206" t="s">
        <v>60</v>
      </c>
      <c r="B212" s="205"/>
      <c r="C212" s="205"/>
      <c r="D212" s="205"/>
      <c r="E212" s="205"/>
      <c r="F212" s="205"/>
      <c r="G212" s="205"/>
      <c r="H212" s="205"/>
      <c r="I212" s="205"/>
      <c r="J212" s="205"/>
      <c r="K212" s="205"/>
      <c r="L212" s="205"/>
      <c r="M212" s="205"/>
      <c r="N212" s="205"/>
      <c r="O212" s="205"/>
      <c r="P212" s="205"/>
      <c r="Q212" s="205"/>
      <c r="R212" s="205"/>
      <c r="S212" s="205"/>
      <c r="T212" s="205"/>
      <c r="U212" s="205"/>
      <c r="V212" s="205"/>
      <c r="W212" s="205"/>
      <c r="X212" s="205"/>
      <c r="Y212" s="205"/>
      <c r="Z212" s="189"/>
      <c r="AA212" s="189"/>
    </row>
    <row r="213" spans="1:67" ht="27" customHeight="1" x14ac:dyDescent="0.25">
      <c r="A213" s="54" t="s">
        <v>269</v>
      </c>
      <c r="B213" s="54" t="s">
        <v>270</v>
      </c>
      <c r="C213" s="31">
        <v>4301070915</v>
      </c>
      <c r="D213" s="203">
        <v>4607111035882</v>
      </c>
      <c r="E213" s="202"/>
      <c r="F213" s="195">
        <v>0.43</v>
      </c>
      <c r="G213" s="32">
        <v>16</v>
      </c>
      <c r="H213" s="195">
        <v>6.88</v>
      </c>
      <c r="I213" s="195">
        <v>7.19</v>
      </c>
      <c r="J213" s="32">
        <v>84</v>
      </c>
      <c r="K213" s="32" t="s">
        <v>63</v>
      </c>
      <c r="L213" s="33" t="s">
        <v>64</v>
      </c>
      <c r="M213" s="33"/>
      <c r="N213" s="32">
        <v>180</v>
      </c>
      <c r="O213" s="3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3" s="201"/>
      <c r="Q213" s="201"/>
      <c r="R213" s="201"/>
      <c r="S213" s="202"/>
      <c r="T213" s="34"/>
      <c r="U213" s="34"/>
      <c r="V213" s="35" t="s">
        <v>65</v>
      </c>
      <c r="W213" s="196">
        <v>0</v>
      </c>
      <c r="X213" s="197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271</v>
      </c>
      <c r="B214" s="54" t="s">
        <v>272</v>
      </c>
      <c r="C214" s="31">
        <v>4301070921</v>
      </c>
      <c r="D214" s="203">
        <v>4607111035905</v>
      </c>
      <c r="E214" s="202"/>
      <c r="F214" s="195">
        <v>0.9</v>
      </c>
      <c r="G214" s="32">
        <v>8</v>
      </c>
      <c r="H214" s="195">
        <v>7.2</v>
      </c>
      <c r="I214" s="195">
        <v>7.47</v>
      </c>
      <c r="J214" s="32">
        <v>84</v>
      </c>
      <c r="K214" s="32" t="s">
        <v>63</v>
      </c>
      <c r="L214" s="33" t="s">
        <v>64</v>
      </c>
      <c r="M214" s="33"/>
      <c r="N214" s="32">
        <v>180</v>
      </c>
      <c r="O214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4" s="201"/>
      <c r="Q214" s="201"/>
      <c r="R214" s="201"/>
      <c r="S214" s="202"/>
      <c r="T214" s="34"/>
      <c r="U214" s="34"/>
      <c r="V214" s="35" t="s">
        <v>65</v>
      </c>
      <c r="W214" s="196">
        <v>3</v>
      </c>
      <c r="X214" s="197">
        <f>IFERROR(IF(W214="","",W214),"")</f>
        <v>3</v>
      </c>
      <c r="Y214" s="36">
        <f>IFERROR(IF(W214="","",W214*0.0155),"")</f>
        <v>4.65E-2</v>
      </c>
      <c r="Z214" s="56"/>
      <c r="AA214" s="57"/>
      <c r="AE214" s="67"/>
      <c r="BB214" s="145" t="s">
        <v>1</v>
      </c>
      <c r="BL214" s="67">
        <f>IFERROR(W214*I214,"0")</f>
        <v>22.41</v>
      </c>
      <c r="BM214" s="67">
        <f>IFERROR(X214*I214,"0")</f>
        <v>22.41</v>
      </c>
      <c r="BN214" s="67">
        <f>IFERROR(W214/J214,"0")</f>
        <v>3.5714285714285712E-2</v>
      </c>
      <c r="BO214" s="67">
        <f>IFERROR(X214/J214,"0")</f>
        <v>3.5714285714285712E-2</v>
      </c>
    </row>
    <row r="215" spans="1:67" ht="27" customHeight="1" x14ac:dyDescent="0.25">
      <c r="A215" s="54" t="s">
        <v>273</v>
      </c>
      <c r="B215" s="54" t="s">
        <v>274</v>
      </c>
      <c r="C215" s="31">
        <v>4301070917</v>
      </c>
      <c r="D215" s="203">
        <v>4607111035912</v>
      </c>
      <c r="E215" s="202"/>
      <c r="F215" s="195">
        <v>0.43</v>
      </c>
      <c r="G215" s="32">
        <v>16</v>
      </c>
      <c r="H215" s="195">
        <v>6.88</v>
      </c>
      <c r="I215" s="195">
        <v>7.19</v>
      </c>
      <c r="J215" s="32">
        <v>84</v>
      </c>
      <c r="K215" s="32" t="s">
        <v>63</v>
      </c>
      <c r="L215" s="33" t="s">
        <v>64</v>
      </c>
      <c r="M215" s="33"/>
      <c r="N215" s="32">
        <v>180</v>
      </c>
      <c r="O215" s="24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5" s="201"/>
      <c r="Q215" s="201"/>
      <c r="R215" s="201"/>
      <c r="S215" s="202"/>
      <c r="T215" s="34"/>
      <c r="U215" s="34"/>
      <c r="V215" s="35" t="s">
        <v>65</v>
      </c>
      <c r="W215" s="196">
        <v>0</v>
      </c>
      <c r="X215" s="197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ht="27" customHeight="1" x14ac:dyDescent="0.25">
      <c r="A216" s="54" t="s">
        <v>275</v>
      </c>
      <c r="B216" s="54" t="s">
        <v>276</v>
      </c>
      <c r="C216" s="31">
        <v>4301070920</v>
      </c>
      <c r="D216" s="203">
        <v>4607111035929</v>
      </c>
      <c r="E216" s="202"/>
      <c r="F216" s="195">
        <v>0.9</v>
      </c>
      <c r="G216" s="32">
        <v>8</v>
      </c>
      <c r="H216" s="195">
        <v>7.2</v>
      </c>
      <c r="I216" s="195">
        <v>7.47</v>
      </c>
      <c r="J216" s="32">
        <v>84</v>
      </c>
      <c r="K216" s="32" t="s">
        <v>63</v>
      </c>
      <c r="L216" s="33" t="s">
        <v>64</v>
      </c>
      <c r="M216" s="33"/>
      <c r="N216" s="32">
        <v>180</v>
      </c>
      <c r="O216" s="33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6" s="201"/>
      <c r="Q216" s="201"/>
      <c r="R216" s="201"/>
      <c r="S216" s="202"/>
      <c r="T216" s="34"/>
      <c r="U216" s="34"/>
      <c r="V216" s="35" t="s">
        <v>65</v>
      </c>
      <c r="W216" s="196">
        <v>5</v>
      </c>
      <c r="X216" s="197">
        <f>IFERROR(IF(W216="","",W216),"")</f>
        <v>5</v>
      </c>
      <c r="Y216" s="36">
        <f>IFERROR(IF(W216="","",W216*0.0155),"")</f>
        <v>7.7499999999999999E-2</v>
      </c>
      <c r="Z216" s="56"/>
      <c r="AA216" s="57"/>
      <c r="AE216" s="67"/>
      <c r="BB216" s="147" t="s">
        <v>1</v>
      </c>
      <c r="BL216" s="67">
        <f>IFERROR(W216*I216,"0")</f>
        <v>37.35</v>
      </c>
      <c r="BM216" s="67">
        <f>IFERROR(X216*I216,"0")</f>
        <v>37.35</v>
      </c>
      <c r="BN216" s="67">
        <f>IFERROR(W216/J216,"0")</f>
        <v>5.9523809523809521E-2</v>
      </c>
      <c r="BO216" s="67">
        <f>IFERROR(X216/J216,"0")</f>
        <v>5.9523809523809521E-2</v>
      </c>
    </row>
    <row r="217" spans="1:67" x14ac:dyDescent="0.2">
      <c r="A217" s="218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66</v>
      </c>
      <c r="P217" s="214"/>
      <c r="Q217" s="214"/>
      <c r="R217" s="214"/>
      <c r="S217" s="214"/>
      <c r="T217" s="214"/>
      <c r="U217" s="215"/>
      <c r="V217" s="37" t="s">
        <v>65</v>
      </c>
      <c r="W217" s="198">
        <f>IFERROR(SUM(W213:W216),"0")</f>
        <v>8</v>
      </c>
      <c r="X217" s="198">
        <f>IFERROR(SUM(X213:X216),"0")</f>
        <v>8</v>
      </c>
      <c r="Y217" s="198">
        <f>IFERROR(IF(Y213="",0,Y213),"0")+IFERROR(IF(Y214="",0,Y214),"0")+IFERROR(IF(Y215="",0,Y215),"0")+IFERROR(IF(Y216="",0,Y216),"0")</f>
        <v>0.124</v>
      </c>
      <c r="Z217" s="199"/>
      <c r="AA217" s="199"/>
    </row>
    <row r="218" spans="1:67" x14ac:dyDescent="0.2">
      <c r="A218" s="205"/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19"/>
      <c r="O218" s="213" t="s">
        <v>66</v>
      </c>
      <c r="P218" s="214"/>
      <c r="Q218" s="214"/>
      <c r="R218" s="214"/>
      <c r="S218" s="214"/>
      <c r="T218" s="214"/>
      <c r="U218" s="215"/>
      <c r="V218" s="37" t="s">
        <v>67</v>
      </c>
      <c r="W218" s="198">
        <f>IFERROR(SUMPRODUCT(W213:W216*H213:H216),"0")</f>
        <v>57.6</v>
      </c>
      <c r="X218" s="198">
        <f>IFERROR(SUMPRODUCT(X213:X216*H213:H216),"0")</f>
        <v>57.6</v>
      </c>
      <c r="Y218" s="37"/>
      <c r="Z218" s="199"/>
      <c r="AA218" s="199"/>
    </row>
    <row r="219" spans="1:67" ht="16.5" customHeight="1" x14ac:dyDescent="0.25">
      <c r="A219" s="204" t="s">
        <v>277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90"/>
      <c r="AA219" s="190"/>
    </row>
    <row r="220" spans="1:67" ht="14.25" customHeight="1" x14ac:dyDescent="0.25">
      <c r="A220" s="206" t="s">
        <v>234</v>
      </c>
      <c r="B220" s="205"/>
      <c r="C220" s="205"/>
      <c r="D220" s="205"/>
      <c r="E220" s="205"/>
      <c r="F220" s="205"/>
      <c r="G220" s="205"/>
      <c r="H220" s="205"/>
      <c r="I220" s="205"/>
      <c r="J220" s="205"/>
      <c r="K220" s="205"/>
      <c r="L220" s="205"/>
      <c r="M220" s="205"/>
      <c r="N220" s="205"/>
      <c r="O220" s="205"/>
      <c r="P220" s="205"/>
      <c r="Q220" s="205"/>
      <c r="R220" s="205"/>
      <c r="S220" s="205"/>
      <c r="T220" s="205"/>
      <c r="U220" s="205"/>
      <c r="V220" s="205"/>
      <c r="W220" s="205"/>
      <c r="X220" s="205"/>
      <c r="Y220" s="205"/>
      <c r="Z220" s="189"/>
      <c r="AA220" s="189"/>
    </row>
    <row r="221" spans="1:67" ht="27" customHeight="1" x14ac:dyDescent="0.25">
      <c r="A221" s="54" t="s">
        <v>278</v>
      </c>
      <c r="B221" s="54" t="s">
        <v>279</v>
      </c>
      <c r="C221" s="31">
        <v>4301051320</v>
      </c>
      <c r="D221" s="203">
        <v>4680115881334</v>
      </c>
      <c r="E221" s="202"/>
      <c r="F221" s="195">
        <v>0.33</v>
      </c>
      <c r="G221" s="32">
        <v>6</v>
      </c>
      <c r="H221" s="195">
        <v>1.98</v>
      </c>
      <c r="I221" s="195">
        <v>2.27</v>
      </c>
      <c r="J221" s="32">
        <v>156</v>
      </c>
      <c r="K221" s="32" t="s">
        <v>63</v>
      </c>
      <c r="L221" s="33" t="s">
        <v>237</v>
      </c>
      <c r="M221" s="33"/>
      <c r="N221" s="32">
        <v>365</v>
      </c>
      <c r="O221" s="26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1" s="201"/>
      <c r="Q221" s="201"/>
      <c r="R221" s="201"/>
      <c r="S221" s="202"/>
      <c r="T221" s="34"/>
      <c r="U221" s="34"/>
      <c r="V221" s="35" t="s">
        <v>65</v>
      </c>
      <c r="W221" s="196">
        <v>0</v>
      </c>
      <c r="X221" s="197">
        <f>IFERROR(IF(W221="","",W221),"")</f>
        <v>0</v>
      </c>
      <c r="Y221" s="36">
        <f>IFERROR(IF(W221="","",W221*0.00753),"")</f>
        <v>0</v>
      </c>
      <c r="Z221" s="56"/>
      <c r="AA221" s="57"/>
      <c r="AE221" s="67"/>
      <c r="BB221" s="148" t="s">
        <v>238</v>
      </c>
      <c r="BL221" s="67">
        <f>IFERROR(W221*I221,"0")</f>
        <v>0</v>
      </c>
      <c r="BM221" s="67">
        <f>IFERROR(X221*I221,"0")</f>
        <v>0</v>
      </c>
      <c r="BN221" s="67">
        <f>IFERROR(W221/J221,"0")</f>
        <v>0</v>
      </c>
      <c r="BO221" s="67">
        <f>IFERROR(X221/J221,"0")</f>
        <v>0</v>
      </c>
    </row>
    <row r="222" spans="1:67" x14ac:dyDescent="0.2">
      <c r="A222" s="218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66</v>
      </c>
      <c r="P222" s="214"/>
      <c r="Q222" s="214"/>
      <c r="R222" s="214"/>
      <c r="S222" s="214"/>
      <c r="T222" s="214"/>
      <c r="U222" s="215"/>
      <c r="V222" s="37" t="s">
        <v>65</v>
      </c>
      <c r="W222" s="198">
        <f>IFERROR(SUM(W221:W221),"0")</f>
        <v>0</v>
      </c>
      <c r="X222" s="198">
        <f>IFERROR(SUM(X221:X221),"0")</f>
        <v>0</v>
      </c>
      <c r="Y222" s="198">
        <f>IFERROR(IF(Y221="",0,Y221),"0")</f>
        <v>0</v>
      </c>
      <c r="Z222" s="199"/>
      <c r="AA222" s="199"/>
    </row>
    <row r="223" spans="1:67" x14ac:dyDescent="0.2">
      <c r="A223" s="205"/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19"/>
      <c r="O223" s="213" t="s">
        <v>66</v>
      </c>
      <c r="P223" s="214"/>
      <c r="Q223" s="214"/>
      <c r="R223" s="214"/>
      <c r="S223" s="214"/>
      <c r="T223" s="214"/>
      <c r="U223" s="215"/>
      <c r="V223" s="37" t="s">
        <v>67</v>
      </c>
      <c r="W223" s="198">
        <f>IFERROR(SUMPRODUCT(W221:W221*H221:H221),"0")</f>
        <v>0</v>
      </c>
      <c r="X223" s="198">
        <f>IFERROR(SUMPRODUCT(X221:X221*H221:H221),"0")</f>
        <v>0</v>
      </c>
      <c r="Y223" s="37"/>
      <c r="Z223" s="199"/>
      <c r="AA223" s="199"/>
    </row>
    <row r="224" spans="1:67" ht="16.5" customHeight="1" x14ac:dyDescent="0.25">
      <c r="A224" s="204" t="s">
        <v>280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90"/>
      <c r="AA224" s="190"/>
    </row>
    <row r="225" spans="1:67" ht="14.25" customHeight="1" x14ac:dyDescent="0.25">
      <c r="A225" s="206" t="s">
        <v>60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189"/>
      <c r="AA225" s="189"/>
    </row>
    <row r="226" spans="1:67" ht="16.5" customHeight="1" x14ac:dyDescent="0.25">
      <c r="A226" s="54" t="s">
        <v>281</v>
      </c>
      <c r="B226" s="54" t="s">
        <v>282</v>
      </c>
      <c r="C226" s="31">
        <v>4301070874</v>
      </c>
      <c r="D226" s="203">
        <v>4607111035332</v>
      </c>
      <c r="E226" s="202"/>
      <c r="F226" s="195">
        <v>0.43</v>
      </c>
      <c r="G226" s="32">
        <v>16</v>
      </c>
      <c r="H226" s="195">
        <v>6.88</v>
      </c>
      <c r="I226" s="195">
        <v>7.2060000000000004</v>
      </c>
      <c r="J226" s="32">
        <v>84</v>
      </c>
      <c r="K226" s="32" t="s">
        <v>63</v>
      </c>
      <c r="L226" s="33" t="s">
        <v>64</v>
      </c>
      <c r="M226" s="33"/>
      <c r="N226" s="32">
        <v>180</v>
      </c>
      <c r="O226" s="38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6" s="201"/>
      <c r="Q226" s="201"/>
      <c r="R226" s="201"/>
      <c r="S226" s="202"/>
      <c r="T226" s="34"/>
      <c r="U226" s="34"/>
      <c r="V226" s="35" t="s">
        <v>65</v>
      </c>
      <c r="W226" s="196">
        <v>0</v>
      </c>
      <c r="X226" s="197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ht="16.5" customHeight="1" x14ac:dyDescent="0.25">
      <c r="A227" s="54" t="s">
        <v>283</v>
      </c>
      <c r="B227" s="54" t="s">
        <v>284</v>
      </c>
      <c r="C227" s="31">
        <v>4301071000</v>
      </c>
      <c r="D227" s="203">
        <v>4607111038708</v>
      </c>
      <c r="E227" s="202"/>
      <c r="F227" s="195">
        <v>0.8</v>
      </c>
      <c r="G227" s="32">
        <v>8</v>
      </c>
      <c r="H227" s="195">
        <v>6.4</v>
      </c>
      <c r="I227" s="195">
        <v>6.67</v>
      </c>
      <c r="J227" s="32">
        <v>84</v>
      </c>
      <c r="K227" s="32" t="s">
        <v>63</v>
      </c>
      <c r="L227" s="33" t="s">
        <v>64</v>
      </c>
      <c r="M227" s="33"/>
      <c r="N227" s="32">
        <v>180</v>
      </c>
      <c r="O227" s="3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7" s="201"/>
      <c r="Q227" s="201"/>
      <c r="R227" s="201"/>
      <c r="S227" s="202"/>
      <c r="T227" s="34"/>
      <c r="U227" s="34"/>
      <c r="V227" s="35" t="s">
        <v>65</v>
      </c>
      <c r="W227" s="196">
        <v>0</v>
      </c>
      <c r="X227" s="197">
        <f>IFERROR(IF(W227="","",W227),"")</f>
        <v>0</v>
      </c>
      <c r="Y227" s="36">
        <f>IFERROR(IF(W227="","",W227*0.0155),"")</f>
        <v>0</v>
      </c>
      <c r="Z227" s="56"/>
      <c r="AA227" s="57"/>
      <c r="AE227" s="67"/>
      <c r="BB227" s="150" t="s">
        <v>1</v>
      </c>
      <c r="BL227" s="67">
        <f>IFERROR(W227*I227,"0")</f>
        <v>0</v>
      </c>
      <c r="BM227" s="67">
        <f>IFERROR(X227*I227,"0")</f>
        <v>0</v>
      </c>
      <c r="BN227" s="67">
        <f>IFERROR(W227/J227,"0")</f>
        <v>0</v>
      </c>
      <c r="BO227" s="67">
        <f>IFERROR(X227/J227,"0")</f>
        <v>0</v>
      </c>
    </row>
    <row r="228" spans="1:67" x14ac:dyDescent="0.2">
      <c r="A228" s="218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66</v>
      </c>
      <c r="P228" s="214"/>
      <c r="Q228" s="214"/>
      <c r="R228" s="214"/>
      <c r="S228" s="214"/>
      <c r="T228" s="214"/>
      <c r="U228" s="215"/>
      <c r="V228" s="37" t="s">
        <v>65</v>
      </c>
      <c r="W228" s="198">
        <f>IFERROR(SUM(W226:W227),"0")</f>
        <v>0</v>
      </c>
      <c r="X228" s="198">
        <f>IFERROR(SUM(X226:X227),"0")</f>
        <v>0</v>
      </c>
      <c r="Y228" s="198">
        <f>IFERROR(IF(Y226="",0,Y226),"0")+IFERROR(IF(Y227="",0,Y227),"0")</f>
        <v>0</v>
      </c>
      <c r="Z228" s="199"/>
      <c r="AA228" s="199"/>
    </row>
    <row r="229" spans="1:67" x14ac:dyDescent="0.2">
      <c r="A229" s="205"/>
      <c r="B229" s="205"/>
      <c r="C229" s="205"/>
      <c r="D229" s="205"/>
      <c r="E229" s="205"/>
      <c r="F229" s="205"/>
      <c r="G229" s="205"/>
      <c r="H229" s="205"/>
      <c r="I229" s="205"/>
      <c r="J229" s="205"/>
      <c r="K229" s="205"/>
      <c r="L229" s="205"/>
      <c r="M229" s="205"/>
      <c r="N229" s="219"/>
      <c r="O229" s="213" t="s">
        <v>66</v>
      </c>
      <c r="P229" s="214"/>
      <c r="Q229" s="214"/>
      <c r="R229" s="214"/>
      <c r="S229" s="214"/>
      <c r="T229" s="214"/>
      <c r="U229" s="215"/>
      <c r="V229" s="37" t="s">
        <v>67</v>
      </c>
      <c r="W229" s="198">
        <f>IFERROR(SUMPRODUCT(W226:W227*H226:H227),"0")</f>
        <v>0</v>
      </c>
      <c r="X229" s="198">
        <f>IFERROR(SUMPRODUCT(X226:X227*H226:H227),"0")</f>
        <v>0</v>
      </c>
      <c r="Y229" s="37"/>
      <c r="Z229" s="199"/>
      <c r="AA229" s="199"/>
    </row>
    <row r="230" spans="1:67" ht="27.75" customHeight="1" x14ac:dyDescent="0.2">
      <c r="A230" s="287" t="s">
        <v>285</v>
      </c>
      <c r="B230" s="288"/>
      <c r="C230" s="288"/>
      <c r="D230" s="288"/>
      <c r="E230" s="288"/>
      <c r="F230" s="288"/>
      <c r="G230" s="288"/>
      <c r="H230" s="288"/>
      <c r="I230" s="288"/>
      <c r="J230" s="288"/>
      <c r="K230" s="288"/>
      <c r="L230" s="288"/>
      <c r="M230" s="288"/>
      <c r="N230" s="288"/>
      <c r="O230" s="288"/>
      <c r="P230" s="288"/>
      <c r="Q230" s="288"/>
      <c r="R230" s="288"/>
      <c r="S230" s="288"/>
      <c r="T230" s="288"/>
      <c r="U230" s="288"/>
      <c r="V230" s="288"/>
      <c r="W230" s="288"/>
      <c r="X230" s="288"/>
      <c r="Y230" s="288"/>
      <c r="Z230" s="48"/>
      <c r="AA230" s="48"/>
    </row>
    <row r="231" spans="1:67" ht="16.5" customHeight="1" x14ac:dyDescent="0.25">
      <c r="A231" s="204" t="s">
        <v>286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90"/>
      <c r="AA231" s="190"/>
    </row>
    <row r="232" spans="1:67" ht="14.25" customHeight="1" x14ac:dyDescent="0.25">
      <c r="A232" s="206" t="s">
        <v>60</v>
      </c>
      <c r="B232" s="205"/>
      <c r="C232" s="205"/>
      <c r="D232" s="205"/>
      <c r="E232" s="205"/>
      <c r="F232" s="205"/>
      <c r="G232" s="205"/>
      <c r="H232" s="205"/>
      <c r="I232" s="205"/>
      <c r="J232" s="205"/>
      <c r="K232" s="205"/>
      <c r="L232" s="205"/>
      <c r="M232" s="205"/>
      <c r="N232" s="205"/>
      <c r="O232" s="205"/>
      <c r="P232" s="205"/>
      <c r="Q232" s="205"/>
      <c r="R232" s="205"/>
      <c r="S232" s="205"/>
      <c r="T232" s="205"/>
      <c r="U232" s="205"/>
      <c r="V232" s="205"/>
      <c r="W232" s="205"/>
      <c r="X232" s="205"/>
      <c r="Y232" s="205"/>
      <c r="Z232" s="189"/>
      <c r="AA232" s="189"/>
    </row>
    <row r="233" spans="1:67" ht="27" customHeight="1" x14ac:dyDescent="0.25">
      <c r="A233" s="54" t="s">
        <v>287</v>
      </c>
      <c r="B233" s="54" t="s">
        <v>288</v>
      </c>
      <c r="C233" s="31">
        <v>4301070941</v>
      </c>
      <c r="D233" s="203">
        <v>4607111036162</v>
      </c>
      <c r="E233" s="202"/>
      <c r="F233" s="195">
        <v>0.8</v>
      </c>
      <c r="G233" s="32">
        <v>8</v>
      </c>
      <c r="H233" s="195">
        <v>6.4</v>
      </c>
      <c r="I233" s="195">
        <v>6.6811999999999996</v>
      </c>
      <c r="J233" s="32">
        <v>84</v>
      </c>
      <c r="K233" s="32" t="s">
        <v>63</v>
      </c>
      <c r="L233" s="33" t="s">
        <v>64</v>
      </c>
      <c r="M233" s="33"/>
      <c r="N233" s="32">
        <v>90</v>
      </c>
      <c r="O233" s="38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3" s="201"/>
      <c r="Q233" s="201"/>
      <c r="R233" s="201"/>
      <c r="S233" s="202"/>
      <c r="T233" s="34"/>
      <c r="U233" s="34"/>
      <c r="V233" s="35" t="s">
        <v>65</v>
      </c>
      <c r="W233" s="196">
        <v>0</v>
      </c>
      <c r="X233" s="197">
        <f>IFERROR(IF(W233="","",W233),"")</f>
        <v>0</v>
      </c>
      <c r="Y233" s="36">
        <f>IFERROR(IF(W233="","",W233*0.0155),"")</f>
        <v>0</v>
      </c>
      <c r="Z233" s="56"/>
      <c r="AA233" s="57"/>
      <c r="AE233" s="67"/>
      <c r="BB233" s="151" t="s">
        <v>1</v>
      </c>
      <c r="BL233" s="67">
        <f>IFERROR(W233*I233,"0")</f>
        <v>0</v>
      </c>
      <c r="BM233" s="67">
        <f>IFERROR(X233*I233,"0")</f>
        <v>0</v>
      </c>
      <c r="BN233" s="67">
        <f>IFERROR(W233/J233,"0")</f>
        <v>0</v>
      </c>
      <c r="BO233" s="67">
        <f>IFERROR(X233/J233,"0")</f>
        <v>0</v>
      </c>
    </row>
    <row r="234" spans="1:67" x14ac:dyDescent="0.2">
      <c r="A234" s="218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66</v>
      </c>
      <c r="P234" s="214"/>
      <c r="Q234" s="214"/>
      <c r="R234" s="214"/>
      <c r="S234" s="214"/>
      <c r="T234" s="214"/>
      <c r="U234" s="215"/>
      <c r="V234" s="37" t="s">
        <v>65</v>
      </c>
      <c r="W234" s="198">
        <f>IFERROR(SUM(W233:W233),"0")</f>
        <v>0</v>
      </c>
      <c r="X234" s="198">
        <f>IFERROR(SUM(X233:X233),"0")</f>
        <v>0</v>
      </c>
      <c r="Y234" s="198">
        <f>IFERROR(IF(Y233="",0,Y233),"0")</f>
        <v>0</v>
      </c>
      <c r="Z234" s="199"/>
      <c r="AA234" s="199"/>
    </row>
    <row r="235" spans="1:67" x14ac:dyDescent="0.2">
      <c r="A235" s="205"/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19"/>
      <c r="O235" s="213" t="s">
        <v>66</v>
      </c>
      <c r="P235" s="214"/>
      <c r="Q235" s="214"/>
      <c r="R235" s="214"/>
      <c r="S235" s="214"/>
      <c r="T235" s="214"/>
      <c r="U235" s="215"/>
      <c r="V235" s="37" t="s">
        <v>67</v>
      </c>
      <c r="W235" s="198">
        <f>IFERROR(SUMPRODUCT(W233:W233*H233:H233),"0")</f>
        <v>0</v>
      </c>
      <c r="X235" s="198">
        <f>IFERROR(SUMPRODUCT(X233:X233*H233:H233),"0")</f>
        <v>0</v>
      </c>
      <c r="Y235" s="37"/>
      <c r="Z235" s="199"/>
      <c r="AA235" s="199"/>
    </row>
    <row r="236" spans="1:67" ht="27.75" customHeight="1" x14ac:dyDescent="0.2">
      <c r="A236" s="287" t="s">
        <v>289</v>
      </c>
      <c r="B236" s="288"/>
      <c r="C236" s="288"/>
      <c r="D236" s="288"/>
      <c r="E236" s="288"/>
      <c r="F236" s="288"/>
      <c r="G236" s="288"/>
      <c r="H236" s="288"/>
      <c r="I236" s="288"/>
      <c r="J236" s="288"/>
      <c r="K236" s="288"/>
      <c r="L236" s="288"/>
      <c r="M236" s="288"/>
      <c r="N236" s="288"/>
      <c r="O236" s="288"/>
      <c r="P236" s="288"/>
      <c r="Q236" s="288"/>
      <c r="R236" s="288"/>
      <c r="S236" s="288"/>
      <c r="T236" s="288"/>
      <c r="U236" s="288"/>
      <c r="V236" s="288"/>
      <c r="W236" s="288"/>
      <c r="X236" s="288"/>
      <c r="Y236" s="288"/>
      <c r="Z236" s="48"/>
      <c r="AA236" s="48"/>
    </row>
    <row r="237" spans="1:67" ht="16.5" customHeight="1" x14ac:dyDescent="0.25">
      <c r="A237" s="204" t="s">
        <v>290</v>
      </c>
      <c r="B237" s="205"/>
      <c r="C237" s="205"/>
      <c r="D237" s="205"/>
      <c r="E237" s="205"/>
      <c r="F237" s="205"/>
      <c r="G237" s="205"/>
      <c r="H237" s="205"/>
      <c r="I237" s="205"/>
      <c r="J237" s="205"/>
      <c r="K237" s="205"/>
      <c r="L237" s="205"/>
      <c r="M237" s="205"/>
      <c r="N237" s="205"/>
      <c r="O237" s="205"/>
      <c r="P237" s="205"/>
      <c r="Q237" s="205"/>
      <c r="R237" s="205"/>
      <c r="S237" s="205"/>
      <c r="T237" s="205"/>
      <c r="U237" s="205"/>
      <c r="V237" s="205"/>
      <c r="W237" s="205"/>
      <c r="X237" s="205"/>
      <c r="Y237" s="205"/>
      <c r="Z237" s="190"/>
      <c r="AA237" s="190"/>
    </row>
    <row r="238" spans="1:67" ht="14.25" customHeight="1" x14ac:dyDescent="0.25">
      <c r="A238" s="206" t="s">
        <v>60</v>
      </c>
      <c r="B238" s="205"/>
      <c r="C238" s="205"/>
      <c r="D238" s="205"/>
      <c r="E238" s="205"/>
      <c r="F238" s="205"/>
      <c r="G238" s="205"/>
      <c r="H238" s="205"/>
      <c r="I238" s="205"/>
      <c r="J238" s="205"/>
      <c r="K238" s="205"/>
      <c r="L238" s="205"/>
      <c r="M238" s="205"/>
      <c r="N238" s="205"/>
      <c r="O238" s="205"/>
      <c r="P238" s="205"/>
      <c r="Q238" s="205"/>
      <c r="R238" s="205"/>
      <c r="S238" s="205"/>
      <c r="T238" s="205"/>
      <c r="U238" s="205"/>
      <c r="V238" s="205"/>
      <c r="W238" s="205"/>
      <c r="X238" s="205"/>
      <c r="Y238" s="205"/>
      <c r="Z238" s="189"/>
      <c r="AA238" s="189"/>
    </row>
    <row r="239" spans="1:67" ht="27" customHeight="1" x14ac:dyDescent="0.25">
      <c r="A239" s="54" t="s">
        <v>291</v>
      </c>
      <c r="B239" s="54" t="s">
        <v>292</v>
      </c>
      <c r="C239" s="31">
        <v>4301070965</v>
      </c>
      <c r="D239" s="203">
        <v>4607111035899</v>
      </c>
      <c r="E239" s="202"/>
      <c r="F239" s="195">
        <v>1</v>
      </c>
      <c r="G239" s="32">
        <v>5</v>
      </c>
      <c r="H239" s="195">
        <v>5</v>
      </c>
      <c r="I239" s="195">
        <v>5.2619999999999996</v>
      </c>
      <c r="J239" s="32">
        <v>84</v>
      </c>
      <c r="K239" s="32" t="s">
        <v>63</v>
      </c>
      <c r="L239" s="33" t="s">
        <v>64</v>
      </c>
      <c r="M239" s="33"/>
      <c r="N239" s="32">
        <v>180</v>
      </c>
      <c r="O239" s="293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9" s="201"/>
      <c r="Q239" s="201"/>
      <c r="R239" s="201"/>
      <c r="S239" s="202"/>
      <c r="T239" s="34"/>
      <c r="U239" s="34"/>
      <c r="V239" s="35" t="s">
        <v>65</v>
      </c>
      <c r="W239" s="196">
        <v>0</v>
      </c>
      <c r="X239" s="197">
        <f>IFERROR(IF(W239="","",W239),"")</f>
        <v>0</v>
      </c>
      <c r="Y239" s="36">
        <f>IFERROR(IF(W239="","",W239*0.0155),"")</f>
        <v>0</v>
      </c>
      <c r="Z239" s="56"/>
      <c r="AA239" s="57"/>
      <c r="AE239" s="67"/>
      <c r="BB239" s="152" t="s">
        <v>1</v>
      </c>
      <c r="BL239" s="67">
        <f>IFERROR(W239*I239,"0")</f>
        <v>0</v>
      </c>
      <c r="BM239" s="67">
        <f>IFERROR(X239*I239,"0")</f>
        <v>0</v>
      </c>
      <c r="BN239" s="67">
        <f>IFERROR(W239/J239,"0")</f>
        <v>0</v>
      </c>
      <c r="BO239" s="67">
        <f>IFERROR(X239/J239,"0")</f>
        <v>0</v>
      </c>
    </row>
    <row r="240" spans="1:67" x14ac:dyDescent="0.2">
      <c r="A240" s="218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66</v>
      </c>
      <c r="P240" s="214"/>
      <c r="Q240" s="214"/>
      <c r="R240" s="214"/>
      <c r="S240" s="214"/>
      <c r="T240" s="214"/>
      <c r="U240" s="215"/>
      <c r="V240" s="37" t="s">
        <v>65</v>
      </c>
      <c r="W240" s="198">
        <f>IFERROR(SUM(W239:W239),"0")</f>
        <v>0</v>
      </c>
      <c r="X240" s="198">
        <f>IFERROR(SUM(X239:X239),"0")</f>
        <v>0</v>
      </c>
      <c r="Y240" s="198">
        <f>IFERROR(IF(Y239="",0,Y239),"0")</f>
        <v>0</v>
      </c>
      <c r="Z240" s="199"/>
      <c r="AA240" s="199"/>
    </row>
    <row r="241" spans="1:67" x14ac:dyDescent="0.2">
      <c r="A241" s="205"/>
      <c r="B241" s="205"/>
      <c r="C241" s="205"/>
      <c r="D241" s="205"/>
      <c r="E241" s="205"/>
      <c r="F241" s="205"/>
      <c r="G241" s="205"/>
      <c r="H241" s="205"/>
      <c r="I241" s="205"/>
      <c r="J241" s="205"/>
      <c r="K241" s="205"/>
      <c r="L241" s="205"/>
      <c r="M241" s="205"/>
      <c r="N241" s="219"/>
      <c r="O241" s="213" t="s">
        <v>66</v>
      </c>
      <c r="P241" s="214"/>
      <c r="Q241" s="214"/>
      <c r="R241" s="214"/>
      <c r="S241" s="214"/>
      <c r="T241" s="214"/>
      <c r="U241" s="215"/>
      <c r="V241" s="37" t="s">
        <v>67</v>
      </c>
      <c r="W241" s="198">
        <f>IFERROR(SUMPRODUCT(W239:W239*H239:H239),"0")</f>
        <v>0</v>
      </c>
      <c r="X241" s="198">
        <f>IFERROR(SUMPRODUCT(X239:X239*H239:H239),"0")</f>
        <v>0</v>
      </c>
      <c r="Y241" s="37"/>
      <c r="Z241" s="199"/>
      <c r="AA241" s="199"/>
    </row>
    <row r="242" spans="1:67" ht="16.5" customHeight="1" x14ac:dyDescent="0.25">
      <c r="A242" s="204" t="s">
        <v>293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90"/>
      <c r="AA242" s="190"/>
    </row>
    <row r="243" spans="1:67" ht="14.25" customHeight="1" x14ac:dyDescent="0.25">
      <c r="A243" s="206" t="s">
        <v>60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9"/>
      <c r="AA243" s="189"/>
    </row>
    <row r="244" spans="1:67" ht="27" customHeight="1" x14ac:dyDescent="0.25">
      <c r="A244" s="54" t="s">
        <v>294</v>
      </c>
      <c r="B244" s="54" t="s">
        <v>295</v>
      </c>
      <c r="C244" s="31">
        <v>4301070870</v>
      </c>
      <c r="D244" s="203">
        <v>4607111036711</v>
      </c>
      <c r="E244" s="202"/>
      <c r="F244" s="195">
        <v>0.8</v>
      </c>
      <c r="G244" s="32">
        <v>8</v>
      </c>
      <c r="H244" s="195">
        <v>6.4</v>
      </c>
      <c r="I244" s="195">
        <v>6.67</v>
      </c>
      <c r="J244" s="32">
        <v>84</v>
      </c>
      <c r="K244" s="32" t="s">
        <v>63</v>
      </c>
      <c r="L244" s="33" t="s">
        <v>64</v>
      </c>
      <c r="M244" s="33"/>
      <c r="N244" s="32">
        <v>90</v>
      </c>
      <c r="O244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4" s="201"/>
      <c r="Q244" s="201"/>
      <c r="R244" s="201"/>
      <c r="S244" s="202"/>
      <c r="T244" s="34"/>
      <c r="U244" s="34"/>
      <c r="V244" s="35" t="s">
        <v>65</v>
      </c>
      <c r="W244" s="196">
        <v>0</v>
      </c>
      <c r="X244" s="197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x14ac:dyDescent="0.2">
      <c r="A245" s="218"/>
      <c r="B245" s="205"/>
      <c r="C245" s="205"/>
      <c r="D245" s="205"/>
      <c r="E245" s="205"/>
      <c r="F245" s="205"/>
      <c r="G245" s="205"/>
      <c r="H245" s="205"/>
      <c r="I245" s="205"/>
      <c r="J245" s="205"/>
      <c r="K245" s="205"/>
      <c r="L245" s="205"/>
      <c r="M245" s="205"/>
      <c r="N245" s="219"/>
      <c r="O245" s="213" t="s">
        <v>66</v>
      </c>
      <c r="P245" s="214"/>
      <c r="Q245" s="214"/>
      <c r="R245" s="214"/>
      <c r="S245" s="214"/>
      <c r="T245" s="214"/>
      <c r="U245" s="215"/>
      <c r="V245" s="37" t="s">
        <v>65</v>
      </c>
      <c r="W245" s="198">
        <f>IFERROR(SUM(W244:W244),"0")</f>
        <v>0</v>
      </c>
      <c r="X245" s="198">
        <f>IFERROR(SUM(X244:X244),"0")</f>
        <v>0</v>
      </c>
      <c r="Y245" s="198">
        <f>IFERROR(IF(Y244="",0,Y244),"0")</f>
        <v>0</v>
      </c>
      <c r="Z245" s="199"/>
      <c r="AA245" s="199"/>
    </row>
    <row r="246" spans="1:67" x14ac:dyDescent="0.2">
      <c r="A246" s="205"/>
      <c r="B246" s="205"/>
      <c r="C246" s="205"/>
      <c r="D246" s="205"/>
      <c r="E246" s="205"/>
      <c r="F246" s="205"/>
      <c r="G246" s="205"/>
      <c r="H246" s="205"/>
      <c r="I246" s="205"/>
      <c r="J246" s="205"/>
      <c r="K246" s="205"/>
      <c r="L246" s="205"/>
      <c r="M246" s="205"/>
      <c r="N246" s="219"/>
      <c r="O246" s="213" t="s">
        <v>66</v>
      </c>
      <c r="P246" s="214"/>
      <c r="Q246" s="214"/>
      <c r="R246" s="214"/>
      <c r="S246" s="214"/>
      <c r="T246" s="214"/>
      <c r="U246" s="215"/>
      <c r="V246" s="37" t="s">
        <v>67</v>
      </c>
      <c r="W246" s="198">
        <f>IFERROR(SUMPRODUCT(W244:W244*H244:H244),"0")</f>
        <v>0</v>
      </c>
      <c r="X246" s="198">
        <f>IFERROR(SUMPRODUCT(X244:X244*H244:H244),"0")</f>
        <v>0</v>
      </c>
      <c r="Y246" s="37"/>
      <c r="Z246" s="199"/>
      <c r="AA246" s="199"/>
    </row>
    <row r="247" spans="1:67" ht="27.75" customHeight="1" x14ac:dyDescent="0.2">
      <c r="A247" s="287" t="s">
        <v>296</v>
      </c>
      <c r="B247" s="288"/>
      <c r="C247" s="288"/>
      <c r="D247" s="288"/>
      <c r="E247" s="288"/>
      <c r="F247" s="288"/>
      <c r="G247" s="288"/>
      <c r="H247" s="288"/>
      <c r="I247" s="288"/>
      <c r="J247" s="288"/>
      <c r="K247" s="288"/>
      <c r="L247" s="288"/>
      <c r="M247" s="288"/>
      <c r="N247" s="288"/>
      <c r="O247" s="288"/>
      <c r="P247" s="288"/>
      <c r="Q247" s="288"/>
      <c r="R247" s="288"/>
      <c r="S247" s="288"/>
      <c r="T247" s="288"/>
      <c r="U247" s="288"/>
      <c r="V247" s="288"/>
      <c r="W247" s="288"/>
      <c r="X247" s="288"/>
      <c r="Y247" s="288"/>
      <c r="Z247" s="48"/>
      <c r="AA247" s="48"/>
    </row>
    <row r="248" spans="1:67" ht="16.5" customHeight="1" x14ac:dyDescent="0.25">
      <c r="A248" s="204" t="s">
        <v>297</v>
      </c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05"/>
      <c r="O248" s="205"/>
      <c r="P248" s="205"/>
      <c r="Q248" s="205"/>
      <c r="R248" s="205"/>
      <c r="S248" s="205"/>
      <c r="T248" s="205"/>
      <c r="U248" s="205"/>
      <c r="V248" s="205"/>
      <c r="W248" s="205"/>
      <c r="X248" s="205"/>
      <c r="Y248" s="205"/>
      <c r="Z248" s="190"/>
      <c r="AA248" s="190"/>
    </row>
    <row r="249" spans="1:67" ht="14.25" customHeight="1" x14ac:dyDescent="0.25">
      <c r="A249" s="206" t="s">
        <v>60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9"/>
      <c r="AA249" s="189"/>
    </row>
    <row r="250" spans="1:67" ht="27" customHeight="1" x14ac:dyDescent="0.25">
      <c r="A250" s="54" t="s">
        <v>298</v>
      </c>
      <c r="B250" s="54" t="s">
        <v>299</v>
      </c>
      <c r="C250" s="31">
        <v>4301071014</v>
      </c>
      <c r="D250" s="203">
        <v>4640242181264</v>
      </c>
      <c r="E250" s="202"/>
      <c r="F250" s="195">
        <v>0.7</v>
      </c>
      <c r="G250" s="32">
        <v>10</v>
      </c>
      <c r="H250" s="195">
        <v>7</v>
      </c>
      <c r="I250" s="195">
        <v>7.28</v>
      </c>
      <c r="J250" s="32">
        <v>84</v>
      </c>
      <c r="K250" s="32" t="s">
        <v>63</v>
      </c>
      <c r="L250" s="33" t="s">
        <v>64</v>
      </c>
      <c r="M250" s="33"/>
      <c r="N250" s="32">
        <v>180</v>
      </c>
      <c r="O250" s="356" t="s">
        <v>300</v>
      </c>
      <c r="P250" s="201"/>
      <c r="Q250" s="201"/>
      <c r="R250" s="201"/>
      <c r="S250" s="202"/>
      <c r="T250" s="34"/>
      <c r="U250" s="34"/>
      <c r="V250" s="35" t="s">
        <v>65</v>
      </c>
      <c r="W250" s="196">
        <v>0</v>
      </c>
      <c r="X250" s="197">
        <f>IFERROR(IF(W250="","",W250),"")</f>
        <v>0</v>
      </c>
      <c r="Y250" s="36">
        <f>IFERROR(IF(W250="","",W250*0.0155),"")</f>
        <v>0</v>
      </c>
      <c r="Z250" s="56"/>
      <c r="AA250" s="57"/>
      <c r="AE250" s="67"/>
      <c r="BB250" s="154" t="s">
        <v>1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t="27" customHeight="1" x14ac:dyDescent="0.25">
      <c r="A251" s="54" t="s">
        <v>301</v>
      </c>
      <c r="B251" s="54" t="s">
        <v>302</v>
      </c>
      <c r="C251" s="31">
        <v>4301071021</v>
      </c>
      <c r="D251" s="203">
        <v>4640242181325</v>
      </c>
      <c r="E251" s="202"/>
      <c r="F251" s="195">
        <v>0.7</v>
      </c>
      <c r="G251" s="32">
        <v>10</v>
      </c>
      <c r="H251" s="195">
        <v>7</v>
      </c>
      <c r="I251" s="195">
        <v>7.28</v>
      </c>
      <c r="J251" s="32">
        <v>84</v>
      </c>
      <c r="K251" s="32" t="s">
        <v>63</v>
      </c>
      <c r="L251" s="33" t="s">
        <v>64</v>
      </c>
      <c r="M251" s="33"/>
      <c r="N251" s="32">
        <v>180</v>
      </c>
      <c r="O251" s="370" t="s">
        <v>303</v>
      </c>
      <c r="P251" s="201"/>
      <c r="Q251" s="201"/>
      <c r="R251" s="201"/>
      <c r="S251" s="202"/>
      <c r="T251" s="34"/>
      <c r="U251" s="34"/>
      <c r="V251" s="35" t="s">
        <v>65</v>
      </c>
      <c r="W251" s="196">
        <v>0</v>
      </c>
      <c r="X251" s="197">
        <f>IFERROR(IF(W251="","",W251),"")</f>
        <v>0</v>
      </c>
      <c r="Y251" s="36">
        <f>IFERROR(IF(W251="","",W251*0.0155),"")</f>
        <v>0</v>
      </c>
      <c r="Z251" s="56"/>
      <c r="AA251" s="57"/>
      <c r="AE251" s="67"/>
      <c r="BB251" s="155" t="s">
        <v>1</v>
      </c>
      <c r="BL251" s="67">
        <f>IFERROR(W251*I251,"0")</f>
        <v>0</v>
      </c>
      <c r="BM251" s="67">
        <f>IFERROR(X251*I251,"0")</f>
        <v>0</v>
      </c>
      <c r="BN251" s="67">
        <f>IFERROR(W251/J251,"0")</f>
        <v>0</v>
      </c>
      <c r="BO251" s="67">
        <f>IFERROR(X251/J251,"0")</f>
        <v>0</v>
      </c>
    </row>
    <row r="252" spans="1:67" ht="27" customHeight="1" x14ac:dyDescent="0.25">
      <c r="A252" s="54" t="s">
        <v>304</v>
      </c>
      <c r="B252" s="54" t="s">
        <v>305</v>
      </c>
      <c r="C252" s="31">
        <v>4301070993</v>
      </c>
      <c r="D252" s="203">
        <v>4640242180670</v>
      </c>
      <c r="E252" s="202"/>
      <c r="F252" s="195">
        <v>1</v>
      </c>
      <c r="G252" s="32">
        <v>6</v>
      </c>
      <c r="H252" s="195">
        <v>6</v>
      </c>
      <c r="I252" s="195">
        <v>6.23</v>
      </c>
      <c r="J252" s="32">
        <v>84</v>
      </c>
      <c r="K252" s="32" t="s">
        <v>63</v>
      </c>
      <c r="L252" s="33" t="s">
        <v>64</v>
      </c>
      <c r="M252" s="33"/>
      <c r="N252" s="32">
        <v>180</v>
      </c>
      <c r="O252" s="408" t="s">
        <v>306</v>
      </c>
      <c r="P252" s="201"/>
      <c r="Q252" s="201"/>
      <c r="R252" s="201"/>
      <c r="S252" s="202"/>
      <c r="T252" s="34"/>
      <c r="U252" s="34"/>
      <c r="V252" s="35" t="s">
        <v>65</v>
      </c>
      <c r="W252" s="196">
        <v>0</v>
      </c>
      <c r="X252" s="197">
        <f>IFERROR(IF(W252="","",W252),"")</f>
        <v>0</v>
      </c>
      <c r="Y252" s="36">
        <f>IFERROR(IF(W252="","",W252*0.0155),"")</f>
        <v>0</v>
      </c>
      <c r="Z252" s="56"/>
      <c r="AA252" s="57"/>
      <c r="AE252" s="67"/>
      <c r="BB252" s="156" t="s">
        <v>1</v>
      </c>
      <c r="BL252" s="67">
        <f>IFERROR(W252*I252,"0")</f>
        <v>0</v>
      </c>
      <c r="BM252" s="67">
        <f>IFERROR(X252*I252,"0")</f>
        <v>0</v>
      </c>
      <c r="BN252" s="67">
        <f>IFERROR(W252/J252,"0")</f>
        <v>0</v>
      </c>
      <c r="BO252" s="67">
        <f>IFERROR(X252/J252,"0")</f>
        <v>0</v>
      </c>
    </row>
    <row r="253" spans="1:67" x14ac:dyDescent="0.2">
      <c r="A253" s="218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66</v>
      </c>
      <c r="P253" s="214"/>
      <c r="Q253" s="214"/>
      <c r="R253" s="214"/>
      <c r="S253" s="214"/>
      <c r="T253" s="214"/>
      <c r="U253" s="215"/>
      <c r="V253" s="37" t="s">
        <v>65</v>
      </c>
      <c r="W253" s="198">
        <f>IFERROR(SUM(W250:W252),"0")</f>
        <v>0</v>
      </c>
      <c r="X253" s="198">
        <f>IFERROR(SUM(X250:X252),"0")</f>
        <v>0</v>
      </c>
      <c r="Y253" s="198">
        <f>IFERROR(IF(Y250="",0,Y250),"0")+IFERROR(IF(Y251="",0,Y251),"0")+IFERROR(IF(Y252="",0,Y252),"0")</f>
        <v>0</v>
      </c>
      <c r="Z253" s="199"/>
      <c r="AA253" s="199"/>
    </row>
    <row r="254" spans="1:67" x14ac:dyDescent="0.2">
      <c r="A254" s="205"/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19"/>
      <c r="O254" s="213" t="s">
        <v>66</v>
      </c>
      <c r="P254" s="214"/>
      <c r="Q254" s="214"/>
      <c r="R254" s="214"/>
      <c r="S254" s="214"/>
      <c r="T254" s="214"/>
      <c r="U254" s="215"/>
      <c r="V254" s="37" t="s">
        <v>67</v>
      </c>
      <c r="W254" s="198">
        <f>IFERROR(SUMPRODUCT(W250:W252*H250:H252),"0")</f>
        <v>0</v>
      </c>
      <c r="X254" s="198">
        <f>IFERROR(SUMPRODUCT(X250:X252*H250:H252),"0")</f>
        <v>0</v>
      </c>
      <c r="Y254" s="37"/>
      <c r="Z254" s="199"/>
      <c r="AA254" s="199"/>
    </row>
    <row r="255" spans="1:67" ht="16.5" customHeight="1" x14ac:dyDescent="0.25">
      <c r="A255" s="204" t="s">
        <v>307</v>
      </c>
      <c r="B255" s="205"/>
      <c r="C255" s="205"/>
      <c r="D255" s="205"/>
      <c r="E255" s="205"/>
      <c r="F255" s="205"/>
      <c r="G255" s="205"/>
      <c r="H255" s="205"/>
      <c r="I255" s="205"/>
      <c r="J255" s="205"/>
      <c r="K255" s="205"/>
      <c r="L255" s="205"/>
      <c r="M255" s="205"/>
      <c r="N255" s="205"/>
      <c r="O255" s="205"/>
      <c r="P255" s="205"/>
      <c r="Q255" s="205"/>
      <c r="R255" s="205"/>
      <c r="S255" s="205"/>
      <c r="T255" s="205"/>
      <c r="U255" s="205"/>
      <c r="V255" s="205"/>
      <c r="W255" s="205"/>
      <c r="X255" s="205"/>
      <c r="Y255" s="205"/>
      <c r="Z255" s="190"/>
      <c r="AA255" s="190"/>
    </row>
    <row r="256" spans="1:67" ht="14.25" customHeight="1" x14ac:dyDescent="0.25">
      <c r="A256" s="206" t="s">
        <v>130</v>
      </c>
      <c r="B256" s="205"/>
      <c r="C256" s="205"/>
      <c r="D256" s="205"/>
      <c r="E256" s="205"/>
      <c r="F256" s="205"/>
      <c r="G256" s="205"/>
      <c r="H256" s="205"/>
      <c r="I256" s="205"/>
      <c r="J256" s="205"/>
      <c r="K256" s="205"/>
      <c r="L256" s="205"/>
      <c r="M256" s="205"/>
      <c r="N256" s="205"/>
      <c r="O256" s="205"/>
      <c r="P256" s="205"/>
      <c r="Q256" s="205"/>
      <c r="R256" s="205"/>
      <c r="S256" s="205"/>
      <c r="T256" s="205"/>
      <c r="U256" s="205"/>
      <c r="V256" s="205"/>
      <c r="W256" s="205"/>
      <c r="X256" s="205"/>
      <c r="Y256" s="205"/>
      <c r="Z256" s="189"/>
      <c r="AA256" s="189"/>
    </row>
    <row r="257" spans="1:67" ht="27" customHeight="1" x14ac:dyDescent="0.25">
      <c r="A257" s="54" t="s">
        <v>308</v>
      </c>
      <c r="B257" s="54" t="s">
        <v>309</v>
      </c>
      <c r="C257" s="31">
        <v>4301131019</v>
      </c>
      <c r="D257" s="203">
        <v>4640242180427</v>
      </c>
      <c r="E257" s="202"/>
      <c r="F257" s="195">
        <v>1.8</v>
      </c>
      <c r="G257" s="32">
        <v>1</v>
      </c>
      <c r="H257" s="195">
        <v>1.8</v>
      </c>
      <c r="I257" s="195">
        <v>1.915</v>
      </c>
      <c r="J257" s="32">
        <v>234</v>
      </c>
      <c r="K257" s="32" t="s">
        <v>122</v>
      </c>
      <c r="L257" s="33" t="s">
        <v>64</v>
      </c>
      <c r="M257" s="33"/>
      <c r="N257" s="32">
        <v>180</v>
      </c>
      <c r="O257" s="352" t="s">
        <v>310</v>
      </c>
      <c r="P257" s="201"/>
      <c r="Q257" s="201"/>
      <c r="R257" s="201"/>
      <c r="S257" s="202"/>
      <c r="T257" s="34"/>
      <c r="U257" s="34"/>
      <c r="V257" s="35" t="s">
        <v>65</v>
      </c>
      <c r="W257" s="196">
        <v>0</v>
      </c>
      <c r="X257" s="197">
        <f>IFERROR(IF(W257="","",W257),"")</f>
        <v>0</v>
      </c>
      <c r="Y257" s="36">
        <f>IFERROR(IF(W257="","",W257*0.00502),"")</f>
        <v>0</v>
      </c>
      <c r="Z257" s="56"/>
      <c r="AA257" s="57"/>
      <c r="AE257" s="67"/>
      <c r="BB257" s="157" t="s">
        <v>74</v>
      </c>
      <c r="BL257" s="67">
        <f>IFERROR(W257*I257,"0")</f>
        <v>0</v>
      </c>
      <c r="BM257" s="67">
        <f>IFERROR(X257*I257,"0")</f>
        <v>0</v>
      </c>
      <c r="BN257" s="67">
        <f>IFERROR(W257/J257,"0")</f>
        <v>0</v>
      </c>
      <c r="BO257" s="67">
        <f>IFERROR(X257/J257,"0")</f>
        <v>0</v>
      </c>
    </row>
    <row r="258" spans="1:67" x14ac:dyDescent="0.2">
      <c r="A258" s="218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66</v>
      </c>
      <c r="P258" s="214"/>
      <c r="Q258" s="214"/>
      <c r="R258" s="214"/>
      <c r="S258" s="214"/>
      <c r="T258" s="214"/>
      <c r="U258" s="215"/>
      <c r="V258" s="37" t="s">
        <v>65</v>
      </c>
      <c r="W258" s="198">
        <f>IFERROR(SUM(W257:W257),"0")</f>
        <v>0</v>
      </c>
      <c r="X258" s="198">
        <f>IFERROR(SUM(X257:X257),"0")</f>
        <v>0</v>
      </c>
      <c r="Y258" s="198">
        <f>IFERROR(IF(Y257="",0,Y257),"0")</f>
        <v>0</v>
      </c>
      <c r="Z258" s="199"/>
      <c r="AA258" s="199"/>
    </row>
    <row r="259" spans="1:67" x14ac:dyDescent="0.2">
      <c r="A259" s="205"/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19"/>
      <c r="O259" s="213" t="s">
        <v>66</v>
      </c>
      <c r="P259" s="214"/>
      <c r="Q259" s="214"/>
      <c r="R259" s="214"/>
      <c r="S259" s="214"/>
      <c r="T259" s="214"/>
      <c r="U259" s="215"/>
      <c r="V259" s="37" t="s">
        <v>67</v>
      </c>
      <c r="W259" s="198">
        <f>IFERROR(SUMPRODUCT(W257:W257*H257:H257),"0")</f>
        <v>0</v>
      </c>
      <c r="X259" s="198">
        <f>IFERROR(SUMPRODUCT(X257:X257*H257:H257),"0")</f>
        <v>0</v>
      </c>
      <c r="Y259" s="37"/>
      <c r="Z259" s="199"/>
      <c r="AA259" s="199"/>
    </row>
    <row r="260" spans="1:67" ht="14.25" customHeight="1" x14ac:dyDescent="0.25">
      <c r="A260" s="206" t="s">
        <v>70</v>
      </c>
      <c r="B260" s="205"/>
      <c r="C260" s="205"/>
      <c r="D260" s="205"/>
      <c r="E260" s="205"/>
      <c r="F260" s="205"/>
      <c r="G260" s="205"/>
      <c r="H260" s="205"/>
      <c r="I260" s="205"/>
      <c r="J260" s="205"/>
      <c r="K260" s="205"/>
      <c r="L260" s="205"/>
      <c r="M260" s="205"/>
      <c r="N260" s="205"/>
      <c r="O260" s="205"/>
      <c r="P260" s="205"/>
      <c r="Q260" s="205"/>
      <c r="R260" s="205"/>
      <c r="S260" s="205"/>
      <c r="T260" s="205"/>
      <c r="U260" s="205"/>
      <c r="V260" s="205"/>
      <c r="W260" s="205"/>
      <c r="X260" s="205"/>
      <c r="Y260" s="205"/>
      <c r="Z260" s="189"/>
      <c r="AA260" s="189"/>
    </row>
    <row r="261" spans="1:67" ht="27" customHeight="1" x14ac:dyDescent="0.25">
      <c r="A261" s="54" t="s">
        <v>311</v>
      </c>
      <c r="B261" s="54" t="s">
        <v>312</v>
      </c>
      <c r="C261" s="31">
        <v>4301132080</v>
      </c>
      <c r="D261" s="203">
        <v>4640242180397</v>
      </c>
      <c r="E261" s="202"/>
      <c r="F261" s="195">
        <v>1</v>
      </c>
      <c r="G261" s="32">
        <v>6</v>
      </c>
      <c r="H261" s="195">
        <v>6</v>
      </c>
      <c r="I261" s="195">
        <v>6.26</v>
      </c>
      <c r="J261" s="32">
        <v>84</v>
      </c>
      <c r="K261" s="32" t="s">
        <v>63</v>
      </c>
      <c r="L261" s="33" t="s">
        <v>64</v>
      </c>
      <c r="M261" s="33"/>
      <c r="N261" s="32">
        <v>180</v>
      </c>
      <c r="O261" s="327" t="s">
        <v>313</v>
      </c>
      <c r="P261" s="201"/>
      <c r="Q261" s="201"/>
      <c r="R261" s="201"/>
      <c r="S261" s="202"/>
      <c r="T261" s="34"/>
      <c r="U261" s="34"/>
      <c r="V261" s="35" t="s">
        <v>65</v>
      </c>
      <c r="W261" s="196">
        <v>14</v>
      </c>
      <c r="X261" s="197">
        <f>IFERROR(IF(W261="","",W261),"")</f>
        <v>14</v>
      </c>
      <c r="Y261" s="36">
        <f>IFERROR(IF(W261="","",W261*0.0155),"")</f>
        <v>0.217</v>
      </c>
      <c r="Z261" s="56"/>
      <c r="AA261" s="57"/>
      <c r="AE261" s="67"/>
      <c r="BB261" s="158" t="s">
        <v>74</v>
      </c>
      <c r="BL261" s="67">
        <f>IFERROR(W261*I261,"0")</f>
        <v>87.64</v>
      </c>
      <c r="BM261" s="67">
        <f>IFERROR(X261*I261,"0")</f>
        <v>87.64</v>
      </c>
      <c r="BN261" s="67">
        <f>IFERROR(W261/J261,"0")</f>
        <v>0.16666666666666666</v>
      </c>
      <c r="BO261" s="67">
        <f>IFERROR(X261/J261,"0")</f>
        <v>0.16666666666666666</v>
      </c>
    </row>
    <row r="262" spans="1:67" ht="27" customHeight="1" x14ac:dyDescent="0.25">
      <c r="A262" s="54" t="s">
        <v>314</v>
      </c>
      <c r="B262" s="54" t="s">
        <v>315</v>
      </c>
      <c r="C262" s="31">
        <v>4301132104</v>
      </c>
      <c r="D262" s="203">
        <v>4640242181219</v>
      </c>
      <c r="E262" s="202"/>
      <c r="F262" s="195">
        <v>0.3</v>
      </c>
      <c r="G262" s="32">
        <v>9</v>
      </c>
      <c r="H262" s="195">
        <v>2.7</v>
      </c>
      <c r="I262" s="195">
        <v>2.8450000000000002</v>
      </c>
      <c r="J262" s="32">
        <v>234</v>
      </c>
      <c r="K262" s="32" t="s">
        <v>122</v>
      </c>
      <c r="L262" s="33" t="s">
        <v>64</v>
      </c>
      <c r="M262" s="33"/>
      <c r="N262" s="32">
        <v>180</v>
      </c>
      <c r="O262" s="401" t="s">
        <v>316</v>
      </c>
      <c r="P262" s="201"/>
      <c r="Q262" s="201"/>
      <c r="R262" s="201"/>
      <c r="S262" s="202"/>
      <c r="T262" s="34"/>
      <c r="U262" s="34"/>
      <c r="V262" s="35" t="s">
        <v>65</v>
      </c>
      <c r="W262" s="196">
        <v>0</v>
      </c>
      <c r="X262" s="197">
        <f>IFERROR(IF(W262="","",W262),"")</f>
        <v>0</v>
      </c>
      <c r="Y262" s="36">
        <f>IFERROR(IF(W262="","",W262*0.00502),"")</f>
        <v>0</v>
      </c>
      <c r="Z262" s="56"/>
      <c r="AA262" s="57"/>
      <c r="AE262" s="67"/>
      <c r="BB262" s="159" t="s">
        <v>74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18"/>
      <c r="B263" s="205"/>
      <c r="C263" s="205"/>
      <c r="D263" s="205"/>
      <c r="E263" s="205"/>
      <c r="F263" s="205"/>
      <c r="G263" s="205"/>
      <c r="H263" s="205"/>
      <c r="I263" s="205"/>
      <c r="J263" s="205"/>
      <c r="K263" s="205"/>
      <c r="L263" s="205"/>
      <c r="M263" s="205"/>
      <c r="N263" s="219"/>
      <c r="O263" s="213" t="s">
        <v>66</v>
      </c>
      <c r="P263" s="214"/>
      <c r="Q263" s="214"/>
      <c r="R263" s="214"/>
      <c r="S263" s="214"/>
      <c r="T263" s="214"/>
      <c r="U263" s="215"/>
      <c r="V263" s="37" t="s">
        <v>65</v>
      </c>
      <c r="W263" s="198">
        <f>IFERROR(SUM(W261:W262),"0")</f>
        <v>14</v>
      </c>
      <c r="X263" s="198">
        <f>IFERROR(SUM(X261:X262),"0")</f>
        <v>14</v>
      </c>
      <c r="Y263" s="198">
        <f>IFERROR(IF(Y261="",0,Y261),"0")+IFERROR(IF(Y262="",0,Y262),"0")</f>
        <v>0.217</v>
      </c>
      <c r="Z263" s="199"/>
      <c r="AA263" s="199"/>
    </row>
    <row r="264" spans="1:67" x14ac:dyDescent="0.2">
      <c r="A264" s="205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66</v>
      </c>
      <c r="P264" s="214"/>
      <c r="Q264" s="214"/>
      <c r="R264" s="214"/>
      <c r="S264" s="214"/>
      <c r="T264" s="214"/>
      <c r="U264" s="215"/>
      <c r="V264" s="37" t="s">
        <v>67</v>
      </c>
      <c r="W264" s="198">
        <f>IFERROR(SUMPRODUCT(W261:W262*H261:H262),"0")</f>
        <v>84</v>
      </c>
      <c r="X264" s="198">
        <f>IFERROR(SUMPRODUCT(X261:X262*H261:H262),"0")</f>
        <v>84</v>
      </c>
      <c r="Y264" s="37"/>
      <c r="Z264" s="199"/>
      <c r="AA264" s="199"/>
    </row>
    <row r="265" spans="1:67" ht="14.25" customHeight="1" x14ac:dyDescent="0.25">
      <c r="A265" s="206" t="s">
        <v>148</v>
      </c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05"/>
      <c r="O265" s="205"/>
      <c r="P265" s="205"/>
      <c r="Q265" s="205"/>
      <c r="R265" s="205"/>
      <c r="S265" s="205"/>
      <c r="T265" s="205"/>
      <c r="U265" s="205"/>
      <c r="V265" s="205"/>
      <c r="W265" s="205"/>
      <c r="X265" s="205"/>
      <c r="Y265" s="205"/>
      <c r="Z265" s="189"/>
      <c r="AA265" s="189"/>
    </row>
    <row r="266" spans="1:67" ht="27" customHeight="1" x14ac:dyDescent="0.25">
      <c r="A266" s="54" t="s">
        <v>317</v>
      </c>
      <c r="B266" s="54" t="s">
        <v>318</v>
      </c>
      <c r="C266" s="31">
        <v>4301136028</v>
      </c>
      <c r="D266" s="203">
        <v>4640242180304</v>
      </c>
      <c r="E266" s="202"/>
      <c r="F266" s="195">
        <v>2.7</v>
      </c>
      <c r="G266" s="32">
        <v>1</v>
      </c>
      <c r="H266" s="195">
        <v>2.7</v>
      </c>
      <c r="I266" s="195">
        <v>2.8906000000000001</v>
      </c>
      <c r="J266" s="32">
        <v>126</v>
      </c>
      <c r="K266" s="32" t="s">
        <v>73</v>
      </c>
      <c r="L266" s="33" t="s">
        <v>64</v>
      </c>
      <c r="M266" s="33"/>
      <c r="N266" s="32">
        <v>180</v>
      </c>
      <c r="O266" s="324" t="s">
        <v>319</v>
      </c>
      <c r="P266" s="201"/>
      <c r="Q266" s="201"/>
      <c r="R266" s="201"/>
      <c r="S266" s="202"/>
      <c r="T266" s="34"/>
      <c r="U266" s="34"/>
      <c r="V266" s="35" t="s">
        <v>65</v>
      </c>
      <c r="W266" s="196">
        <v>8</v>
      </c>
      <c r="X266" s="197">
        <f>IFERROR(IF(W266="","",W266),"")</f>
        <v>8</v>
      </c>
      <c r="Y266" s="36">
        <f>IFERROR(IF(W266="","",W266*0.00936),"")</f>
        <v>7.4880000000000002E-2</v>
      </c>
      <c r="Z266" s="56"/>
      <c r="AA266" s="57"/>
      <c r="AE266" s="67"/>
      <c r="BB266" s="160" t="s">
        <v>74</v>
      </c>
      <c r="BL266" s="67">
        <f>IFERROR(W266*I266,"0")</f>
        <v>23.1248</v>
      </c>
      <c r="BM266" s="67">
        <f>IFERROR(X266*I266,"0")</f>
        <v>23.1248</v>
      </c>
      <c r="BN266" s="67">
        <f>IFERROR(W266/J266,"0")</f>
        <v>6.3492063492063489E-2</v>
      </c>
      <c r="BO266" s="67">
        <f>IFERROR(X266/J266,"0")</f>
        <v>6.3492063492063489E-2</v>
      </c>
    </row>
    <row r="267" spans="1:67" ht="37.5" customHeight="1" x14ac:dyDescent="0.25">
      <c r="A267" s="54" t="s">
        <v>320</v>
      </c>
      <c r="B267" s="54" t="s">
        <v>321</v>
      </c>
      <c r="C267" s="31">
        <v>4301136027</v>
      </c>
      <c r="D267" s="203">
        <v>4640242180298</v>
      </c>
      <c r="E267" s="202"/>
      <c r="F267" s="195">
        <v>2.7</v>
      </c>
      <c r="G267" s="32">
        <v>1</v>
      </c>
      <c r="H267" s="195">
        <v>2.7</v>
      </c>
      <c r="I267" s="195">
        <v>2.8919999999999999</v>
      </c>
      <c r="J267" s="32">
        <v>126</v>
      </c>
      <c r="K267" s="32" t="s">
        <v>73</v>
      </c>
      <c r="L267" s="33" t="s">
        <v>64</v>
      </c>
      <c r="M267" s="33"/>
      <c r="N267" s="32">
        <v>180</v>
      </c>
      <c r="O267" s="34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7" s="201"/>
      <c r="Q267" s="201"/>
      <c r="R267" s="201"/>
      <c r="S267" s="202"/>
      <c r="T267" s="34"/>
      <c r="U267" s="34"/>
      <c r="V267" s="35" t="s">
        <v>65</v>
      </c>
      <c r="W267" s="196">
        <v>0</v>
      </c>
      <c r="X267" s="197">
        <f>IFERROR(IF(W267="","",W267),"")</f>
        <v>0</v>
      </c>
      <c r="Y267" s="36">
        <f>IFERROR(IF(W267="","",W267*0.00936),"")</f>
        <v>0</v>
      </c>
      <c r="Z267" s="56"/>
      <c r="AA267" s="57"/>
      <c r="AE267" s="67"/>
      <c r="BB267" s="161" t="s">
        <v>74</v>
      </c>
      <c r="BL267" s="67">
        <f>IFERROR(W267*I267,"0")</f>
        <v>0</v>
      </c>
      <c r="BM267" s="67">
        <f>IFERROR(X267*I267,"0")</f>
        <v>0</v>
      </c>
      <c r="BN267" s="67">
        <f>IFERROR(W267/J267,"0")</f>
        <v>0</v>
      </c>
      <c r="BO267" s="67">
        <f>IFERROR(X267/J267,"0")</f>
        <v>0</v>
      </c>
    </row>
    <row r="268" spans="1:67" ht="27" customHeight="1" x14ac:dyDescent="0.25">
      <c r="A268" s="54" t="s">
        <v>322</v>
      </c>
      <c r="B268" s="54" t="s">
        <v>323</v>
      </c>
      <c r="C268" s="31">
        <v>4301136026</v>
      </c>
      <c r="D268" s="203">
        <v>4640242180236</v>
      </c>
      <c r="E268" s="202"/>
      <c r="F268" s="195">
        <v>5</v>
      </c>
      <c r="G268" s="32">
        <v>1</v>
      </c>
      <c r="H268" s="195">
        <v>5</v>
      </c>
      <c r="I268" s="195">
        <v>5.2350000000000003</v>
      </c>
      <c r="J268" s="32">
        <v>84</v>
      </c>
      <c r="K268" s="32" t="s">
        <v>63</v>
      </c>
      <c r="L268" s="33" t="s">
        <v>64</v>
      </c>
      <c r="M268" s="33"/>
      <c r="N268" s="32">
        <v>180</v>
      </c>
      <c r="O268" s="251" t="s">
        <v>324</v>
      </c>
      <c r="P268" s="201"/>
      <c r="Q268" s="201"/>
      <c r="R268" s="201"/>
      <c r="S268" s="202"/>
      <c r="T268" s="34"/>
      <c r="U268" s="34"/>
      <c r="V268" s="35" t="s">
        <v>65</v>
      </c>
      <c r="W268" s="196">
        <v>60</v>
      </c>
      <c r="X268" s="197">
        <f>IFERROR(IF(W268="","",W268),"")</f>
        <v>60</v>
      </c>
      <c r="Y268" s="36">
        <f>IFERROR(IF(W268="","",W268*0.0155),"")</f>
        <v>0.92999999999999994</v>
      </c>
      <c r="Z268" s="56"/>
      <c r="AA268" s="57"/>
      <c r="AE268" s="67"/>
      <c r="BB268" s="162" t="s">
        <v>74</v>
      </c>
      <c r="BL268" s="67">
        <f>IFERROR(W268*I268,"0")</f>
        <v>314.10000000000002</v>
      </c>
      <c r="BM268" s="67">
        <f>IFERROR(X268*I268,"0")</f>
        <v>314.10000000000002</v>
      </c>
      <c r="BN268" s="67">
        <f>IFERROR(W268/J268,"0")</f>
        <v>0.7142857142857143</v>
      </c>
      <c r="BO268" s="67">
        <f>IFERROR(X268/J268,"0")</f>
        <v>0.7142857142857143</v>
      </c>
    </row>
    <row r="269" spans="1:67" ht="27" customHeight="1" x14ac:dyDescent="0.25">
      <c r="A269" s="54" t="s">
        <v>325</v>
      </c>
      <c r="B269" s="54" t="s">
        <v>326</v>
      </c>
      <c r="C269" s="31">
        <v>4301136029</v>
      </c>
      <c r="D269" s="203">
        <v>4640242180410</v>
      </c>
      <c r="E269" s="202"/>
      <c r="F269" s="195">
        <v>2.2400000000000002</v>
      </c>
      <c r="G269" s="32">
        <v>1</v>
      </c>
      <c r="H269" s="195">
        <v>2.2400000000000002</v>
      </c>
      <c r="I269" s="195">
        <v>2.4319999999999999</v>
      </c>
      <c r="J269" s="32">
        <v>126</v>
      </c>
      <c r="K269" s="32" t="s">
        <v>73</v>
      </c>
      <c r="L269" s="33" t="s">
        <v>64</v>
      </c>
      <c r="M269" s="33"/>
      <c r="N269" s="32">
        <v>180</v>
      </c>
      <c r="O269" s="346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9" s="201"/>
      <c r="Q269" s="201"/>
      <c r="R269" s="201"/>
      <c r="S269" s="202"/>
      <c r="T269" s="34"/>
      <c r="U269" s="34"/>
      <c r="V269" s="35" t="s">
        <v>65</v>
      </c>
      <c r="W269" s="196">
        <v>0</v>
      </c>
      <c r="X269" s="197">
        <f>IFERROR(IF(W269="","",W269),"")</f>
        <v>0</v>
      </c>
      <c r="Y269" s="36">
        <f>IFERROR(IF(W269="","",W269*0.00936),"")</f>
        <v>0</v>
      </c>
      <c r="Z269" s="56"/>
      <c r="AA269" s="57"/>
      <c r="AE269" s="67"/>
      <c r="BB269" s="163" t="s">
        <v>74</v>
      </c>
      <c r="BL269" s="67">
        <f>IFERROR(W269*I269,"0")</f>
        <v>0</v>
      </c>
      <c r="BM269" s="67">
        <f>IFERROR(X269*I269,"0")</f>
        <v>0</v>
      </c>
      <c r="BN269" s="67">
        <f>IFERROR(W269/J269,"0")</f>
        <v>0</v>
      </c>
      <c r="BO269" s="67">
        <f>IFERROR(X269/J269,"0")</f>
        <v>0</v>
      </c>
    </row>
    <row r="270" spans="1:67" x14ac:dyDescent="0.2">
      <c r="A270" s="218"/>
      <c r="B270" s="205"/>
      <c r="C270" s="205"/>
      <c r="D270" s="205"/>
      <c r="E270" s="205"/>
      <c r="F270" s="205"/>
      <c r="G270" s="205"/>
      <c r="H270" s="205"/>
      <c r="I270" s="205"/>
      <c r="J270" s="205"/>
      <c r="K270" s="205"/>
      <c r="L270" s="205"/>
      <c r="M270" s="205"/>
      <c r="N270" s="219"/>
      <c r="O270" s="213" t="s">
        <v>66</v>
      </c>
      <c r="P270" s="214"/>
      <c r="Q270" s="214"/>
      <c r="R270" s="214"/>
      <c r="S270" s="214"/>
      <c r="T270" s="214"/>
      <c r="U270" s="215"/>
      <c r="V270" s="37" t="s">
        <v>65</v>
      </c>
      <c r="W270" s="198">
        <f>IFERROR(SUM(W266:W269),"0")</f>
        <v>68</v>
      </c>
      <c r="X270" s="198">
        <f>IFERROR(SUM(X266:X269),"0")</f>
        <v>68</v>
      </c>
      <c r="Y270" s="198">
        <f>IFERROR(IF(Y266="",0,Y266),"0")+IFERROR(IF(Y267="",0,Y267),"0")+IFERROR(IF(Y268="",0,Y268),"0")+IFERROR(IF(Y269="",0,Y269),"0")</f>
        <v>1.00488</v>
      </c>
      <c r="Z270" s="199"/>
      <c r="AA270" s="199"/>
    </row>
    <row r="271" spans="1:67" x14ac:dyDescent="0.2">
      <c r="A271" s="205"/>
      <c r="B271" s="205"/>
      <c r="C271" s="205"/>
      <c r="D271" s="205"/>
      <c r="E271" s="205"/>
      <c r="F271" s="205"/>
      <c r="G271" s="205"/>
      <c r="H271" s="205"/>
      <c r="I271" s="205"/>
      <c r="J271" s="205"/>
      <c r="K271" s="205"/>
      <c r="L271" s="205"/>
      <c r="M271" s="205"/>
      <c r="N271" s="219"/>
      <c r="O271" s="213" t="s">
        <v>66</v>
      </c>
      <c r="P271" s="214"/>
      <c r="Q271" s="214"/>
      <c r="R271" s="214"/>
      <c r="S271" s="214"/>
      <c r="T271" s="214"/>
      <c r="U271" s="215"/>
      <c r="V271" s="37" t="s">
        <v>67</v>
      </c>
      <c r="W271" s="198">
        <f>IFERROR(SUMPRODUCT(W266:W269*H266:H269),"0")</f>
        <v>321.60000000000002</v>
      </c>
      <c r="X271" s="198">
        <f>IFERROR(SUMPRODUCT(X266:X269*H266:H269),"0")</f>
        <v>321.60000000000002</v>
      </c>
      <c r="Y271" s="37"/>
      <c r="Z271" s="199"/>
      <c r="AA271" s="199"/>
    </row>
    <row r="272" spans="1:67" ht="14.25" customHeight="1" x14ac:dyDescent="0.25">
      <c r="A272" s="206" t="s">
        <v>126</v>
      </c>
      <c r="B272" s="205"/>
      <c r="C272" s="205"/>
      <c r="D272" s="205"/>
      <c r="E272" s="205"/>
      <c r="F272" s="205"/>
      <c r="G272" s="205"/>
      <c r="H272" s="205"/>
      <c r="I272" s="205"/>
      <c r="J272" s="205"/>
      <c r="K272" s="205"/>
      <c r="L272" s="205"/>
      <c r="M272" s="205"/>
      <c r="N272" s="205"/>
      <c r="O272" s="205"/>
      <c r="P272" s="205"/>
      <c r="Q272" s="205"/>
      <c r="R272" s="205"/>
      <c r="S272" s="205"/>
      <c r="T272" s="205"/>
      <c r="U272" s="205"/>
      <c r="V272" s="205"/>
      <c r="W272" s="205"/>
      <c r="X272" s="205"/>
      <c r="Y272" s="205"/>
      <c r="Z272" s="189"/>
      <c r="AA272" s="189"/>
    </row>
    <row r="273" spans="1:67" ht="27" customHeight="1" x14ac:dyDescent="0.25">
      <c r="A273" s="54" t="s">
        <v>327</v>
      </c>
      <c r="B273" s="54" t="s">
        <v>328</v>
      </c>
      <c r="C273" s="31">
        <v>4301135320</v>
      </c>
      <c r="D273" s="203">
        <v>4640242181592</v>
      </c>
      <c r="E273" s="202"/>
      <c r="F273" s="195">
        <v>3.5</v>
      </c>
      <c r="G273" s="32">
        <v>1</v>
      </c>
      <c r="H273" s="195">
        <v>3.5</v>
      </c>
      <c r="I273" s="195">
        <v>3.6850000000000001</v>
      </c>
      <c r="J273" s="32">
        <v>126</v>
      </c>
      <c r="K273" s="32" t="s">
        <v>73</v>
      </c>
      <c r="L273" s="33" t="s">
        <v>64</v>
      </c>
      <c r="M273" s="33"/>
      <c r="N273" s="32">
        <v>180</v>
      </c>
      <c r="O273" s="245" t="s">
        <v>329</v>
      </c>
      <c r="P273" s="201"/>
      <c r="Q273" s="201"/>
      <c r="R273" s="201"/>
      <c r="S273" s="202"/>
      <c r="T273" s="34"/>
      <c r="U273" s="34"/>
      <c r="V273" s="35" t="s">
        <v>65</v>
      </c>
      <c r="W273" s="196">
        <v>0</v>
      </c>
      <c r="X273" s="197">
        <f t="shared" ref="X273:X295" si="24">IFERROR(IF(W273="","",W273),"")</f>
        <v>0</v>
      </c>
      <c r="Y273" s="36">
        <f t="shared" ref="Y273:Y279" si="25">IFERROR(IF(W273="","",W273*0.00936),"")</f>
        <v>0</v>
      </c>
      <c r="Z273" s="56"/>
      <c r="AA273" s="57" t="s">
        <v>330</v>
      </c>
      <c r="AE273" s="67"/>
      <c r="BB273" s="164" t="s">
        <v>74</v>
      </c>
      <c r="BL273" s="67">
        <f t="shared" ref="BL273:BL295" si="26">IFERROR(W273*I273,"0")</f>
        <v>0</v>
      </c>
      <c r="BM273" s="67">
        <f t="shared" ref="BM273:BM295" si="27">IFERROR(X273*I273,"0")</f>
        <v>0</v>
      </c>
      <c r="BN273" s="67">
        <f t="shared" ref="BN273:BN295" si="28">IFERROR(W273/J273,"0")</f>
        <v>0</v>
      </c>
      <c r="BO273" s="67">
        <f t="shared" ref="BO273:BO295" si="29">IFERROR(X273/J273,"0")</f>
        <v>0</v>
      </c>
    </row>
    <row r="274" spans="1:67" ht="27" customHeight="1" x14ac:dyDescent="0.25">
      <c r="A274" s="54" t="s">
        <v>331</v>
      </c>
      <c r="B274" s="54" t="s">
        <v>332</v>
      </c>
      <c r="C274" s="31">
        <v>4301135191</v>
      </c>
      <c r="D274" s="203">
        <v>4640242180373</v>
      </c>
      <c r="E274" s="202"/>
      <c r="F274" s="195">
        <v>3</v>
      </c>
      <c r="G274" s="32">
        <v>1</v>
      </c>
      <c r="H274" s="195">
        <v>3</v>
      </c>
      <c r="I274" s="195">
        <v>3.1920000000000002</v>
      </c>
      <c r="J274" s="32">
        <v>126</v>
      </c>
      <c r="K274" s="32" t="s">
        <v>73</v>
      </c>
      <c r="L274" s="33" t="s">
        <v>64</v>
      </c>
      <c r="M274" s="33"/>
      <c r="N274" s="32">
        <v>180</v>
      </c>
      <c r="O274" s="393" t="s">
        <v>333</v>
      </c>
      <c r="P274" s="201"/>
      <c r="Q274" s="201"/>
      <c r="R274" s="201"/>
      <c r="S274" s="202"/>
      <c r="T274" s="34"/>
      <c r="U274" s="34"/>
      <c r="V274" s="35" t="s">
        <v>65</v>
      </c>
      <c r="W274" s="196">
        <v>7</v>
      </c>
      <c r="X274" s="197">
        <f t="shared" si="24"/>
        <v>7</v>
      </c>
      <c r="Y274" s="36">
        <f t="shared" si="25"/>
        <v>6.5519999999999995E-2</v>
      </c>
      <c r="Z274" s="56"/>
      <c r="AA274" s="57"/>
      <c r="AE274" s="67"/>
      <c r="BB274" s="165" t="s">
        <v>74</v>
      </c>
      <c r="BL274" s="67">
        <f t="shared" si="26"/>
        <v>22.344000000000001</v>
      </c>
      <c r="BM274" s="67">
        <f t="shared" si="27"/>
        <v>22.344000000000001</v>
      </c>
      <c r="BN274" s="67">
        <f t="shared" si="28"/>
        <v>5.5555555555555552E-2</v>
      </c>
      <c r="BO274" s="67">
        <f t="shared" si="29"/>
        <v>5.5555555555555552E-2</v>
      </c>
    </row>
    <row r="275" spans="1:67" ht="27" customHeight="1" x14ac:dyDescent="0.25">
      <c r="A275" s="54" t="s">
        <v>334</v>
      </c>
      <c r="B275" s="54" t="s">
        <v>335</v>
      </c>
      <c r="C275" s="31">
        <v>4301135195</v>
      </c>
      <c r="D275" s="203">
        <v>4640242180366</v>
      </c>
      <c r="E275" s="202"/>
      <c r="F275" s="195">
        <v>3.7</v>
      </c>
      <c r="G275" s="32">
        <v>1</v>
      </c>
      <c r="H275" s="195">
        <v>3.7</v>
      </c>
      <c r="I275" s="195">
        <v>3.8919999999999999</v>
      </c>
      <c r="J275" s="32">
        <v>126</v>
      </c>
      <c r="K275" s="32" t="s">
        <v>73</v>
      </c>
      <c r="L275" s="33" t="s">
        <v>64</v>
      </c>
      <c r="M275" s="33"/>
      <c r="N275" s="32">
        <v>180</v>
      </c>
      <c r="O275" s="405" t="s">
        <v>336</v>
      </c>
      <c r="P275" s="201"/>
      <c r="Q275" s="201"/>
      <c r="R275" s="201"/>
      <c r="S275" s="202"/>
      <c r="T275" s="34"/>
      <c r="U275" s="34"/>
      <c r="V275" s="35" t="s">
        <v>65</v>
      </c>
      <c r="W275" s="196">
        <v>1</v>
      </c>
      <c r="X275" s="197">
        <f t="shared" si="24"/>
        <v>1</v>
      </c>
      <c r="Y275" s="36">
        <f t="shared" si="25"/>
        <v>9.3600000000000003E-3</v>
      </c>
      <c r="Z275" s="56"/>
      <c r="AA275" s="57"/>
      <c r="AE275" s="67"/>
      <c r="BB275" s="166" t="s">
        <v>74</v>
      </c>
      <c r="BL275" s="67">
        <f t="shared" si="26"/>
        <v>3.8919999999999999</v>
      </c>
      <c r="BM275" s="67">
        <f t="shared" si="27"/>
        <v>3.8919999999999999</v>
      </c>
      <c r="BN275" s="67">
        <f t="shared" si="28"/>
        <v>7.9365079365079361E-3</v>
      </c>
      <c r="BO275" s="67">
        <f t="shared" si="29"/>
        <v>7.9365079365079361E-3</v>
      </c>
    </row>
    <row r="276" spans="1:67" ht="27" customHeight="1" x14ac:dyDescent="0.25">
      <c r="A276" s="54" t="s">
        <v>337</v>
      </c>
      <c r="B276" s="54" t="s">
        <v>338</v>
      </c>
      <c r="C276" s="31">
        <v>4301135188</v>
      </c>
      <c r="D276" s="203">
        <v>4640242180335</v>
      </c>
      <c r="E276" s="202"/>
      <c r="F276" s="195">
        <v>3.7</v>
      </c>
      <c r="G276" s="32">
        <v>1</v>
      </c>
      <c r="H276" s="195">
        <v>3.7</v>
      </c>
      <c r="I276" s="195">
        <v>3.8919999999999999</v>
      </c>
      <c r="J276" s="32">
        <v>126</v>
      </c>
      <c r="K276" s="32" t="s">
        <v>73</v>
      </c>
      <c r="L276" s="33" t="s">
        <v>64</v>
      </c>
      <c r="M276" s="33"/>
      <c r="N276" s="32">
        <v>180</v>
      </c>
      <c r="O276" s="360" t="s">
        <v>339</v>
      </c>
      <c r="P276" s="201"/>
      <c r="Q276" s="201"/>
      <c r="R276" s="201"/>
      <c r="S276" s="202"/>
      <c r="T276" s="34"/>
      <c r="U276" s="34"/>
      <c r="V276" s="35" t="s">
        <v>65</v>
      </c>
      <c r="W276" s="196">
        <v>14</v>
      </c>
      <c r="X276" s="197">
        <f t="shared" si="24"/>
        <v>14</v>
      </c>
      <c r="Y276" s="36">
        <f t="shared" si="25"/>
        <v>0.13103999999999999</v>
      </c>
      <c r="Z276" s="56"/>
      <c r="AA276" s="57"/>
      <c r="AE276" s="67"/>
      <c r="BB276" s="167" t="s">
        <v>74</v>
      </c>
      <c r="BL276" s="67">
        <f t="shared" si="26"/>
        <v>54.488</v>
      </c>
      <c r="BM276" s="67">
        <f t="shared" si="27"/>
        <v>54.488</v>
      </c>
      <c r="BN276" s="67">
        <f t="shared" si="28"/>
        <v>0.1111111111111111</v>
      </c>
      <c r="BO276" s="67">
        <f t="shared" si="29"/>
        <v>0.1111111111111111</v>
      </c>
    </row>
    <row r="277" spans="1:67" ht="37.5" customHeight="1" x14ac:dyDescent="0.25">
      <c r="A277" s="54" t="s">
        <v>340</v>
      </c>
      <c r="B277" s="54" t="s">
        <v>341</v>
      </c>
      <c r="C277" s="31">
        <v>4301135189</v>
      </c>
      <c r="D277" s="203">
        <v>4640242180342</v>
      </c>
      <c r="E277" s="202"/>
      <c r="F277" s="195">
        <v>3.7</v>
      </c>
      <c r="G277" s="32">
        <v>1</v>
      </c>
      <c r="H277" s="195">
        <v>3.7</v>
      </c>
      <c r="I277" s="195">
        <v>3.8919999999999999</v>
      </c>
      <c r="J277" s="32">
        <v>126</v>
      </c>
      <c r="K277" s="32" t="s">
        <v>73</v>
      </c>
      <c r="L277" s="33" t="s">
        <v>64</v>
      </c>
      <c r="M277" s="33"/>
      <c r="N277" s="32">
        <v>180</v>
      </c>
      <c r="O277" s="407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7" s="201"/>
      <c r="Q277" s="201"/>
      <c r="R277" s="201"/>
      <c r="S277" s="202"/>
      <c r="T277" s="34"/>
      <c r="U277" s="34"/>
      <c r="V277" s="35" t="s">
        <v>65</v>
      </c>
      <c r="W277" s="196">
        <v>0</v>
      </c>
      <c r="X277" s="197">
        <f t="shared" si="24"/>
        <v>0</v>
      </c>
      <c r="Y277" s="36">
        <f t="shared" si="25"/>
        <v>0</v>
      </c>
      <c r="Z277" s="56"/>
      <c r="AA277" s="57"/>
      <c r="AE277" s="67"/>
      <c r="BB277" s="168" t="s">
        <v>74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37.5" customHeight="1" x14ac:dyDescent="0.25">
      <c r="A278" s="54" t="s">
        <v>342</v>
      </c>
      <c r="B278" s="54" t="s">
        <v>343</v>
      </c>
      <c r="C278" s="31">
        <v>4301135190</v>
      </c>
      <c r="D278" s="203">
        <v>4640242180359</v>
      </c>
      <c r="E278" s="202"/>
      <c r="F278" s="195">
        <v>3.7</v>
      </c>
      <c r="G278" s="32">
        <v>1</v>
      </c>
      <c r="H278" s="195">
        <v>3.7</v>
      </c>
      <c r="I278" s="195">
        <v>3.8919999999999999</v>
      </c>
      <c r="J278" s="32">
        <v>126</v>
      </c>
      <c r="K278" s="32" t="s">
        <v>73</v>
      </c>
      <c r="L278" s="33" t="s">
        <v>64</v>
      </c>
      <c r="M278" s="33"/>
      <c r="N278" s="32">
        <v>180</v>
      </c>
      <c r="O278" s="376" t="s">
        <v>344</v>
      </c>
      <c r="P278" s="201"/>
      <c r="Q278" s="201"/>
      <c r="R278" s="201"/>
      <c r="S278" s="202"/>
      <c r="T278" s="34"/>
      <c r="U278" s="34"/>
      <c r="V278" s="35" t="s">
        <v>65</v>
      </c>
      <c r="W278" s="196">
        <v>0</v>
      </c>
      <c r="X278" s="197">
        <f t="shared" si="24"/>
        <v>0</v>
      </c>
      <c r="Y278" s="36">
        <f t="shared" si="25"/>
        <v>0</v>
      </c>
      <c r="Z278" s="56"/>
      <c r="AA278" s="57"/>
      <c r="AE278" s="67"/>
      <c r="BB278" s="169" t="s">
        <v>74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37.5" customHeight="1" x14ac:dyDescent="0.25">
      <c r="A279" s="54" t="s">
        <v>345</v>
      </c>
      <c r="B279" s="54" t="s">
        <v>346</v>
      </c>
      <c r="C279" s="31">
        <v>4301135187</v>
      </c>
      <c r="D279" s="203">
        <v>4640242180328</v>
      </c>
      <c r="E279" s="202"/>
      <c r="F279" s="195">
        <v>3.5</v>
      </c>
      <c r="G279" s="32">
        <v>1</v>
      </c>
      <c r="H279" s="195">
        <v>3.5</v>
      </c>
      <c r="I279" s="195">
        <v>3.6920000000000002</v>
      </c>
      <c r="J279" s="32">
        <v>126</v>
      </c>
      <c r="K279" s="32" t="s">
        <v>73</v>
      </c>
      <c r="L279" s="33" t="s">
        <v>64</v>
      </c>
      <c r="M279" s="33"/>
      <c r="N279" s="32">
        <v>180</v>
      </c>
      <c r="O279" s="329" t="s">
        <v>347</v>
      </c>
      <c r="P279" s="201"/>
      <c r="Q279" s="201"/>
      <c r="R279" s="201"/>
      <c r="S279" s="202"/>
      <c r="T279" s="34"/>
      <c r="U279" s="34"/>
      <c r="V279" s="35" t="s">
        <v>65</v>
      </c>
      <c r="W279" s="196">
        <v>0</v>
      </c>
      <c r="X279" s="197">
        <f t="shared" si="24"/>
        <v>0</v>
      </c>
      <c r="Y279" s="36">
        <f t="shared" si="25"/>
        <v>0</v>
      </c>
      <c r="Z279" s="56"/>
      <c r="AA279" s="57"/>
      <c r="AE279" s="67"/>
      <c r="BB279" s="170" t="s">
        <v>74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348</v>
      </c>
      <c r="B280" s="54" t="s">
        <v>349</v>
      </c>
      <c r="C280" s="31">
        <v>4301135186</v>
      </c>
      <c r="D280" s="203">
        <v>4640242180311</v>
      </c>
      <c r="E280" s="202"/>
      <c r="F280" s="195">
        <v>5.5</v>
      </c>
      <c r="G280" s="32">
        <v>1</v>
      </c>
      <c r="H280" s="195">
        <v>5.5</v>
      </c>
      <c r="I280" s="195">
        <v>5.7350000000000003</v>
      </c>
      <c r="J280" s="32">
        <v>84</v>
      </c>
      <c r="K280" s="32" t="s">
        <v>63</v>
      </c>
      <c r="L280" s="33" t="s">
        <v>64</v>
      </c>
      <c r="M280" s="33"/>
      <c r="N280" s="32">
        <v>180</v>
      </c>
      <c r="O280" s="347" t="s">
        <v>350</v>
      </c>
      <c r="P280" s="201"/>
      <c r="Q280" s="201"/>
      <c r="R280" s="201"/>
      <c r="S280" s="202"/>
      <c r="T280" s="34"/>
      <c r="U280" s="34"/>
      <c r="V280" s="35" t="s">
        <v>65</v>
      </c>
      <c r="W280" s="196">
        <v>2</v>
      </c>
      <c r="X280" s="197">
        <f t="shared" si="24"/>
        <v>2</v>
      </c>
      <c r="Y280" s="36">
        <f>IFERROR(IF(W280="","",W280*0.0155),"")</f>
        <v>3.1E-2</v>
      </c>
      <c r="Z280" s="56"/>
      <c r="AA280" s="57"/>
      <c r="AE280" s="67"/>
      <c r="BB280" s="171" t="s">
        <v>74</v>
      </c>
      <c r="BL280" s="67">
        <f t="shared" si="26"/>
        <v>11.47</v>
      </c>
      <c r="BM280" s="67">
        <f t="shared" si="27"/>
        <v>11.47</v>
      </c>
      <c r="BN280" s="67">
        <f t="shared" si="28"/>
        <v>2.3809523809523808E-2</v>
      </c>
      <c r="BO280" s="67">
        <f t="shared" si="29"/>
        <v>2.3809523809523808E-2</v>
      </c>
    </row>
    <row r="281" spans="1:67" ht="27" customHeight="1" x14ac:dyDescent="0.25">
      <c r="A281" s="54" t="s">
        <v>351</v>
      </c>
      <c r="B281" s="54" t="s">
        <v>352</v>
      </c>
      <c r="C281" s="31">
        <v>4301135194</v>
      </c>
      <c r="D281" s="203">
        <v>4640242180380</v>
      </c>
      <c r="E281" s="202"/>
      <c r="F281" s="195">
        <v>1.8</v>
      </c>
      <c r="G281" s="32">
        <v>1</v>
      </c>
      <c r="H281" s="195">
        <v>1.8</v>
      </c>
      <c r="I281" s="195">
        <v>1.9119999999999999</v>
      </c>
      <c r="J281" s="32">
        <v>234</v>
      </c>
      <c r="K281" s="32" t="s">
        <v>122</v>
      </c>
      <c r="L281" s="33" t="s">
        <v>64</v>
      </c>
      <c r="M281" s="33"/>
      <c r="N281" s="32">
        <v>180</v>
      </c>
      <c r="O281" s="334" t="s">
        <v>353</v>
      </c>
      <c r="P281" s="201"/>
      <c r="Q281" s="201"/>
      <c r="R281" s="201"/>
      <c r="S281" s="202"/>
      <c r="T281" s="34"/>
      <c r="U281" s="34"/>
      <c r="V281" s="35" t="s">
        <v>65</v>
      </c>
      <c r="W281" s="196">
        <v>0</v>
      </c>
      <c r="X281" s="197">
        <f t="shared" si="24"/>
        <v>0</v>
      </c>
      <c r="Y281" s="36">
        <f>IFERROR(IF(W281="","",W281*0.00502),"")</f>
        <v>0</v>
      </c>
      <c r="Z281" s="56"/>
      <c r="AA281" s="57"/>
      <c r="AE281" s="67"/>
      <c r="BB281" s="172" t="s">
        <v>74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354</v>
      </c>
      <c r="B282" s="54" t="s">
        <v>355</v>
      </c>
      <c r="C282" s="31">
        <v>4301135192</v>
      </c>
      <c r="D282" s="203">
        <v>4640242180380</v>
      </c>
      <c r="E282" s="202"/>
      <c r="F282" s="195">
        <v>3.7</v>
      </c>
      <c r="G282" s="32">
        <v>1</v>
      </c>
      <c r="H282" s="195">
        <v>3.7</v>
      </c>
      <c r="I282" s="195">
        <v>3.8919999999999999</v>
      </c>
      <c r="J282" s="32">
        <v>126</v>
      </c>
      <c r="K282" s="32" t="s">
        <v>73</v>
      </c>
      <c r="L282" s="33" t="s">
        <v>64</v>
      </c>
      <c r="M282" s="33"/>
      <c r="N282" s="32">
        <v>180</v>
      </c>
      <c r="O282" s="351" t="s">
        <v>356</v>
      </c>
      <c r="P282" s="201"/>
      <c r="Q282" s="201"/>
      <c r="R282" s="201"/>
      <c r="S282" s="202"/>
      <c r="T282" s="34"/>
      <c r="U282" s="34"/>
      <c r="V282" s="35" t="s">
        <v>65</v>
      </c>
      <c r="W282" s="196">
        <v>0</v>
      </c>
      <c r="X282" s="197">
        <f t="shared" si="24"/>
        <v>0</v>
      </c>
      <c r="Y282" s="36">
        <f>IFERROR(IF(W282="","",W282*0.00936),"")</f>
        <v>0</v>
      </c>
      <c r="Z282" s="56"/>
      <c r="AA282" s="57"/>
      <c r="AE282" s="67"/>
      <c r="BB282" s="173" t="s">
        <v>74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357</v>
      </c>
      <c r="B283" s="54" t="s">
        <v>358</v>
      </c>
      <c r="C283" s="31">
        <v>4301135193</v>
      </c>
      <c r="D283" s="203">
        <v>4640242180403</v>
      </c>
      <c r="E283" s="202"/>
      <c r="F283" s="195">
        <v>3</v>
      </c>
      <c r="G283" s="32">
        <v>1</v>
      </c>
      <c r="H283" s="195">
        <v>3</v>
      </c>
      <c r="I283" s="195">
        <v>3.1920000000000002</v>
      </c>
      <c r="J283" s="32">
        <v>126</v>
      </c>
      <c r="K283" s="32" t="s">
        <v>73</v>
      </c>
      <c r="L283" s="33" t="s">
        <v>64</v>
      </c>
      <c r="M283" s="33"/>
      <c r="N283" s="32">
        <v>180</v>
      </c>
      <c r="O283" s="362" t="s">
        <v>359</v>
      </c>
      <c r="P283" s="201"/>
      <c r="Q283" s="201"/>
      <c r="R283" s="201"/>
      <c r="S283" s="202"/>
      <c r="T283" s="34"/>
      <c r="U283" s="34"/>
      <c r="V283" s="35" t="s">
        <v>65</v>
      </c>
      <c r="W283" s="196">
        <v>0</v>
      </c>
      <c r="X283" s="197">
        <f t="shared" si="24"/>
        <v>0</v>
      </c>
      <c r="Y283" s="36">
        <f>IFERROR(IF(W283="","",W283*0.00936),"")</f>
        <v>0</v>
      </c>
      <c r="Z283" s="56"/>
      <c r="AA283" s="57"/>
      <c r="AE283" s="67"/>
      <c r="BB283" s="174" t="s">
        <v>74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360</v>
      </c>
      <c r="B284" s="54" t="s">
        <v>361</v>
      </c>
      <c r="C284" s="31">
        <v>4301135304</v>
      </c>
      <c r="D284" s="203">
        <v>4640242181240</v>
      </c>
      <c r="E284" s="202"/>
      <c r="F284" s="195">
        <v>0.3</v>
      </c>
      <c r="G284" s="32">
        <v>9</v>
      </c>
      <c r="H284" s="195">
        <v>2.7</v>
      </c>
      <c r="I284" s="195">
        <v>2.8</v>
      </c>
      <c r="J284" s="32">
        <v>234</v>
      </c>
      <c r="K284" s="32" t="s">
        <v>122</v>
      </c>
      <c r="L284" s="33" t="s">
        <v>64</v>
      </c>
      <c r="M284" s="33"/>
      <c r="N284" s="32">
        <v>180</v>
      </c>
      <c r="O284" s="254" t="s">
        <v>362</v>
      </c>
      <c r="P284" s="201"/>
      <c r="Q284" s="201"/>
      <c r="R284" s="201"/>
      <c r="S284" s="202"/>
      <c r="T284" s="34"/>
      <c r="U284" s="34"/>
      <c r="V284" s="35" t="s">
        <v>65</v>
      </c>
      <c r="W284" s="196">
        <v>0</v>
      </c>
      <c r="X284" s="197">
        <f t="shared" si="24"/>
        <v>0</v>
      </c>
      <c r="Y284" s="36">
        <f t="shared" ref="Y284:Y290" si="30">IFERROR(IF(W284="","",W284*0.00502),"")</f>
        <v>0</v>
      </c>
      <c r="Z284" s="56"/>
      <c r="AA284" s="57"/>
      <c r="AE284" s="67"/>
      <c r="BB284" s="175" t="s">
        <v>74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363</v>
      </c>
      <c r="B285" s="54" t="s">
        <v>364</v>
      </c>
      <c r="C285" s="31">
        <v>4301135310</v>
      </c>
      <c r="D285" s="203">
        <v>4640242181318</v>
      </c>
      <c r="E285" s="202"/>
      <c r="F285" s="195">
        <v>0.3</v>
      </c>
      <c r="G285" s="32">
        <v>9</v>
      </c>
      <c r="H285" s="195">
        <v>2.7</v>
      </c>
      <c r="I285" s="195">
        <v>2.9079999999999999</v>
      </c>
      <c r="J285" s="32">
        <v>234</v>
      </c>
      <c r="K285" s="32" t="s">
        <v>122</v>
      </c>
      <c r="L285" s="33" t="s">
        <v>64</v>
      </c>
      <c r="M285" s="33"/>
      <c r="N285" s="32">
        <v>180</v>
      </c>
      <c r="O285" s="366" t="s">
        <v>365</v>
      </c>
      <c r="P285" s="201"/>
      <c r="Q285" s="201"/>
      <c r="R285" s="201"/>
      <c r="S285" s="202"/>
      <c r="T285" s="34"/>
      <c r="U285" s="34"/>
      <c r="V285" s="35" t="s">
        <v>65</v>
      </c>
      <c r="W285" s="196">
        <v>0</v>
      </c>
      <c r="X285" s="197">
        <f t="shared" si="24"/>
        <v>0</v>
      </c>
      <c r="Y285" s="36">
        <f t="shared" si="30"/>
        <v>0</v>
      </c>
      <c r="Z285" s="56"/>
      <c r="AA285" s="57"/>
      <c r="AE285" s="67"/>
      <c r="BB285" s="176" t="s">
        <v>74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366</v>
      </c>
      <c r="B286" s="54" t="s">
        <v>367</v>
      </c>
      <c r="C286" s="31">
        <v>4301135306</v>
      </c>
      <c r="D286" s="203">
        <v>4640242181578</v>
      </c>
      <c r="E286" s="202"/>
      <c r="F286" s="195">
        <v>0.3</v>
      </c>
      <c r="G286" s="32">
        <v>9</v>
      </c>
      <c r="H286" s="195">
        <v>2.7</v>
      </c>
      <c r="I286" s="195">
        <v>2.8450000000000002</v>
      </c>
      <c r="J286" s="32">
        <v>234</v>
      </c>
      <c r="K286" s="32" t="s">
        <v>122</v>
      </c>
      <c r="L286" s="33" t="s">
        <v>64</v>
      </c>
      <c r="M286" s="33"/>
      <c r="N286" s="32">
        <v>180</v>
      </c>
      <c r="O286" s="264" t="s">
        <v>368</v>
      </c>
      <c r="P286" s="201"/>
      <c r="Q286" s="201"/>
      <c r="R286" s="201"/>
      <c r="S286" s="202"/>
      <c r="T286" s="34"/>
      <c r="U286" s="34"/>
      <c r="V286" s="35" t="s">
        <v>65</v>
      </c>
      <c r="W286" s="196">
        <v>0</v>
      </c>
      <c r="X286" s="197">
        <f t="shared" si="24"/>
        <v>0</v>
      </c>
      <c r="Y286" s="36">
        <f t="shared" si="30"/>
        <v>0</v>
      </c>
      <c r="Z286" s="56"/>
      <c r="AA286" s="57"/>
      <c r="AE286" s="67"/>
      <c r="BB286" s="177" t="s">
        <v>74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369</v>
      </c>
      <c r="B287" s="54" t="s">
        <v>370</v>
      </c>
      <c r="C287" s="31">
        <v>4301135305</v>
      </c>
      <c r="D287" s="203">
        <v>4640242181394</v>
      </c>
      <c r="E287" s="202"/>
      <c r="F287" s="195">
        <v>0.3</v>
      </c>
      <c r="G287" s="32">
        <v>9</v>
      </c>
      <c r="H287" s="195">
        <v>2.7</v>
      </c>
      <c r="I287" s="195">
        <v>2.8450000000000002</v>
      </c>
      <c r="J287" s="32">
        <v>234</v>
      </c>
      <c r="K287" s="32" t="s">
        <v>122</v>
      </c>
      <c r="L287" s="33" t="s">
        <v>64</v>
      </c>
      <c r="M287" s="33"/>
      <c r="N287" s="32">
        <v>180</v>
      </c>
      <c r="O287" s="286" t="s">
        <v>371</v>
      </c>
      <c r="P287" s="201"/>
      <c r="Q287" s="201"/>
      <c r="R287" s="201"/>
      <c r="S287" s="202"/>
      <c r="T287" s="34"/>
      <c r="U287" s="34"/>
      <c r="V287" s="35" t="s">
        <v>65</v>
      </c>
      <c r="W287" s="196">
        <v>0</v>
      </c>
      <c r="X287" s="197">
        <f t="shared" si="24"/>
        <v>0</v>
      </c>
      <c r="Y287" s="36">
        <f t="shared" si="30"/>
        <v>0</v>
      </c>
      <c r="Z287" s="56"/>
      <c r="AA287" s="57"/>
      <c r="AE287" s="67"/>
      <c r="BB287" s="178" t="s">
        <v>74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ht="27" customHeight="1" x14ac:dyDescent="0.25">
      <c r="A288" s="54" t="s">
        <v>372</v>
      </c>
      <c r="B288" s="54" t="s">
        <v>373</v>
      </c>
      <c r="C288" s="31">
        <v>4301135309</v>
      </c>
      <c r="D288" s="203">
        <v>4640242181332</v>
      </c>
      <c r="E288" s="202"/>
      <c r="F288" s="195">
        <v>0.3</v>
      </c>
      <c r="G288" s="32">
        <v>9</v>
      </c>
      <c r="H288" s="195">
        <v>2.7</v>
      </c>
      <c r="I288" s="195">
        <v>2.9079999999999999</v>
      </c>
      <c r="J288" s="32">
        <v>234</v>
      </c>
      <c r="K288" s="32" t="s">
        <v>122</v>
      </c>
      <c r="L288" s="33" t="s">
        <v>64</v>
      </c>
      <c r="M288" s="33"/>
      <c r="N288" s="32">
        <v>180</v>
      </c>
      <c r="O288" s="363" t="s">
        <v>374</v>
      </c>
      <c r="P288" s="201"/>
      <c r="Q288" s="201"/>
      <c r="R288" s="201"/>
      <c r="S288" s="202"/>
      <c r="T288" s="34"/>
      <c r="U288" s="34"/>
      <c r="V288" s="35" t="s">
        <v>65</v>
      </c>
      <c r="W288" s="196">
        <v>0</v>
      </c>
      <c r="X288" s="197">
        <f t="shared" si="24"/>
        <v>0</v>
      </c>
      <c r="Y288" s="36">
        <f t="shared" si="30"/>
        <v>0</v>
      </c>
      <c r="Z288" s="56"/>
      <c r="AA288" s="57"/>
      <c r="AE288" s="67"/>
      <c r="BB288" s="179" t="s">
        <v>74</v>
      </c>
      <c r="BL288" s="67">
        <f t="shared" si="26"/>
        <v>0</v>
      </c>
      <c r="BM288" s="67">
        <f t="shared" si="27"/>
        <v>0</v>
      </c>
      <c r="BN288" s="67">
        <f t="shared" si="28"/>
        <v>0</v>
      </c>
      <c r="BO288" s="67">
        <f t="shared" si="29"/>
        <v>0</v>
      </c>
    </row>
    <row r="289" spans="1:67" ht="27" customHeight="1" x14ac:dyDescent="0.25">
      <c r="A289" s="54" t="s">
        <v>375</v>
      </c>
      <c r="B289" s="54" t="s">
        <v>376</v>
      </c>
      <c r="C289" s="31">
        <v>4301135308</v>
      </c>
      <c r="D289" s="203">
        <v>4640242181349</v>
      </c>
      <c r="E289" s="202"/>
      <c r="F289" s="195">
        <v>0.3</v>
      </c>
      <c r="G289" s="32">
        <v>9</v>
      </c>
      <c r="H289" s="195">
        <v>2.7</v>
      </c>
      <c r="I289" s="195">
        <v>2.9079999999999999</v>
      </c>
      <c r="J289" s="32">
        <v>234</v>
      </c>
      <c r="K289" s="32" t="s">
        <v>122</v>
      </c>
      <c r="L289" s="33" t="s">
        <v>64</v>
      </c>
      <c r="M289" s="33"/>
      <c r="N289" s="32">
        <v>180</v>
      </c>
      <c r="O289" s="292" t="s">
        <v>377</v>
      </c>
      <c r="P289" s="201"/>
      <c r="Q289" s="201"/>
      <c r="R289" s="201"/>
      <c r="S289" s="202"/>
      <c r="T289" s="34"/>
      <c r="U289" s="34"/>
      <c r="V289" s="35" t="s">
        <v>65</v>
      </c>
      <c r="W289" s="196">
        <v>0</v>
      </c>
      <c r="X289" s="197">
        <f t="shared" si="24"/>
        <v>0</v>
      </c>
      <c r="Y289" s="36">
        <f t="shared" si="30"/>
        <v>0</v>
      </c>
      <c r="Z289" s="56"/>
      <c r="AA289" s="57"/>
      <c r="AE289" s="67"/>
      <c r="BB289" s="180" t="s">
        <v>74</v>
      </c>
      <c r="BL289" s="67">
        <f t="shared" si="26"/>
        <v>0</v>
      </c>
      <c r="BM289" s="67">
        <f t="shared" si="27"/>
        <v>0</v>
      </c>
      <c r="BN289" s="67">
        <f t="shared" si="28"/>
        <v>0</v>
      </c>
      <c r="BO289" s="67">
        <f t="shared" si="29"/>
        <v>0</v>
      </c>
    </row>
    <row r="290" spans="1:67" ht="27" customHeight="1" x14ac:dyDescent="0.25">
      <c r="A290" s="54" t="s">
        <v>378</v>
      </c>
      <c r="B290" s="54" t="s">
        <v>379</v>
      </c>
      <c r="C290" s="31">
        <v>4301135307</v>
      </c>
      <c r="D290" s="203">
        <v>4640242181370</v>
      </c>
      <c r="E290" s="202"/>
      <c r="F290" s="195">
        <v>0.3</v>
      </c>
      <c r="G290" s="32">
        <v>9</v>
      </c>
      <c r="H290" s="195">
        <v>2.7</v>
      </c>
      <c r="I290" s="195">
        <v>2.9079999999999999</v>
      </c>
      <c r="J290" s="32">
        <v>234</v>
      </c>
      <c r="K290" s="32" t="s">
        <v>122</v>
      </c>
      <c r="L290" s="33" t="s">
        <v>64</v>
      </c>
      <c r="M290" s="33"/>
      <c r="N290" s="32">
        <v>180</v>
      </c>
      <c r="O290" s="305" t="s">
        <v>380</v>
      </c>
      <c r="P290" s="201"/>
      <c r="Q290" s="201"/>
      <c r="R290" s="201"/>
      <c r="S290" s="202"/>
      <c r="T290" s="34"/>
      <c r="U290" s="34"/>
      <c r="V290" s="35" t="s">
        <v>65</v>
      </c>
      <c r="W290" s="196">
        <v>0</v>
      </c>
      <c r="X290" s="197">
        <f t="shared" si="24"/>
        <v>0</v>
      </c>
      <c r="Y290" s="36">
        <f t="shared" si="30"/>
        <v>0</v>
      </c>
      <c r="Z290" s="56"/>
      <c r="AA290" s="57"/>
      <c r="AE290" s="67"/>
      <c r="BB290" s="181" t="s">
        <v>74</v>
      </c>
      <c r="BL290" s="67">
        <f t="shared" si="26"/>
        <v>0</v>
      </c>
      <c r="BM290" s="67">
        <f t="shared" si="27"/>
        <v>0</v>
      </c>
      <c r="BN290" s="67">
        <f t="shared" si="28"/>
        <v>0</v>
      </c>
      <c r="BO290" s="67">
        <f t="shared" si="29"/>
        <v>0</v>
      </c>
    </row>
    <row r="291" spans="1:67" ht="27" customHeight="1" x14ac:dyDescent="0.25">
      <c r="A291" s="54" t="s">
        <v>381</v>
      </c>
      <c r="B291" s="54" t="s">
        <v>382</v>
      </c>
      <c r="C291" s="31">
        <v>4301135153</v>
      </c>
      <c r="D291" s="203">
        <v>4607111037480</v>
      </c>
      <c r="E291" s="202"/>
      <c r="F291" s="195">
        <v>1</v>
      </c>
      <c r="G291" s="32">
        <v>4</v>
      </c>
      <c r="H291" s="195">
        <v>4</v>
      </c>
      <c r="I291" s="195">
        <v>4.2724000000000002</v>
      </c>
      <c r="J291" s="32">
        <v>84</v>
      </c>
      <c r="K291" s="32" t="s">
        <v>63</v>
      </c>
      <c r="L291" s="33" t="s">
        <v>64</v>
      </c>
      <c r="M291" s="33"/>
      <c r="N291" s="32">
        <v>180</v>
      </c>
      <c r="O291" s="22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91" s="201"/>
      <c r="Q291" s="201"/>
      <c r="R291" s="201"/>
      <c r="S291" s="202"/>
      <c r="T291" s="34"/>
      <c r="U291" s="34"/>
      <c r="V291" s="35" t="s">
        <v>65</v>
      </c>
      <c r="W291" s="196">
        <v>0</v>
      </c>
      <c r="X291" s="197">
        <f t="shared" si="24"/>
        <v>0</v>
      </c>
      <c r="Y291" s="36">
        <f>IFERROR(IF(W291="","",W291*0.0155),"")</f>
        <v>0</v>
      </c>
      <c r="Z291" s="56"/>
      <c r="AA291" s="57"/>
      <c r="AE291" s="67"/>
      <c r="BB291" s="182" t="s">
        <v>74</v>
      </c>
      <c r="BL291" s="67">
        <f t="shared" si="26"/>
        <v>0</v>
      </c>
      <c r="BM291" s="67">
        <f t="shared" si="27"/>
        <v>0</v>
      </c>
      <c r="BN291" s="67">
        <f t="shared" si="28"/>
        <v>0</v>
      </c>
      <c r="BO291" s="67">
        <f t="shared" si="29"/>
        <v>0</v>
      </c>
    </row>
    <row r="292" spans="1:67" ht="27" customHeight="1" x14ac:dyDescent="0.25">
      <c r="A292" s="54" t="s">
        <v>381</v>
      </c>
      <c r="B292" s="54" t="s">
        <v>383</v>
      </c>
      <c r="C292" s="31">
        <v>4301135318</v>
      </c>
      <c r="D292" s="203">
        <v>4607111037480</v>
      </c>
      <c r="E292" s="202"/>
      <c r="F292" s="195">
        <v>1</v>
      </c>
      <c r="G292" s="32">
        <v>4</v>
      </c>
      <c r="H292" s="195">
        <v>4</v>
      </c>
      <c r="I292" s="195">
        <v>4.2724000000000002</v>
      </c>
      <c r="J292" s="32">
        <v>84</v>
      </c>
      <c r="K292" s="32" t="s">
        <v>63</v>
      </c>
      <c r="L292" s="33" t="s">
        <v>64</v>
      </c>
      <c r="M292" s="33"/>
      <c r="N292" s="32">
        <v>180</v>
      </c>
      <c r="O292" s="280" t="s">
        <v>384</v>
      </c>
      <c r="P292" s="201"/>
      <c r="Q292" s="201"/>
      <c r="R292" s="201"/>
      <c r="S292" s="202"/>
      <c r="T292" s="34"/>
      <c r="U292" s="34"/>
      <c r="V292" s="35" t="s">
        <v>65</v>
      </c>
      <c r="W292" s="196">
        <v>0</v>
      </c>
      <c r="X292" s="197">
        <f t="shared" si="24"/>
        <v>0</v>
      </c>
      <c r="Y292" s="36">
        <f>IFERROR(IF(W292="","",W292*0.0155),"")</f>
        <v>0</v>
      </c>
      <c r="Z292" s="56"/>
      <c r="AA292" s="57"/>
      <c r="AE292" s="67"/>
      <c r="BB292" s="183" t="s">
        <v>74</v>
      </c>
      <c r="BL292" s="67">
        <f t="shared" si="26"/>
        <v>0</v>
      </c>
      <c r="BM292" s="67">
        <f t="shared" si="27"/>
        <v>0</v>
      </c>
      <c r="BN292" s="67">
        <f t="shared" si="28"/>
        <v>0</v>
      </c>
      <c r="BO292" s="67">
        <f t="shared" si="29"/>
        <v>0</v>
      </c>
    </row>
    <row r="293" spans="1:67" ht="27" customHeight="1" x14ac:dyDescent="0.25">
      <c r="A293" s="54" t="s">
        <v>385</v>
      </c>
      <c r="B293" s="54" t="s">
        <v>386</v>
      </c>
      <c r="C293" s="31">
        <v>4301135152</v>
      </c>
      <c r="D293" s="203">
        <v>4607111037473</v>
      </c>
      <c r="E293" s="202"/>
      <c r="F293" s="195">
        <v>1</v>
      </c>
      <c r="G293" s="32">
        <v>4</v>
      </c>
      <c r="H293" s="195">
        <v>4</v>
      </c>
      <c r="I293" s="195">
        <v>4.2300000000000004</v>
      </c>
      <c r="J293" s="32">
        <v>84</v>
      </c>
      <c r="K293" s="32" t="s">
        <v>63</v>
      </c>
      <c r="L293" s="33" t="s">
        <v>64</v>
      </c>
      <c r="M293" s="33"/>
      <c r="N293" s="32">
        <v>180</v>
      </c>
      <c r="O293" s="234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93" s="201"/>
      <c r="Q293" s="201"/>
      <c r="R293" s="201"/>
      <c r="S293" s="202"/>
      <c r="T293" s="34"/>
      <c r="U293" s="34"/>
      <c r="V293" s="35" t="s">
        <v>65</v>
      </c>
      <c r="W293" s="196">
        <v>0</v>
      </c>
      <c r="X293" s="197">
        <f t="shared" si="24"/>
        <v>0</v>
      </c>
      <c r="Y293" s="36">
        <f>IFERROR(IF(W293="","",W293*0.0155),"")</f>
        <v>0</v>
      </c>
      <c r="Z293" s="56"/>
      <c r="AA293" s="57"/>
      <c r="AE293" s="67"/>
      <c r="BB293" s="184" t="s">
        <v>74</v>
      </c>
      <c r="BL293" s="67">
        <f t="shared" si="26"/>
        <v>0</v>
      </c>
      <c r="BM293" s="67">
        <f t="shared" si="27"/>
        <v>0</v>
      </c>
      <c r="BN293" s="67">
        <f t="shared" si="28"/>
        <v>0</v>
      </c>
      <c r="BO293" s="67">
        <f t="shared" si="29"/>
        <v>0</v>
      </c>
    </row>
    <row r="294" spans="1:67" ht="27" customHeight="1" x14ac:dyDescent="0.25">
      <c r="A294" s="54" t="s">
        <v>385</v>
      </c>
      <c r="B294" s="54" t="s">
        <v>387</v>
      </c>
      <c r="C294" s="31">
        <v>4301135319</v>
      </c>
      <c r="D294" s="203">
        <v>4607111037473</v>
      </c>
      <c r="E294" s="202"/>
      <c r="F294" s="195">
        <v>1</v>
      </c>
      <c r="G294" s="32">
        <v>4</v>
      </c>
      <c r="H294" s="195">
        <v>4</v>
      </c>
      <c r="I294" s="195">
        <v>4.2300000000000004</v>
      </c>
      <c r="J294" s="32">
        <v>84</v>
      </c>
      <c r="K294" s="32" t="s">
        <v>63</v>
      </c>
      <c r="L294" s="33" t="s">
        <v>64</v>
      </c>
      <c r="M294" s="33"/>
      <c r="N294" s="32">
        <v>180</v>
      </c>
      <c r="O294" s="391" t="s">
        <v>388</v>
      </c>
      <c r="P294" s="201"/>
      <c r="Q294" s="201"/>
      <c r="R294" s="201"/>
      <c r="S294" s="202"/>
      <c r="T294" s="34"/>
      <c r="U294" s="34"/>
      <c r="V294" s="35" t="s">
        <v>65</v>
      </c>
      <c r="W294" s="196">
        <v>0</v>
      </c>
      <c r="X294" s="197">
        <f t="shared" si="24"/>
        <v>0</v>
      </c>
      <c r="Y294" s="36">
        <f>IFERROR(IF(W294="","",W294*0.0155),"")</f>
        <v>0</v>
      </c>
      <c r="Z294" s="56"/>
      <c r="AA294" s="57"/>
      <c r="AE294" s="67"/>
      <c r="BB294" s="185" t="s">
        <v>74</v>
      </c>
      <c r="BL294" s="67">
        <f t="shared" si="26"/>
        <v>0</v>
      </c>
      <c r="BM294" s="67">
        <f t="shared" si="27"/>
        <v>0</v>
      </c>
      <c r="BN294" s="67">
        <f t="shared" si="28"/>
        <v>0</v>
      </c>
      <c r="BO294" s="67">
        <f t="shared" si="29"/>
        <v>0</v>
      </c>
    </row>
    <row r="295" spans="1:67" ht="27" customHeight="1" x14ac:dyDescent="0.25">
      <c r="A295" s="54" t="s">
        <v>389</v>
      </c>
      <c r="B295" s="54" t="s">
        <v>390</v>
      </c>
      <c r="C295" s="31">
        <v>4301135198</v>
      </c>
      <c r="D295" s="203">
        <v>4640242180663</v>
      </c>
      <c r="E295" s="202"/>
      <c r="F295" s="195">
        <v>0.9</v>
      </c>
      <c r="G295" s="32">
        <v>4</v>
      </c>
      <c r="H295" s="195">
        <v>3.6</v>
      </c>
      <c r="I295" s="195">
        <v>3.83</v>
      </c>
      <c r="J295" s="32">
        <v>84</v>
      </c>
      <c r="K295" s="32" t="s">
        <v>63</v>
      </c>
      <c r="L295" s="33" t="s">
        <v>64</v>
      </c>
      <c r="M295" s="33"/>
      <c r="N295" s="32">
        <v>180</v>
      </c>
      <c r="O295" s="349" t="s">
        <v>391</v>
      </c>
      <c r="P295" s="201"/>
      <c r="Q295" s="201"/>
      <c r="R295" s="201"/>
      <c r="S295" s="202"/>
      <c r="T295" s="34"/>
      <c r="U295" s="34"/>
      <c r="V295" s="35" t="s">
        <v>65</v>
      </c>
      <c r="W295" s="196">
        <v>0</v>
      </c>
      <c r="X295" s="197">
        <f t="shared" si="24"/>
        <v>0</v>
      </c>
      <c r="Y295" s="36">
        <f>IFERROR(IF(W295="","",W295*0.0155),"")</f>
        <v>0</v>
      </c>
      <c r="Z295" s="56"/>
      <c r="AA295" s="57"/>
      <c r="AE295" s="67"/>
      <c r="BB295" s="186" t="s">
        <v>74</v>
      </c>
      <c r="BL295" s="67">
        <f t="shared" si="26"/>
        <v>0</v>
      </c>
      <c r="BM295" s="67">
        <f t="shared" si="27"/>
        <v>0</v>
      </c>
      <c r="BN295" s="67">
        <f t="shared" si="28"/>
        <v>0</v>
      </c>
      <c r="BO295" s="67">
        <f t="shared" si="29"/>
        <v>0</v>
      </c>
    </row>
    <row r="296" spans="1:67" x14ac:dyDescent="0.2">
      <c r="A296" s="218"/>
      <c r="B296" s="205"/>
      <c r="C296" s="205"/>
      <c r="D296" s="205"/>
      <c r="E296" s="205"/>
      <c r="F296" s="205"/>
      <c r="G296" s="205"/>
      <c r="H296" s="205"/>
      <c r="I296" s="205"/>
      <c r="J296" s="205"/>
      <c r="K296" s="205"/>
      <c r="L296" s="205"/>
      <c r="M296" s="205"/>
      <c r="N296" s="219"/>
      <c r="O296" s="213" t="s">
        <v>66</v>
      </c>
      <c r="P296" s="214"/>
      <c r="Q296" s="214"/>
      <c r="R296" s="214"/>
      <c r="S296" s="214"/>
      <c r="T296" s="214"/>
      <c r="U296" s="215"/>
      <c r="V296" s="37" t="s">
        <v>65</v>
      </c>
      <c r="W296" s="198">
        <f>IFERROR(SUM(W273:W295),"0")</f>
        <v>24</v>
      </c>
      <c r="X296" s="198">
        <f>IFERROR(SUM(X273:X295),"0")</f>
        <v>24</v>
      </c>
      <c r="Y296" s="198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>0.23691999999999999</v>
      </c>
      <c r="Z296" s="199"/>
      <c r="AA296" s="199"/>
    </row>
    <row r="297" spans="1:67" x14ac:dyDescent="0.2">
      <c r="A297" s="205"/>
      <c r="B297" s="205"/>
      <c r="C297" s="205"/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19"/>
      <c r="O297" s="213" t="s">
        <v>66</v>
      </c>
      <c r="P297" s="214"/>
      <c r="Q297" s="214"/>
      <c r="R297" s="214"/>
      <c r="S297" s="214"/>
      <c r="T297" s="214"/>
      <c r="U297" s="215"/>
      <c r="V297" s="37" t="s">
        <v>67</v>
      </c>
      <c r="W297" s="198">
        <f>IFERROR(SUMPRODUCT(W273:W295*H273:H295),"0")</f>
        <v>87.5</v>
      </c>
      <c r="X297" s="198">
        <f>IFERROR(SUMPRODUCT(X273:X295*H273:H295),"0")</f>
        <v>87.5</v>
      </c>
      <c r="Y297" s="37"/>
      <c r="Z297" s="199"/>
      <c r="AA297" s="199"/>
    </row>
    <row r="298" spans="1:67" ht="15" customHeight="1" x14ac:dyDescent="0.2">
      <c r="A298" s="238"/>
      <c r="B298" s="205"/>
      <c r="C298" s="205"/>
      <c r="D298" s="205"/>
      <c r="E298" s="205"/>
      <c r="F298" s="205"/>
      <c r="G298" s="205"/>
      <c r="H298" s="205"/>
      <c r="I298" s="205"/>
      <c r="J298" s="205"/>
      <c r="K298" s="205"/>
      <c r="L298" s="205"/>
      <c r="M298" s="205"/>
      <c r="N298" s="239"/>
      <c r="O298" s="274" t="s">
        <v>392</v>
      </c>
      <c r="P298" s="275"/>
      <c r="Q298" s="275"/>
      <c r="R298" s="275"/>
      <c r="S298" s="275"/>
      <c r="T298" s="275"/>
      <c r="U298" s="276"/>
      <c r="V298" s="37" t="s">
        <v>67</v>
      </c>
      <c r="W298" s="198">
        <f>IFERROR(W24+W33+W41+W51+W61+W67+W72+W78+W88+W95+W104+W110+W115+W123+W128+W134+W139+W146+W151+W159+W164+W171+W176+W181+W186+W193+W200+W210+W218+W223+W229+W235+W241+W246+W254+W259+W264+W271+W297,"0")</f>
        <v>1254</v>
      </c>
      <c r="X298" s="198">
        <f>IFERROR(X24+X33+X41+X51+X61+X67+X72+X78+X88+X95+X104+X110+X115+X123+X128+X134+X139+X146+X151+X159+X164+X171+X176+X181+X186+X193+X200+X210+X218+X223+X229+X235+X241+X246+X254+X259+X264+X271+X297,"0")</f>
        <v>1254</v>
      </c>
      <c r="Y298" s="37"/>
      <c r="Z298" s="199"/>
      <c r="AA298" s="199"/>
    </row>
    <row r="299" spans="1:67" x14ac:dyDescent="0.2">
      <c r="A299" s="205"/>
      <c r="B299" s="205"/>
      <c r="C299" s="205"/>
      <c r="D299" s="205"/>
      <c r="E299" s="205"/>
      <c r="F299" s="205"/>
      <c r="G299" s="205"/>
      <c r="H299" s="205"/>
      <c r="I299" s="205"/>
      <c r="J299" s="205"/>
      <c r="K299" s="205"/>
      <c r="L299" s="205"/>
      <c r="M299" s="205"/>
      <c r="N299" s="239"/>
      <c r="O299" s="274" t="s">
        <v>393</v>
      </c>
      <c r="P299" s="275"/>
      <c r="Q299" s="275"/>
      <c r="R299" s="275"/>
      <c r="S299" s="275"/>
      <c r="T299" s="275"/>
      <c r="U299" s="276"/>
      <c r="V299" s="37" t="s">
        <v>67</v>
      </c>
      <c r="W299" s="198">
        <f>IFERROR(SUM(BL22:BL295),"0")</f>
        <v>1333.4962000000003</v>
      </c>
      <c r="X299" s="198">
        <f>IFERROR(SUM(BM22:BM295),"0")</f>
        <v>1333.4962000000003</v>
      </c>
      <c r="Y299" s="37"/>
      <c r="Z299" s="199"/>
      <c r="AA299" s="199"/>
    </row>
    <row r="300" spans="1:67" x14ac:dyDescent="0.2">
      <c r="A300" s="205"/>
      <c r="B300" s="205"/>
      <c r="C300" s="205"/>
      <c r="D300" s="205"/>
      <c r="E300" s="205"/>
      <c r="F300" s="205"/>
      <c r="G300" s="205"/>
      <c r="H300" s="205"/>
      <c r="I300" s="205"/>
      <c r="J300" s="205"/>
      <c r="K300" s="205"/>
      <c r="L300" s="205"/>
      <c r="M300" s="205"/>
      <c r="N300" s="239"/>
      <c r="O300" s="274" t="s">
        <v>394</v>
      </c>
      <c r="P300" s="275"/>
      <c r="Q300" s="275"/>
      <c r="R300" s="275"/>
      <c r="S300" s="275"/>
      <c r="T300" s="275"/>
      <c r="U300" s="276"/>
      <c r="V300" s="37" t="s">
        <v>395</v>
      </c>
      <c r="W300" s="38">
        <f>ROUNDUP(SUM(BN22:BN295),0)</f>
        <v>3</v>
      </c>
      <c r="X300" s="38">
        <f>ROUNDUP(SUM(BO22:BO295),0)</f>
        <v>3</v>
      </c>
      <c r="Y300" s="37"/>
      <c r="Z300" s="199"/>
      <c r="AA300" s="199"/>
    </row>
    <row r="301" spans="1:67" x14ac:dyDescent="0.2">
      <c r="A301" s="205"/>
      <c r="B301" s="205"/>
      <c r="C301" s="205"/>
      <c r="D301" s="205"/>
      <c r="E301" s="205"/>
      <c r="F301" s="205"/>
      <c r="G301" s="205"/>
      <c r="H301" s="205"/>
      <c r="I301" s="205"/>
      <c r="J301" s="205"/>
      <c r="K301" s="205"/>
      <c r="L301" s="205"/>
      <c r="M301" s="205"/>
      <c r="N301" s="239"/>
      <c r="O301" s="274" t="s">
        <v>396</v>
      </c>
      <c r="P301" s="275"/>
      <c r="Q301" s="275"/>
      <c r="R301" s="275"/>
      <c r="S301" s="275"/>
      <c r="T301" s="275"/>
      <c r="U301" s="276"/>
      <c r="V301" s="37" t="s">
        <v>67</v>
      </c>
      <c r="W301" s="198">
        <f>GrossWeightTotal+PalletQtyTotal*25</f>
        <v>1408.4962000000003</v>
      </c>
      <c r="X301" s="198">
        <f>GrossWeightTotalR+PalletQtyTotalR*25</f>
        <v>1408.4962000000003</v>
      </c>
      <c r="Y301" s="37"/>
      <c r="Z301" s="199"/>
      <c r="AA301" s="199"/>
    </row>
    <row r="302" spans="1:67" x14ac:dyDescent="0.2">
      <c r="A302" s="205"/>
      <c r="B302" s="205"/>
      <c r="C302" s="205"/>
      <c r="D302" s="205"/>
      <c r="E302" s="205"/>
      <c r="F302" s="205"/>
      <c r="G302" s="205"/>
      <c r="H302" s="205"/>
      <c r="I302" s="205"/>
      <c r="J302" s="205"/>
      <c r="K302" s="205"/>
      <c r="L302" s="205"/>
      <c r="M302" s="205"/>
      <c r="N302" s="239"/>
      <c r="O302" s="274" t="s">
        <v>397</v>
      </c>
      <c r="P302" s="275"/>
      <c r="Q302" s="275"/>
      <c r="R302" s="275"/>
      <c r="S302" s="275"/>
      <c r="T302" s="275"/>
      <c r="U302" s="276"/>
      <c r="V302" s="37" t="s">
        <v>395</v>
      </c>
      <c r="W302" s="198">
        <f>IFERROR(W23+W32+W40+W50+W60+W66+W71+W77+W87+W94+W103+W109+W114+W122+W127+W133+W138+W145+W150+W158+W163+W170+W175+W180+W185+W192+W199+W209+W217+W222+W228+W234+W240+W245+W253+W258+W263+W270+W296,"0")</f>
        <v>256</v>
      </c>
      <c r="X302" s="198">
        <f>IFERROR(X23+X32+X40+X50+X60+X66+X71+X77+X87+X94+X103+X109+X114+X122+X127+X133+X138+X145+X150+X158+X163+X170+X175+X180+X185+X192+X199+X209+X217+X222+X228+X234+X240+X245+X253+X258+X263+X270+X296,"0")</f>
        <v>256</v>
      </c>
      <c r="Y302" s="37"/>
      <c r="Z302" s="199"/>
      <c r="AA302" s="199"/>
    </row>
    <row r="303" spans="1:67" ht="14.25" customHeight="1" x14ac:dyDescent="0.2">
      <c r="A303" s="205"/>
      <c r="B303" s="205"/>
      <c r="C303" s="205"/>
      <c r="D303" s="205"/>
      <c r="E303" s="205"/>
      <c r="F303" s="205"/>
      <c r="G303" s="205"/>
      <c r="H303" s="205"/>
      <c r="I303" s="205"/>
      <c r="J303" s="205"/>
      <c r="K303" s="205"/>
      <c r="L303" s="205"/>
      <c r="M303" s="205"/>
      <c r="N303" s="239"/>
      <c r="O303" s="274" t="s">
        <v>398</v>
      </c>
      <c r="P303" s="275"/>
      <c r="Q303" s="275"/>
      <c r="R303" s="275"/>
      <c r="S303" s="275"/>
      <c r="T303" s="275"/>
      <c r="U303" s="276"/>
      <c r="V303" s="39" t="s">
        <v>399</v>
      </c>
      <c r="W303" s="37"/>
      <c r="X303" s="37"/>
      <c r="Y303" s="37">
        <f>IFERROR(Y23+Y32+Y40+Y50+Y60+Y66+Y71+Y77+Y87+Y94+Y103+Y109+Y114+Y122+Y127+Y133+Y138+Y145+Y150+Y158+Y163+Y170+Y175+Y180+Y185+Y192+Y199+Y209+Y217+Y222+Y228+Y234+Y240+Y245+Y253+Y258+Y263+Y270+Y296,"0")</f>
        <v>3.7083200000000001</v>
      </c>
      <c r="Z303" s="199"/>
      <c r="AA303" s="199"/>
    </row>
    <row r="304" spans="1:67" ht="13.5" customHeight="1" thickBot="1" x14ac:dyDescent="0.25"/>
    <row r="305" spans="1:37" ht="27" customHeight="1" thickTop="1" thickBot="1" x14ac:dyDescent="0.25">
      <c r="A305" s="40" t="s">
        <v>400</v>
      </c>
      <c r="B305" s="187" t="s">
        <v>59</v>
      </c>
      <c r="C305" s="223" t="s">
        <v>68</v>
      </c>
      <c r="D305" s="290"/>
      <c r="E305" s="290"/>
      <c r="F305" s="290"/>
      <c r="G305" s="290"/>
      <c r="H305" s="290"/>
      <c r="I305" s="290"/>
      <c r="J305" s="290"/>
      <c r="K305" s="290"/>
      <c r="L305" s="290"/>
      <c r="M305" s="290"/>
      <c r="N305" s="290"/>
      <c r="O305" s="290"/>
      <c r="P305" s="290"/>
      <c r="Q305" s="290"/>
      <c r="R305" s="290"/>
      <c r="S305" s="291"/>
      <c r="T305" s="223" t="s">
        <v>198</v>
      </c>
      <c r="U305" s="290"/>
      <c r="V305" s="291"/>
      <c r="W305" s="223" t="s">
        <v>225</v>
      </c>
      <c r="X305" s="290"/>
      <c r="Y305" s="290"/>
      <c r="Z305" s="291"/>
      <c r="AA305" s="223" t="s">
        <v>242</v>
      </c>
      <c r="AB305" s="290"/>
      <c r="AC305" s="290"/>
      <c r="AD305" s="290"/>
      <c r="AE305" s="290"/>
      <c r="AF305" s="291"/>
      <c r="AG305" s="187" t="s">
        <v>285</v>
      </c>
      <c r="AH305" s="223" t="s">
        <v>289</v>
      </c>
      <c r="AI305" s="291"/>
      <c r="AJ305" s="223" t="s">
        <v>296</v>
      </c>
      <c r="AK305" s="291"/>
    </row>
    <row r="306" spans="1:37" ht="14.25" customHeight="1" thickTop="1" x14ac:dyDescent="0.2">
      <c r="A306" s="260" t="s">
        <v>401</v>
      </c>
      <c r="B306" s="223" t="s">
        <v>59</v>
      </c>
      <c r="C306" s="223" t="s">
        <v>69</v>
      </c>
      <c r="D306" s="223" t="s">
        <v>81</v>
      </c>
      <c r="E306" s="223" t="s">
        <v>91</v>
      </c>
      <c r="F306" s="223" t="s">
        <v>106</v>
      </c>
      <c r="G306" s="223" t="s">
        <v>119</v>
      </c>
      <c r="H306" s="223" t="s">
        <v>125</v>
      </c>
      <c r="I306" s="223" t="s">
        <v>129</v>
      </c>
      <c r="J306" s="223" t="s">
        <v>135</v>
      </c>
      <c r="K306" s="223" t="s">
        <v>148</v>
      </c>
      <c r="L306" s="223" t="s">
        <v>155</v>
      </c>
      <c r="M306" s="188"/>
      <c r="N306" s="223" t="s">
        <v>166</v>
      </c>
      <c r="O306" s="223" t="s">
        <v>171</v>
      </c>
      <c r="P306" s="223" t="s">
        <v>174</v>
      </c>
      <c r="Q306" s="223" t="s">
        <v>184</v>
      </c>
      <c r="R306" s="223" t="s">
        <v>187</v>
      </c>
      <c r="S306" s="223" t="s">
        <v>195</v>
      </c>
      <c r="T306" s="223" t="s">
        <v>199</v>
      </c>
      <c r="U306" s="223" t="s">
        <v>205</v>
      </c>
      <c r="V306" s="223" t="s">
        <v>208</v>
      </c>
      <c r="W306" s="223" t="s">
        <v>226</v>
      </c>
      <c r="X306" s="223" t="s">
        <v>231</v>
      </c>
      <c r="Y306" s="223" t="s">
        <v>225</v>
      </c>
      <c r="Z306" s="223" t="s">
        <v>239</v>
      </c>
      <c r="AA306" s="223" t="s">
        <v>243</v>
      </c>
      <c r="AB306" s="223" t="s">
        <v>248</v>
      </c>
      <c r="AC306" s="223" t="s">
        <v>255</v>
      </c>
      <c r="AD306" s="223" t="s">
        <v>268</v>
      </c>
      <c r="AE306" s="223" t="s">
        <v>277</v>
      </c>
      <c r="AF306" s="223" t="s">
        <v>280</v>
      </c>
      <c r="AG306" s="223" t="s">
        <v>286</v>
      </c>
      <c r="AH306" s="223" t="s">
        <v>290</v>
      </c>
      <c r="AI306" s="223" t="s">
        <v>293</v>
      </c>
      <c r="AJ306" s="223" t="s">
        <v>297</v>
      </c>
      <c r="AK306" s="223" t="s">
        <v>307</v>
      </c>
    </row>
    <row r="307" spans="1:37" ht="13.5" customHeight="1" thickBot="1" x14ac:dyDescent="0.25">
      <c r="A307" s="261"/>
      <c r="B307" s="224"/>
      <c r="C307" s="224"/>
      <c r="D307" s="224"/>
      <c r="E307" s="224"/>
      <c r="F307" s="224"/>
      <c r="G307" s="224"/>
      <c r="H307" s="224"/>
      <c r="I307" s="224"/>
      <c r="J307" s="224"/>
      <c r="K307" s="224"/>
      <c r="L307" s="224"/>
      <c r="M307" s="188"/>
      <c r="N307" s="224"/>
      <c r="O307" s="224"/>
      <c r="P307" s="224"/>
      <c r="Q307" s="224"/>
      <c r="R307" s="224"/>
      <c r="S307" s="224"/>
      <c r="T307" s="224"/>
      <c r="U307" s="224"/>
      <c r="V307" s="224"/>
      <c r="W307" s="224"/>
      <c r="X307" s="224"/>
      <c r="Y307" s="224"/>
      <c r="Z307" s="224"/>
      <c r="AA307" s="224"/>
      <c r="AB307" s="224"/>
      <c r="AC307" s="224"/>
      <c r="AD307" s="224"/>
      <c r="AE307" s="224"/>
      <c r="AF307" s="224"/>
      <c r="AG307" s="224"/>
      <c r="AH307" s="224"/>
      <c r="AI307" s="224"/>
      <c r="AJ307" s="224"/>
      <c r="AK307" s="224"/>
    </row>
    <row r="308" spans="1:37" ht="18" customHeight="1" thickTop="1" thickBot="1" x14ac:dyDescent="0.25">
      <c r="A308" s="40" t="s">
        <v>402</v>
      </c>
      <c r="B308" s="46">
        <f>IFERROR(W22*H22,"0")</f>
        <v>0</v>
      </c>
      <c r="C308" s="46">
        <f>IFERROR(W28*H28,"0")+IFERROR(W29*H29,"0")+IFERROR(W30*H30,"0")+IFERROR(W31*H31,"0")</f>
        <v>4.5</v>
      </c>
      <c r="D308" s="46">
        <f>IFERROR(W36*H36,"0")+IFERROR(W37*H37,"0")+IFERROR(W38*H38,"0")+IFERROR(W39*H39,"0")</f>
        <v>120</v>
      </c>
      <c r="E308" s="46">
        <f>IFERROR(W44*H44,"0")+IFERROR(W45*H45,"0")+IFERROR(W46*H46,"0")+IFERROR(W47*H47,"0")+IFERROR(W48*H48,"0")+IFERROR(W49*H49,"0")</f>
        <v>0</v>
      </c>
      <c r="F308" s="46">
        <f>IFERROR(W54*H54,"0")+IFERROR(W55*H55,"0")+IFERROR(W56*H56,"0")+IFERROR(W57*H57,"0")+IFERROR(W58*H58,"0")+IFERROR(W59*H59,"0")</f>
        <v>0</v>
      </c>
      <c r="G308" s="46">
        <f>IFERROR(W64*H64,"0")+IFERROR(W65*H65,"0")</f>
        <v>0</v>
      </c>
      <c r="H308" s="46">
        <f>IFERROR(W70*H70,"0")</f>
        <v>0</v>
      </c>
      <c r="I308" s="46">
        <f>IFERROR(W75*H75,"0")+IFERROR(W76*H76,"0")</f>
        <v>14.4</v>
      </c>
      <c r="J308" s="46">
        <f>IFERROR(W81*H81,"0")+IFERROR(W82*H82,"0")+IFERROR(W83*H83,"0")+IFERROR(W84*H84,"0")+IFERROR(W85*H85,"0")+IFERROR(W86*H86,"0")</f>
        <v>18</v>
      </c>
      <c r="K308" s="46">
        <f>IFERROR(W91*H91,"0")+IFERROR(W92*H92,"0")+IFERROR(W93*H93,"0")</f>
        <v>0</v>
      </c>
      <c r="L308" s="46">
        <f>IFERROR(W98*H98,"0")+IFERROR(W99*H99,"0")+IFERROR(W100*H100,"0")+IFERROR(W101*H101,"0")+IFERROR(W102*H102,"0")</f>
        <v>172.8</v>
      </c>
      <c r="M308" s="188"/>
      <c r="N308" s="46">
        <f>IFERROR(W107*H107,"0")+IFERROR(W108*H108,"0")</f>
        <v>63</v>
      </c>
      <c r="O308" s="46">
        <f>IFERROR(W113*H113,"0")</f>
        <v>0</v>
      </c>
      <c r="P308" s="46">
        <f>IFERROR(W118*H118,"0")+IFERROR(W119*H119,"0")+IFERROR(W120*H120,"0")+IFERROR(W121*H121,"0")</f>
        <v>9</v>
      </c>
      <c r="Q308" s="46">
        <f>IFERROR(W126*H126,"0")</f>
        <v>0</v>
      </c>
      <c r="R308" s="46">
        <f>IFERROR(W131*H131,"0")+IFERROR(W132*H132,"0")</f>
        <v>0</v>
      </c>
      <c r="S308" s="46">
        <f>IFERROR(W137*H137,"0")</f>
        <v>0</v>
      </c>
      <c r="T308" s="46">
        <f>IFERROR(W143*H143,"0")+IFERROR(W144*H144,"0")</f>
        <v>0</v>
      </c>
      <c r="U308" s="46">
        <f>IFERROR(W149*H149,"0")</f>
        <v>0</v>
      </c>
      <c r="V308" s="46">
        <f>IFERROR(W154*H154,"0")+IFERROR(W155*H155,"0")+IFERROR(W156*H156,"0")+IFERROR(W157*H157,"0")+IFERROR(W161*H161,"0")+IFERROR(W162*H162,"0")</f>
        <v>120</v>
      </c>
      <c r="W308" s="46">
        <f>IFERROR(W168*H168,"0")+IFERROR(W169*H169,"0")</f>
        <v>36</v>
      </c>
      <c r="X308" s="46">
        <f>IFERROR(W174*H174,"0")</f>
        <v>0</v>
      </c>
      <c r="Y308" s="46">
        <f>IFERROR(W179*H179,"0")</f>
        <v>0</v>
      </c>
      <c r="Z308" s="46">
        <f>IFERROR(W184*H184,"0")</f>
        <v>0</v>
      </c>
      <c r="AA308" s="46">
        <f>IFERROR(W190*H190,"0")+IFERROR(W191*H191,"0")</f>
        <v>0</v>
      </c>
      <c r="AB308" s="46">
        <f>IFERROR(W196*H196,"0")+IFERROR(W197*H197,"0")+IFERROR(W198*H198,"0")</f>
        <v>123.19999999999999</v>
      </c>
      <c r="AC308" s="46">
        <f>IFERROR(W203*H203,"0")+IFERROR(W204*H204,"0")+IFERROR(W205*H205,"0")+IFERROR(W206*H206,"0")+IFERROR(W207*H207,"0")+IFERROR(W208*H208,"0")</f>
        <v>22.4</v>
      </c>
      <c r="AD308" s="46">
        <f>IFERROR(W213*H213,"0")+IFERROR(W214*H214,"0")+IFERROR(W215*H215,"0")+IFERROR(W216*H216,"0")</f>
        <v>57.6</v>
      </c>
      <c r="AE308" s="46">
        <f>IFERROR(W221*H221,"0")</f>
        <v>0</v>
      </c>
      <c r="AF308" s="46">
        <f>IFERROR(W226*H226,"0")+IFERROR(W227*H227,"0")</f>
        <v>0</v>
      </c>
      <c r="AG308" s="46">
        <f>IFERROR(W233*H233,"0")</f>
        <v>0</v>
      </c>
      <c r="AH308" s="46">
        <f>IFERROR(W239*H239,"0")</f>
        <v>0</v>
      </c>
      <c r="AI308" s="46">
        <f>IFERROR(W244*H244,"0")</f>
        <v>0</v>
      </c>
      <c r="AJ308" s="46">
        <f>IFERROR(W250*H250,"0")+IFERROR(W251*H251,"0")+IFERROR(W252*H252,"0")</f>
        <v>0</v>
      </c>
      <c r="AK308" s="46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>493.1</v>
      </c>
    </row>
    <row r="309" spans="1:37" ht="13.5" customHeight="1" thickTop="1" x14ac:dyDescent="0.2">
      <c r="C309" s="188"/>
    </row>
    <row r="310" spans="1:37" ht="19.5" customHeight="1" x14ac:dyDescent="0.2">
      <c r="A310" s="58" t="s">
        <v>403</v>
      </c>
      <c r="B310" s="58" t="s">
        <v>404</v>
      </c>
      <c r="C310" s="58" t="s">
        <v>405</v>
      </c>
    </row>
    <row r="311" spans="1:37" x14ac:dyDescent="0.2">
      <c r="A311" s="59">
        <f>SUMPRODUCT(--(BB:BB="ЗПФ"),--(V:V="кор"),H:H,X:X)+SUMPRODUCT(--(BB:BB="ЗПФ"),--(V:V="кг"),X:X)</f>
        <v>616</v>
      </c>
      <c r="B311" s="60">
        <f>SUMPRODUCT(--(BB:BB="ПГП"),--(V:V="кор"),H:H,X:X)+SUMPRODUCT(--(BB:BB="ПГП"),--(V:V="кг"),X:X)</f>
        <v>638</v>
      </c>
      <c r="C311" s="60">
        <f>SUMPRODUCT(--(BB:BB="КИЗ"),--(V:V="кор"),H:H,X:X)+SUMPRODUCT(--(BB:BB="КИЗ"),--(V:V="кг"),X:X)</f>
        <v>0</v>
      </c>
    </row>
  </sheetData>
  <sheetProtection algorithmName="SHA-512" hashValue="qJ5Tf2UDQFCMf1W+lE6NTK61ApvRkaBUDxtHu346e7JXtRJJGBNdtYzyXN8bkOfZaCLmyvfzQEJrjWwvTSzu7g==" saltValue="oShBWAkfNQm89kSZPrShW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BB17:BB18"/>
    <mergeCell ref="D102:E102"/>
    <mergeCell ref="O198:S198"/>
    <mergeCell ref="T17:U17"/>
    <mergeCell ref="A69:Y69"/>
    <mergeCell ref="D196:E196"/>
    <mergeCell ref="A25:Y25"/>
    <mergeCell ref="A15:L15"/>
    <mergeCell ref="O64:S64"/>
    <mergeCell ref="A183:Y183"/>
    <mergeCell ref="D54:E54"/>
    <mergeCell ref="D184:E184"/>
    <mergeCell ref="D121:E121"/>
    <mergeCell ref="O32:U32"/>
    <mergeCell ref="O88:U88"/>
    <mergeCell ref="D17:E18"/>
    <mergeCell ref="V17:V18"/>
    <mergeCell ref="X17:X18"/>
    <mergeCell ref="O139:U139"/>
    <mergeCell ref="A50:N51"/>
    <mergeCell ref="D44:E44"/>
    <mergeCell ref="O40:U40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O262:S262"/>
    <mergeCell ref="O252:S252"/>
    <mergeCell ref="O259:U259"/>
    <mergeCell ref="A222:N223"/>
    <mergeCell ref="D250:E250"/>
    <mergeCell ref="D286:E286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D216:E216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AH306:AH307"/>
    <mergeCell ref="O226:S226"/>
    <mergeCell ref="AJ306:AJ307"/>
    <mergeCell ref="A114:N115"/>
    <mergeCell ref="O70:S70"/>
    <mergeCell ref="O128:U128"/>
    <mergeCell ref="A177:Y177"/>
    <mergeCell ref="D226:E226"/>
    <mergeCell ref="O192:U192"/>
    <mergeCell ref="O101:S101"/>
    <mergeCell ref="O123:U123"/>
    <mergeCell ref="O190:S190"/>
    <mergeCell ref="A116:Y116"/>
    <mergeCell ref="D99:E99"/>
    <mergeCell ref="O83:S83"/>
    <mergeCell ref="O132:S132"/>
    <mergeCell ref="D101:E101"/>
    <mergeCell ref="D76:E76"/>
    <mergeCell ref="N306:N307"/>
    <mergeCell ref="P306:P307"/>
    <mergeCell ref="H306:H307"/>
    <mergeCell ref="D276:E276"/>
    <mergeCell ref="O181:U181"/>
    <mergeCell ref="AA305:AF305"/>
    <mergeCell ref="AH305:AI305"/>
    <mergeCell ref="AJ305:AK305"/>
    <mergeCell ref="A27:Y27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AB306:AB307"/>
    <mergeCell ref="O288:S288"/>
    <mergeCell ref="H10:L10"/>
    <mergeCell ref="A97:Y9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7:E227"/>
    <mergeCell ref="Y306:Y307"/>
    <mergeCell ref="AA306:AA307"/>
    <mergeCell ref="D58:E58"/>
    <mergeCell ref="O251:S251"/>
    <mergeCell ref="O171:U171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O143:S143"/>
    <mergeCell ref="O214:S214"/>
    <mergeCell ref="O276:S276"/>
    <mergeCell ref="O222:U222"/>
    <mergeCell ref="O234:U234"/>
    <mergeCell ref="D83:E83"/>
    <mergeCell ref="D143:E143"/>
    <mergeCell ref="D85:E85"/>
    <mergeCell ref="AC306:AC307"/>
    <mergeCell ref="D198:E198"/>
    <mergeCell ref="D269:E269"/>
    <mergeCell ref="A199:N200"/>
    <mergeCell ref="D75:E75"/>
    <mergeCell ref="O151:U151"/>
    <mergeCell ref="D206:E206"/>
    <mergeCell ref="O280:S280"/>
    <mergeCell ref="O59:S59"/>
    <mergeCell ref="D273:E273"/>
    <mergeCell ref="O295:S295"/>
    <mergeCell ref="O282:S282"/>
    <mergeCell ref="A256:Y256"/>
    <mergeCell ref="O257:S257"/>
    <mergeCell ref="O296:U296"/>
    <mergeCell ref="E306:E307"/>
    <mergeCell ref="G306:G307"/>
    <mergeCell ref="D207:E207"/>
    <mergeCell ref="O223:U223"/>
    <mergeCell ref="O94:U94"/>
    <mergeCell ref="A160:Y160"/>
    <mergeCell ref="Z306:Z307"/>
    <mergeCell ref="O161:S161"/>
    <mergeCell ref="O283:S283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O46:S46"/>
    <mergeCell ref="D39:E39"/>
    <mergeCell ref="O48:S48"/>
    <mergeCell ref="U12:V12"/>
    <mergeCell ref="R306:R307"/>
    <mergeCell ref="A209:N210"/>
    <mergeCell ref="T306:T307"/>
    <mergeCell ref="D48:E48"/>
    <mergeCell ref="O22:S22"/>
    <mergeCell ref="A142:Y142"/>
    <mergeCell ref="O263:U263"/>
    <mergeCell ref="D283:E283"/>
    <mergeCell ref="A79:Y79"/>
    <mergeCell ref="O47:S47"/>
    <mergeCell ref="D56:E56"/>
    <mergeCell ref="O200:U200"/>
    <mergeCell ref="D285:E285"/>
    <mergeCell ref="A237:Y237"/>
    <mergeCell ref="D294:E294"/>
    <mergeCell ref="A212:Y212"/>
    <mergeCell ref="O278:S278"/>
    <mergeCell ref="O82:S82"/>
    <mergeCell ref="D215:E215"/>
    <mergeCell ref="O233:S233"/>
    <mergeCell ref="A182:Y182"/>
    <mergeCell ref="O176:U176"/>
    <mergeCell ref="A225:Y225"/>
    <mergeCell ref="A53:Y53"/>
    <mergeCell ref="D295:E295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P13:Q13"/>
    <mergeCell ref="G17:G18"/>
    <mergeCell ref="A9:C9"/>
    <mergeCell ref="U6:V9"/>
    <mergeCell ref="M17:M18"/>
    <mergeCell ref="D10:E10"/>
    <mergeCell ref="F10:G10"/>
    <mergeCell ref="A12:L12"/>
    <mergeCell ref="A68:Y68"/>
    <mergeCell ref="A43:Y43"/>
    <mergeCell ref="N17:N18"/>
    <mergeCell ref="D49:E49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33:E233"/>
    <mergeCell ref="D282:E282"/>
    <mergeCell ref="O72:U72"/>
    <mergeCell ref="O108:S108"/>
    <mergeCell ref="O199:U199"/>
    <mergeCell ref="A265:Y265"/>
    <mergeCell ref="A122:N123"/>
    <mergeCell ref="O266:S266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A5:C5"/>
    <mergeCell ref="O180:U180"/>
    <mergeCell ref="A173:Y173"/>
    <mergeCell ref="P11:Q11"/>
    <mergeCell ref="O168:S168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D93:E93"/>
    <mergeCell ref="O213:S213"/>
    <mergeCell ref="A187:Y187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O240:U240"/>
    <mergeCell ref="A125:Y125"/>
    <mergeCell ref="D108:E108"/>
    <mergeCell ref="A109:N110"/>
    <mergeCell ref="A112:Y112"/>
    <mergeCell ref="O191:S191"/>
    <mergeCell ref="A240:N241"/>
    <mergeCell ref="O184:S184"/>
    <mergeCell ref="A178:Y178"/>
    <mergeCell ref="O175:U175"/>
    <mergeCell ref="D113:E113"/>
    <mergeCell ref="A105:Y105"/>
    <mergeCell ref="O164:U164"/>
    <mergeCell ref="O297:U297"/>
    <mergeCell ref="A242:Y242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D31:E31"/>
    <mergeCell ref="A32:N33"/>
    <mergeCell ref="I17:I18"/>
    <mergeCell ref="O15:S16"/>
    <mergeCell ref="A60:N61"/>
    <mergeCell ref="A6:C6"/>
    <mergeCell ref="A26:Y26"/>
    <mergeCell ref="I306:I307"/>
    <mergeCell ref="O241:U241"/>
    <mergeCell ref="K306:K307"/>
    <mergeCell ref="D261:E261"/>
    <mergeCell ref="C306:C307"/>
    <mergeCell ref="O228:U228"/>
    <mergeCell ref="A231:Y231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O39:S39"/>
    <mergeCell ref="P9:Q9"/>
    <mergeCell ref="A165:Y165"/>
    <mergeCell ref="AD306:AD307"/>
    <mergeCell ref="Q306:Q307"/>
    <mergeCell ref="S306:S307"/>
    <mergeCell ref="O126:S126"/>
    <mergeCell ref="D157:E157"/>
    <mergeCell ref="P12:Q12"/>
    <mergeCell ref="O169:S169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H5:L5"/>
    <mergeCell ref="A228:N229"/>
    <mergeCell ref="O57:S57"/>
    <mergeCell ref="O51:U51"/>
    <mergeCell ref="O293:S293"/>
    <mergeCell ref="O149:S149"/>
    <mergeCell ref="A129:Y129"/>
    <mergeCell ref="O71:U71"/>
    <mergeCell ref="O163:U163"/>
    <mergeCell ref="B17:B18"/>
    <mergeCell ref="O138:U138"/>
    <mergeCell ref="D131:E131"/>
    <mergeCell ref="A163:N164"/>
    <mergeCell ref="A150:N151"/>
    <mergeCell ref="O215:S215"/>
    <mergeCell ref="S6:T9"/>
    <mergeCell ref="D289:E289"/>
    <mergeCell ref="D81:E81"/>
    <mergeCell ref="O155:S155"/>
    <mergeCell ref="D208:E208"/>
    <mergeCell ref="O157:S157"/>
    <mergeCell ref="O284:S284"/>
    <mergeCell ref="O17:S18"/>
    <mergeCell ref="A220:Y220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O134:U134"/>
    <mergeCell ref="U306:U307"/>
    <mergeCell ref="W306:W307"/>
    <mergeCell ref="A298:N303"/>
    <mergeCell ref="A306:A307"/>
    <mergeCell ref="A77:N78"/>
    <mergeCell ref="O99:S99"/>
    <mergeCell ref="O221:S221"/>
    <mergeCell ref="O286:S286"/>
    <mergeCell ref="D214:E214"/>
    <mergeCell ref="H9:I9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O41:U41"/>
    <mergeCell ref="O146:U146"/>
    <mergeCell ref="D132:E132"/>
    <mergeCell ref="D59:E59"/>
    <mergeCell ref="A133:N134"/>
    <mergeCell ref="A195:Y195"/>
    <mergeCell ref="F17:F18"/>
    <mergeCell ref="D120:E120"/>
    <mergeCell ref="O87:U87"/>
    <mergeCell ref="O258:U258"/>
    <mergeCell ref="A13:L13"/>
    <mergeCell ref="A10:C10"/>
    <mergeCell ref="O28:S28"/>
    <mergeCell ref="D174:E174"/>
    <mergeCell ref="A141:Y141"/>
    <mergeCell ref="A135:Y135"/>
    <mergeCell ref="A35:Y35"/>
    <mergeCell ref="A62:Y62"/>
    <mergeCell ref="O207:S207"/>
    <mergeCell ref="D45:E45"/>
    <mergeCell ref="O92:S92"/>
    <mergeCell ref="O36:S3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406</v>
      </c>
      <c r="H1" s="52"/>
    </row>
    <row r="3" spans="2:8" x14ac:dyDescent="0.2">
      <c r="B3" s="47" t="s">
        <v>407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408</v>
      </c>
      <c r="C6" s="47" t="s">
        <v>409</v>
      </c>
      <c r="D6" s="47" t="s">
        <v>410</v>
      </c>
      <c r="E6" s="47"/>
    </row>
    <row r="7" spans="2:8" x14ac:dyDescent="0.2">
      <c r="B7" s="47" t="s">
        <v>411</v>
      </c>
      <c r="C7" s="47" t="s">
        <v>412</v>
      </c>
      <c r="D7" s="47" t="s">
        <v>413</v>
      </c>
      <c r="E7" s="47"/>
    </row>
    <row r="8" spans="2:8" x14ac:dyDescent="0.2">
      <c r="B8" s="47" t="s">
        <v>13</v>
      </c>
      <c r="C8" s="47" t="s">
        <v>414</v>
      </c>
      <c r="D8" s="47" t="s">
        <v>415</v>
      </c>
      <c r="E8" s="47"/>
    </row>
    <row r="9" spans="2:8" x14ac:dyDescent="0.2">
      <c r="B9" s="47" t="s">
        <v>416</v>
      </c>
      <c r="C9" s="47" t="s">
        <v>417</v>
      </c>
      <c r="D9" s="47" t="s">
        <v>418</v>
      </c>
      <c r="E9" s="47"/>
    </row>
    <row r="11" spans="2:8" x14ac:dyDescent="0.2">
      <c r="B11" s="47" t="s">
        <v>419</v>
      </c>
      <c r="C11" s="47" t="s">
        <v>409</v>
      </c>
      <c r="D11" s="47"/>
      <c r="E11" s="47"/>
    </row>
    <row r="13" spans="2:8" x14ac:dyDescent="0.2">
      <c r="B13" s="47" t="s">
        <v>420</v>
      </c>
      <c r="C13" s="47" t="s">
        <v>412</v>
      </c>
      <c r="D13" s="47"/>
      <c r="E13" s="47"/>
    </row>
    <row r="15" spans="2:8" x14ac:dyDescent="0.2">
      <c r="B15" s="47" t="s">
        <v>421</v>
      </c>
      <c r="C15" s="47" t="s">
        <v>414</v>
      </c>
      <c r="D15" s="47"/>
      <c r="E15" s="47"/>
    </row>
    <row r="17" spans="2:5" x14ac:dyDescent="0.2">
      <c r="B17" s="47" t="s">
        <v>422</v>
      </c>
      <c r="C17" s="47" t="s">
        <v>417</v>
      </c>
      <c r="D17" s="47"/>
      <c r="E17" s="47"/>
    </row>
    <row r="19" spans="2:5" x14ac:dyDescent="0.2">
      <c r="B19" s="47" t="s">
        <v>423</v>
      </c>
      <c r="C19" s="47"/>
      <c r="D19" s="47"/>
      <c r="E19" s="47"/>
    </row>
    <row r="20" spans="2:5" x14ac:dyDescent="0.2">
      <c r="B20" s="47" t="s">
        <v>424</v>
      </c>
      <c r="C20" s="47"/>
      <c r="D20" s="47"/>
      <c r="E20" s="47"/>
    </row>
    <row r="21" spans="2:5" x14ac:dyDescent="0.2">
      <c r="B21" s="47" t="s">
        <v>425</v>
      </c>
      <c r="C21" s="47"/>
      <c r="D21" s="47"/>
      <c r="E21" s="47"/>
    </row>
    <row r="22" spans="2:5" x14ac:dyDescent="0.2">
      <c r="B22" s="47" t="s">
        <v>426</v>
      </c>
      <c r="C22" s="47"/>
      <c r="D22" s="47"/>
      <c r="E22" s="47"/>
    </row>
    <row r="23" spans="2:5" x14ac:dyDescent="0.2">
      <c r="B23" s="47" t="s">
        <v>427</v>
      </c>
      <c r="C23" s="47"/>
      <c r="D23" s="47"/>
      <c r="E23" s="47"/>
    </row>
    <row r="24" spans="2:5" x14ac:dyDescent="0.2">
      <c r="B24" s="47" t="s">
        <v>428</v>
      </c>
      <c r="C24" s="47"/>
      <c r="D24" s="47"/>
      <c r="E24" s="47"/>
    </row>
    <row r="25" spans="2:5" x14ac:dyDescent="0.2">
      <c r="B25" s="47" t="s">
        <v>429</v>
      </c>
      <c r="C25" s="47"/>
      <c r="D25" s="47"/>
      <c r="E25" s="47"/>
    </row>
    <row r="26" spans="2:5" x14ac:dyDescent="0.2">
      <c r="B26" s="47" t="s">
        <v>430</v>
      </c>
      <c r="C26" s="47"/>
      <c r="D26" s="47"/>
      <c r="E26" s="47"/>
    </row>
    <row r="27" spans="2:5" x14ac:dyDescent="0.2">
      <c r="B27" s="47" t="s">
        <v>431</v>
      </c>
      <c r="C27" s="47"/>
      <c r="D27" s="47"/>
      <c r="E27" s="47"/>
    </row>
    <row r="28" spans="2:5" x14ac:dyDescent="0.2">
      <c r="B28" s="47" t="s">
        <v>432</v>
      </c>
      <c r="C28" s="47"/>
      <c r="D28" s="47"/>
      <c r="E28" s="47"/>
    </row>
    <row r="29" spans="2:5" x14ac:dyDescent="0.2">
      <c r="B29" s="47" t="s">
        <v>433</v>
      </c>
      <c r="C29" s="47"/>
      <c r="D29" s="47"/>
      <c r="E29" s="47"/>
    </row>
  </sheetData>
  <sheetProtection algorithmName="SHA-512" hashValue="QH97iHB3nLDR3AMusZu4lL5OszURiSuDZrjo77FlVIVoUhBhvp1+XYdQbBYpaKZRIzuMMlSYDbiUNYs3qyNL3A==" saltValue="C5VaxKJEZEShL+b5rlQh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523</vt:i4>
      </vt:variant>
    </vt:vector>
  </HeadingPairs>
  <TitlesOfParts>
    <vt:vector size="5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2024-06-21T10:56:08Z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