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2322F61-F7A8-4D0B-8BEF-8E2212C162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X288" i="1" s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X198" i="1" s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X181" i="1" s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X145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BO139" i="1"/>
  <c r="BN139" i="1"/>
  <c r="BM139" i="1"/>
  <c r="BL139" i="1"/>
  <c r="Y139" i="1"/>
  <c r="X139" i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X134" i="1" s="1"/>
  <c r="O130" i="1"/>
  <c r="BO129" i="1"/>
  <c r="BN129" i="1"/>
  <c r="BM129" i="1"/>
  <c r="BL129" i="1"/>
  <c r="Y129" i="1"/>
  <c r="X129" i="1"/>
  <c r="O129" i="1"/>
  <c r="W126" i="1"/>
  <c r="W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5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O101" i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8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8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56" i="1" s="1"/>
  <c r="W24" i="1"/>
  <c r="W56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66" i="1"/>
  <c r="W557" i="1"/>
  <c r="W558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X556" i="1" s="1"/>
  <c r="D566" i="1"/>
  <c r="Y54" i="1"/>
  <c r="Y57" i="1" s="1"/>
  <c r="BM54" i="1"/>
  <c r="BO54" i="1"/>
  <c r="X58" i="1"/>
  <c r="E566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X89" i="1"/>
  <c r="Y92" i="1"/>
  <c r="Y98" i="1" s="1"/>
  <c r="BM92" i="1"/>
  <c r="BO92" i="1"/>
  <c r="Y94" i="1"/>
  <c r="BM94" i="1"/>
  <c r="Y96" i="1"/>
  <c r="BM96" i="1"/>
  <c r="Y102" i="1"/>
  <c r="Y116" i="1" s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X116" i="1"/>
  <c r="Y119" i="1"/>
  <c r="BM119" i="1"/>
  <c r="BO119" i="1"/>
  <c r="Y121" i="1"/>
  <c r="BM121" i="1"/>
  <c r="Y123" i="1"/>
  <c r="BM123" i="1"/>
  <c r="X126" i="1"/>
  <c r="F566" i="1"/>
  <c r="Y130" i="1"/>
  <c r="Y134" i="1" s="1"/>
  <c r="BM130" i="1"/>
  <c r="BO130" i="1"/>
  <c r="Y132" i="1"/>
  <c r="BM132" i="1"/>
  <c r="X135" i="1"/>
  <c r="G566" i="1"/>
  <c r="Y142" i="1"/>
  <c r="Y145" i="1" s="1"/>
  <c r="BM142" i="1"/>
  <c r="BO142" i="1"/>
  <c r="Y143" i="1"/>
  <c r="BM143" i="1"/>
  <c r="X146" i="1"/>
  <c r="H566" i="1"/>
  <c r="Y150" i="1"/>
  <c r="Y158" i="1" s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BO173" i="1"/>
  <c r="BM173" i="1"/>
  <c r="Y173" i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Y216" i="1" s="1"/>
  <c r="BO214" i="1"/>
  <c r="BM214" i="1"/>
  <c r="Y214" i="1"/>
  <c r="X222" i="1"/>
  <c r="BO228" i="1"/>
  <c r="BM228" i="1"/>
  <c r="Y228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F9" i="1"/>
  <c r="J9" i="1"/>
  <c r="X49" i="1"/>
  <c r="X82" i="1"/>
  <c r="X158" i="1"/>
  <c r="X165" i="1"/>
  <c r="X170" i="1"/>
  <c r="BO167" i="1"/>
  <c r="X558" i="1" s="1"/>
  <c r="BM167" i="1"/>
  <c r="X557" i="1" s="1"/>
  <c r="Y167" i="1"/>
  <c r="Y169" i="1" s="1"/>
  <c r="BO175" i="1"/>
  <c r="BM175" i="1"/>
  <c r="Y175" i="1"/>
  <c r="Y180" i="1" s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Y232" i="1" s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Y256" i="1" s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J566" i="1"/>
  <c r="X217" i="1"/>
  <c r="Y275" i="1"/>
  <c r="BM275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283" i="1"/>
  <c r="BO279" i="1"/>
  <c r="BM279" i="1"/>
  <c r="Y279" i="1"/>
  <c r="Y282" i="1" s="1"/>
  <c r="X282" i="1"/>
  <c r="BO286" i="1"/>
  <c r="BM286" i="1"/>
  <c r="Y286" i="1"/>
  <c r="Y288" i="1" s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X559" i="1" l="1"/>
  <c r="Y547" i="1"/>
  <c r="Y505" i="1"/>
  <c r="Y459" i="1"/>
  <c r="Y372" i="1"/>
  <c r="Y353" i="1"/>
  <c r="Y276" i="1"/>
  <c r="Y125" i="1"/>
  <c r="Y88" i="1"/>
  <c r="X560" i="1"/>
  <c r="Y531" i="1"/>
  <c r="Y380" i="1"/>
  <c r="Y414" i="1"/>
  <c r="Y408" i="1"/>
  <c r="Y249" i="1"/>
  <c r="Y34" i="1"/>
  <c r="Y561" i="1" s="1"/>
  <c r="W559" i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<sst xmlns="http://schemas.openxmlformats.org/spreadsheetml/2006/main" count="2457" uniqueCount="829">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</sst>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5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0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2" t="s">
        <v>8</v>
      </c>
      <c r="B5" s="553"/>
      <c r="C5" s="554"/>
      <c r="D5" s="426"/>
      <c r="E5" s="428"/>
      <c r="F5" s="737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6">
        <v>45466</v>
      </c>
      <c r="Q5" s="567"/>
      <c r="S5" s="645" t="s">
        <v>11</v>
      </c>
      <c r="T5" s="444"/>
      <c r="U5" s="648" t="s">
        <v>12</v>
      </c>
      <c r="V5" s="567"/>
      <c r="AA5" s="51"/>
      <c r="AB5" s="51"/>
      <c r="AC5" s="51"/>
    </row>
    <row r="6" spans="1:30" s="384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67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4" customFormat="1" ht="25.5" customHeight="1" x14ac:dyDescent="0.2">
      <c r="A8" s="783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2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86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2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6"/>
      <c r="Q11" s="567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4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70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5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4"/>
      <c r="Q17" s="474"/>
      <c r="R17" s="474"/>
      <c r="S17" s="475"/>
      <c r="T17" s="765" t="s">
        <v>49</v>
      </c>
      <c r="U17" s="554"/>
      <c r="V17" s="435" t="s">
        <v>50</v>
      </c>
      <c r="W17" s="435" t="s">
        <v>51</v>
      </c>
      <c r="X17" s="793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3" t="s">
        <v>57</v>
      </c>
    </row>
    <row r="18" spans="1:67" ht="14.25" customHeight="1" x14ac:dyDescent="0.2">
      <c r="A18" s="436"/>
      <c r="B18" s="436"/>
      <c r="C18" s="436"/>
      <c r="D18" s="476"/>
      <c r="E18" s="478"/>
      <c r="F18" s="436"/>
      <c r="G18" s="436"/>
      <c r="H18" s="436"/>
      <c r="I18" s="436"/>
      <c r="J18" s="436"/>
      <c r="K18" s="436"/>
      <c r="L18" s="436"/>
      <c r="M18" s="436"/>
      <c r="N18" s="436"/>
      <c r="O18" s="476"/>
      <c r="P18" s="477"/>
      <c r="Q18" s="477"/>
      <c r="R18" s="477"/>
      <c r="S18" s="478"/>
      <c r="T18" s="385" t="s">
        <v>58</v>
      </c>
      <c r="U18" s="385" t="s">
        <v>59</v>
      </c>
      <c r="V18" s="436"/>
      <c r="W18" s="436"/>
      <c r="X18" s="794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1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9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1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2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3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600</v>
      </c>
      <c r="X330" s="389">
        <f t="shared" si="75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5" t="s">
        <v>1</v>
      </c>
      <c r="BL330" s="64">
        <f t="shared" si="76"/>
        <v>619.20000000000005</v>
      </c>
      <c r="BM330" s="64">
        <f t="shared" si="77"/>
        <v>619.20000000000005</v>
      </c>
      <c r="BN330" s="64">
        <f t="shared" si="78"/>
        <v>0.83333333333333326</v>
      </c>
      <c r="BO330" s="64">
        <f t="shared" si="79"/>
        <v>0.83333333333333326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5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1500</v>
      </c>
      <c r="X332" s="389">
        <f t="shared" si="75"/>
        <v>1500</v>
      </c>
      <c r="Y332" s="36">
        <f>IFERROR(IF(X332=0,"",ROUNDUP(X332/H332,0)*0.02175),"")</f>
        <v>2.1749999999999998</v>
      </c>
      <c r="Z332" s="56"/>
      <c r="AA332" s="57"/>
      <c r="AE332" s="64"/>
      <c r="BB332" s="257" t="s">
        <v>1</v>
      </c>
      <c r="BL332" s="64">
        <f t="shared" si="76"/>
        <v>1548</v>
      </c>
      <c r="BM332" s="64">
        <f t="shared" si="77"/>
        <v>1548</v>
      </c>
      <c r="BN332" s="64">
        <f t="shared" si="78"/>
        <v>2.083333333333333</v>
      </c>
      <c r="BO332" s="64">
        <f t="shared" si="79"/>
        <v>2.083333333333333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0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0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173.33333333333334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174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3.7845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2600</v>
      </c>
      <c r="X340" s="390">
        <f>IFERROR(SUM(X328:X338),"0")</f>
        <v>2610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7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6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1000</v>
      </c>
      <c r="X375" s="389">
        <f>IFERROR(IF(W375="",0,CEILING((W375/$H375),1)*$H375),"")</f>
        <v>1006.1999999999999</v>
      </c>
      <c r="Y375" s="36">
        <f>IFERROR(IF(X375=0,"",ROUNDUP(X375/H375,0)*0.02175),"")</f>
        <v>2.8057499999999997</v>
      </c>
      <c r="Z375" s="56"/>
      <c r="AA375" s="57"/>
      <c r="AE375" s="64"/>
      <c r="BB375" s="281" t="s">
        <v>1</v>
      </c>
      <c r="BL375" s="64">
        <f>IFERROR(W375*I375/H375,"0")</f>
        <v>1072.3076923076924</v>
      </c>
      <c r="BM375" s="64">
        <f>IFERROR(X375*I375/H375,"0")</f>
        <v>1078.9559999999999</v>
      </c>
      <c r="BN375" s="64">
        <f>IFERROR(1/J375*(W375/H375),"0")</f>
        <v>2.2893772893772892</v>
      </c>
      <c r="BO375" s="64">
        <f>IFERROR(1/J375*(X375/H375),"0")</f>
        <v>2.3035714285714284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128.2051282051282</v>
      </c>
      <c r="X380" s="390">
        <f>IFERROR(X375/H375,"0")+IFERROR(X376/H376,"0")+IFERROR(X377/H377,"0")+IFERROR(X378/H378,"0")+IFERROR(X379/H379,"0")</f>
        <v>129</v>
      </c>
      <c r="Y380" s="390">
        <f>IFERROR(IF(Y375="",0,Y375),"0")+IFERROR(IF(Y376="",0,Y376),"0")+IFERROR(IF(Y377="",0,Y377),"0")+IFERROR(IF(Y378="",0,Y378),"0")+IFERROR(IF(Y379="",0,Y379),"0")</f>
        <v>2.8057499999999997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1000</v>
      </c>
      <c r="X381" s="390">
        <f>IFERROR(SUM(X375:X379),"0")</f>
        <v>1006.1999999999999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1000</v>
      </c>
      <c r="X475" s="389">
        <f t="shared" si="91"/>
        <v>1003.2</v>
      </c>
      <c r="Y475" s="36">
        <f t="shared" si="92"/>
        <v>2.2724000000000002</v>
      </c>
      <c r="Z475" s="56"/>
      <c r="AA475" s="57"/>
      <c r="AE475" s="64"/>
      <c r="BB475" s="329" t="s">
        <v>1</v>
      </c>
      <c r="BL475" s="64">
        <f t="shared" si="93"/>
        <v>1068.1818181818182</v>
      </c>
      <c r="BM475" s="64">
        <f t="shared" si="94"/>
        <v>1071.5999999999999</v>
      </c>
      <c r="BN475" s="64">
        <f t="shared" si="95"/>
        <v>1.821095571095571</v>
      </c>
      <c r="BO475" s="64">
        <f t="shared" si="96"/>
        <v>1.8269230769230771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1000</v>
      </c>
      <c r="X478" s="389">
        <f t="shared" si="91"/>
        <v>1003.2</v>
      </c>
      <c r="Y478" s="36">
        <f t="shared" si="92"/>
        <v>2.2724000000000002</v>
      </c>
      <c r="Z478" s="56"/>
      <c r="AA478" s="57"/>
      <c r="AE478" s="64"/>
      <c r="BB478" s="332" t="s">
        <v>1</v>
      </c>
      <c r="BL478" s="64">
        <f t="shared" si="93"/>
        <v>1068.1818181818182</v>
      </c>
      <c r="BM478" s="64">
        <f t="shared" si="94"/>
        <v>1071.5999999999999</v>
      </c>
      <c r="BN478" s="64">
        <f t="shared" si="95"/>
        <v>1.821095571095571</v>
      </c>
      <c r="BO478" s="64">
        <f t="shared" si="96"/>
        <v>1.8269230769230771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378.78787878787875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380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4.5448000000000004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2000</v>
      </c>
      <c r="X486" s="390">
        <f>IFERROR(SUM(X473:X484),"0")</f>
        <v>2006.4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1000</v>
      </c>
      <c r="X488" s="389">
        <f>IFERROR(IF(W488="",0,CEILING((W488/$H488),1)*$H488),"")</f>
        <v>1003.2</v>
      </c>
      <c r="Y488" s="36">
        <f>IFERROR(IF(X488=0,"",ROUNDUP(X488/H488,0)*0.01196),"")</f>
        <v>2.2724000000000002</v>
      </c>
      <c r="Z488" s="56"/>
      <c r="AA488" s="57"/>
      <c r="AE488" s="64"/>
      <c r="BB488" s="339" t="s">
        <v>1</v>
      </c>
      <c r="BL488" s="64">
        <f>IFERROR(W488*I488/H488,"0")</f>
        <v>1068.1818181818182</v>
      </c>
      <c r="BM488" s="64">
        <f>IFERROR(X488*I488/H488,"0")</f>
        <v>1071.5999999999999</v>
      </c>
      <c r="BN488" s="64">
        <f>IFERROR(1/J488*(W488/H488),"0")</f>
        <v>1.821095571095571</v>
      </c>
      <c r="BO488" s="64">
        <f>IFERROR(1/J488*(X488/H488),"0")</f>
        <v>1.8269230769230771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189.39393939393938</v>
      </c>
      <c r="X490" s="390">
        <f>IFERROR(X488/H488,"0")+IFERROR(X489/H489,"0")</f>
        <v>190</v>
      </c>
      <c r="Y490" s="390">
        <f>IFERROR(IF(Y488="",0,Y488),"0")+IFERROR(IF(Y489="",0,Y489),"0")</f>
        <v>2.2724000000000002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1000</v>
      </c>
      <c r="X491" s="390">
        <f>IFERROR(SUM(X488:X489),"0")</f>
        <v>1003.2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800</v>
      </c>
      <c r="X495" s="389">
        <f t="shared" si="97"/>
        <v>802.56000000000006</v>
      </c>
      <c r="Y495" s="36">
        <f>IFERROR(IF(X495=0,"",ROUNDUP(X495/H495,0)*0.01196),"")</f>
        <v>1.81792</v>
      </c>
      <c r="Z495" s="56"/>
      <c r="AA495" s="57"/>
      <c r="AE495" s="64"/>
      <c r="BB495" s="343" t="s">
        <v>1</v>
      </c>
      <c r="BL495" s="64">
        <f t="shared" si="98"/>
        <v>854.5454545454545</v>
      </c>
      <c r="BM495" s="64">
        <f t="shared" si="99"/>
        <v>857.28</v>
      </c>
      <c r="BN495" s="64">
        <f t="shared" si="100"/>
        <v>1.4568764568764567</v>
      </c>
      <c r="BO495" s="64">
        <f t="shared" si="101"/>
        <v>1.4615384615384617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151.5151515151515</v>
      </c>
      <c r="X499" s="390">
        <f>IFERROR(X493/H493,"0")+IFERROR(X494/H494,"0")+IFERROR(X495/H495,"0")+IFERROR(X496/H496,"0")+IFERROR(X497/H497,"0")+IFERROR(X498/H498,"0")</f>
        <v>152</v>
      </c>
      <c r="Y499" s="390">
        <f>IFERROR(IF(Y493="",0,Y493),"0")+IFERROR(IF(Y494="",0,Y494),"0")+IFERROR(IF(Y495="",0,Y495),"0")+IFERROR(IF(Y496="",0,Y496),"0")+IFERROR(IF(Y497="",0,Y497),"0")+IFERROR(IF(Y498="",0,Y498),"0")</f>
        <v>1.81792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800</v>
      </c>
      <c r="X500" s="390">
        <f>IFERROR(SUM(X493:X498),"0")</f>
        <v>802.56000000000006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6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5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3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1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8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0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7400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7428.3600000000006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7814.5986013986003</v>
      </c>
      <c r="X557" s="390">
        <f>IFERROR(SUM(BM22:BM553),"0")</f>
        <v>7844.5559999999996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13</v>
      </c>
      <c r="X558" s="38">
        <f>ROUNDUP(SUM(BO22:BO553),0)</f>
        <v>13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8139.5986013986003</v>
      </c>
      <c r="X559" s="390">
        <f>GrossWeightTotalR+PalletQtyTotalR*25</f>
        <v>8169.5559999999996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1021.2354312354312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1025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15.225370000000002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95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0"/>
      <c r="L564" s="455" t="s">
        <v>370</v>
      </c>
      <c r="M564" s="380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0"/>
    </row>
    <row r="565" spans="1:30" ht="13.5" customHeight="1" thickBot="1" x14ac:dyDescent="0.25">
      <c r="A565" s="796"/>
      <c r="B565" s="456"/>
      <c r="C565" s="456"/>
      <c r="D565" s="456"/>
      <c r="E565" s="456"/>
      <c r="F565" s="456"/>
      <c r="G565" s="456"/>
      <c r="H565" s="456"/>
      <c r="I565" s="456"/>
      <c r="J565" s="456"/>
      <c r="K565" s="380"/>
      <c r="L565" s="456"/>
      <c r="M565" s="380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2610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1006.1999999999999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3812.1600000000003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92:E192"/>
    <mergeCell ref="O324:U324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D421:E421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D522:E52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180:N181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D267:E267"/>
    <mergeCell ref="D438:E438"/>
    <mergeCell ref="A439:N440"/>
    <mergeCell ref="O377:S377"/>
    <mergeCell ref="O57:U57"/>
    <mergeCell ref="H17:H18"/>
    <mergeCell ref="D204:E204"/>
    <mergeCell ref="O385:U38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152:S152"/>
    <mergeCell ref="O279:S279"/>
    <mergeCell ref="O254:S254"/>
    <mergeCell ref="D104:E104"/>
    <mergeCell ref="O266:S266"/>
    <mergeCell ref="D275:E275"/>
    <mergeCell ref="A44:Y44"/>
    <mergeCell ref="O423:S423"/>
    <mergeCell ref="A258:Y258"/>
    <mergeCell ref="D185:E185"/>
    <mergeCell ref="O32:S32"/>
    <mergeCell ref="D41:E41"/>
    <mergeCell ref="O259:S259"/>
    <mergeCell ref="O197:S197"/>
    <mergeCell ref="O330:S330"/>
    <mergeCell ref="O495:S495"/>
    <mergeCell ref="O124:S124"/>
    <mergeCell ref="A38:N39"/>
    <mergeCell ref="O422:S42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109:E109"/>
    <mergeCell ref="A158:N159"/>
    <mergeCell ref="D280:E280"/>
    <mergeCell ref="O418:U418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108:S108"/>
    <mergeCell ref="D183:E183"/>
    <mergeCell ref="O199:U199"/>
    <mergeCell ref="D248:E248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O411:S411"/>
    <mergeCell ref="O538:S538"/>
    <mergeCell ref="A118:Y118"/>
    <mergeCell ref="D219:E219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O540:U540"/>
    <mergeCell ref="A127:Y12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556:N561"/>
    <mergeCell ref="O520:S520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547:N548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A525:Y525"/>
    <mergeCell ref="O17:S18"/>
    <mergeCell ref="O526:S526"/>
    <mergeCell ref="I17:I18"/>
    <mergeCell ref="D350:E350"/>
    <mergeCell ref="O249:U249"/>
    <mergeCell ref="D27:E27"/>
    <mergeCell ref="P12:Q1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2024-06-21T08:24:37Z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