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6C7E5D5-929F-4C34-A43C-7DCFCE5DA5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X537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X506" i="1"/>
  <c r="W506" i="1"/>
  <c r="BO505" i="1"/>
  <c r="BN505" i="1"/>
  <c r="BM505" i="1"/>
  <c r="BL505" i="1"/>
  <c r="Y505" i="1"/>
  <c r="Y506" i="1" s="1"/>
  <c r="X505" i="1"/>
  <c r="X507" i="1" s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O499" i="1"/>
  <c r="W497" i="1"/>
  <c r="W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M490" i="1"/>
  <c r="BL490" i="1"/>
  <c r="Y490" i="1"/>
  <c r="X490" i="1"/>
  <c r="O490" i="1"/>
  <c r="W488" i="1"/>
  <c r="X487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X483" i="1" s="1"/>
  <c r="O471" i="1"/>
  <c r="BO470" i="1"/>
  <c r="BN470" i="1"/>
  <c r="BM470" i="1"/>
  <c r="BL470" i="1"/>
  <c r="Y470" i="1"/>
  <c r="X470" i="1"/>
  <c r="O470" i="1"/>
  <c r="W466" i="1"/>
  <c r="X465" i="1"/>
  <c r="W465" i="1"/>
  <c r="BO464" i="1"/>
  <c r="BN464" i="1"/>
  <c r="BM464" i="1"/>
  <c r="BL464" i="1"/>
  <c r="Y464" i="1"/>
  <c r="Y465" i="1" s="1"/>
  <c r="X464" i="1"/>
  <c r="X466" i="1" s="1"/>
  <c r="W462" i="1"/>
  <c r="W461" i="1"/>
  <c r="BN460" i="1"/>
  <c r="BL460" i="1"/>
  <c r="X460" i="1"/>
  <c r="O460" i="1"/>
  <c r="W457" i="1"/>
  <c r="W456" i="1"/>
  <c r="BN455" i="1"/>
  <c r="BL455" i="1"/>
  <c r="X455" i="1"/>
  <c r="O455" i="1"/>
  <c r="BO454" i="1"/>
  <c r="BN454" i="1"/>
  <c r="BM454" i="1"/>
  <c r="BL454" i="1"/>
  <c r="Y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O439" i="1"/>
  <c r="BN439" i="1"/>
  <c r="BM439" i="1"/>
  <c r="BL439" i="1"/>
  <c r="Y439" i="1"/>
  <c r="X439" i="1"/>
  <c r="X441" i="1" s="1"/>
  <c r="O439" i="1"/>
  <c r="W437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X436" i="1" s="1"/>
  <c r="O430" i="1"/>
  <c r="BO429" i="1"/>
  <c r="BN429" i="1"/>
  <c r="BM429" i="1"/>
  <c r="BL429" i="1"/>
  <c r="Y429" i="1"/>
  <c r="X429" i="1"/>
  <c r="O429" i="1"/>
  <c r="W427" i="1"/>
  <c r="X426" i="1"/>
  <c r="W426" i="1"/>
  <c r="BO425" i="1"/>
  <c r="BN425" i="1"/>
  <c r="BM425" i="1"/>
  <c r="BL425" i="1"/>
  <c r="Y425" i="1"/>
  <c r="X425" i="1"/>
  <c r="O425" i="1"/>
  <c r="BN424" i="1"/>
  <c r="BL424" i="1"/>
  <c r="X424" i="1"/>
  <c r="O424" i="1"/>
  <c r="W421" i="1"/>
  <c r="W420" i="1"/>
  <c r="BN419" i="1"/>
  <c r="BL419" i="1"/>
  <c r="X419" i="1"/>
  <c r="O419" i="1"/>
  <c r="BO418" i="1"/>
  <c r="BN418" i="1"/>
  <c r="BM418" i="1"/>
  <c r="BL418" i="1"/>
  <c r="Y418" i="1"/>
  <c r="X418" i="1"/>
  <c r="O418" i="1"/>
  <c r="BN417" i="1"/>
  <c r="BL417" i="1"/>
  <c r="X417" i="1"/>
  <c r="X421" i="1" s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O386" i="1"/>
  <c r="BN386" i="1"/>
  <c r="BM386" i="1"/>
  <c r="BL386" i="1"/>
  <c r="Y386" i="1"/>
  <c r="X386" i="1"/>
  <c r="S564" i="1" s="1"/>
  <c r="O386" i="1"/>
  <c r="W382" i="1"/>
  <c r="X381" i="1"/>
  <c r="W381" i="1"/>
  <c r="BO380" i="1"/>
  <c r="BN380" i="1"/>
  <c r="BM380" i="1"/>
  <c r="BL380" i="1"/>
  <c r="Y380" i="1"/>
  <c r="Y381" i="1" s="1"/>
  <c r="X380" i="1"/>
  <c r="X382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X370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W357" i="1"/>
  <c r="X356" i="1"/>
  <c r="W356" i="1"/>
  <c r="BO355" i="1"/>
  <c r="BN355" i="1"/>
  <c r="BM355" i="1"/>
  <c r="BL355" i="1"/>
  <c r="Y355" i="1"/>
  <c r="Y356" i="1" s="1"/>
  <c r="X355" i="1"/>
  <c r="X357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O336" i="1" s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O329" i="1"/>
  <c r="BO328" i="1"/>
  <c r="BN328" i="1"/>
  <c r="BM328" i="1"/>
  <c r="BL328" i="1"/>
  <c r="Y328" i="1"/>
  <c r="X328" i="1"/>
  <c r="BO327" i="1"/>
  <c r="BN327" i="1"/>
  <c r="BM327" i="1"/>
  <c r="BL327" i="1"/>
  <c r="Y327" i="1"/>
  <c r="X327" i="1"/>
  <c r="BO326" i="1"/>
  <c r="BN326" i="1"/>
  <c r="BM326" i="1"/>
  <c r="BL326" i="1"/>
  <c r="Y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BO312" i="1" s="1"/>
  <c r="O312" i="1"/>
  <c r="BO311" i="1"/>
  <c r="BN311" i="1"/>
  <c r="BM311" i="1"/>
  <c r="BL311" i="1"/>
  <c r="Y311" i="1"/>
  <c r="X311" i="1"/>
  <c r="O311" i="1"/>
  <c r="BN310" i="1"/>
  <c r="BL310" i="1"/>
  <c r="X310" i="1"/>
  <c r="X314" i="1" s="1"/>
  <c r="O310" i="1"/>
  <c r="W308" i="1"/>
  <c r="W307" i="1"/>
  <c r="BN306" i="1"/>
  <c r="BL306" i="1"/>
  <c r="X306" i="1"/>
  <c r="P564" i="1" s="1"/>
  <c r="O306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X302" i="1" s="1"/>
  <c r="O300" i="1"/>
  <c r="W298" i="1"/>
  <c r="W297" i="1"/>
  <c r="BO296" i="1"/>
  <c r="BN296" i="1"/>
  <c r="BM296" i="1"/>
  <c r="BL296" i="1"/>
  <c r="Y296" i="1"/>
  <c r="X296" i="1"/>
  <c r="O296" i="1"/>
  <c r="BN295" i="1"/>
  <c r="BL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O284" i="1"/>
  <c r="BN284" i="1"/>
  <c r="BM284" i="1"/>
  <c r="BL284" i="1"/>
  <c r="Y284" i="1"/>
  <c r="X284" i="1"/>
  <c r="O284" i="1"/>
  <c r="BN283" i="1"/>
  <c r="BL283" i="1"/>
  <c r="X283" i="1"/>
  <c r="X286" i="1" s="1"/>
  <c r="O283" i="1"/>
  <c r="W281" i="1"/>
  <c r="W280" i="1"/>
  <c r="BN279" i="1"/>
  <c r="BL279" i="1"/>
  <c r="X279" i="1"/>
  <c r="BO279" i="1" s="1"/>
  <c r="O279" i="1"/>
  <c r="BN278" i="1"/>
  <c r="BL278" i="1"/>
  <c r="X278" i="1"/>
  <c r="BO278" i="1" s="1"/>
  <c r="BN277" i="1"/>
  <c r="BL277" i="1"/>
  <c r="X277" i="1"/>
  <c r="X280" i="1" s="1"/>
  <c r="W275" i="1"/>
  <c r="W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BO271" i="1" s="1"/>
  <c r="BN270" i="1"/>
  <c r="BL270" i="1"/>
  <c r="X270" i="1"/>
  <c r="X274" i="1" s="1"/>
  <c r="O270" i="1"/>
  <c r="W268" i="1"/>
  <c r="W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X267" i="1" s="1"/>
  <c r="O258" i="1"/>
  <c r="W256" i="1"/>
  <c r="W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BO252" i="1" s="1"/>
  <c r="O252" i="1"/>
  <c r="BO251" i="1"/>
  <c r="BN251" i="1"/>
  <c r="BM251" i="1"/>
  <c r="BL251" i="1"/>
  <c r="Y251" i="1"/>
  <c r="X251" i="1"/>
  <c r="X255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4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199" i="1" s="1"/>
  <c r="O183" i="1"/>
  <c r="W181" i="1"/>
  <c r="W180" i="1"/>
  <c r="BN179" i="1"/>
  <c r="BL179" i="1"/>
  <c r="X179" i="1"/>
  <c r="BO179" i="1" s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X180" i="1" s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I564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4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O143" i="1"/>
  <c r="BN142" i="1"/>
  <c r="BL142" i="1"/>
  <c r="X142" i="1"/>
  <c r="BO142" i="1" s="1"/>
  <c r="BN141" i="1"/>
  <c r="BL141" i="1"/>
  <c r="X141" i="1"/>
  <c r="G564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64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7" i="1" s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X100" i="1" s="1"/>
  <c r="O92" i="1"/>
  <c r="W90" i="1"/>
  <c r="W89" i="1"/>
  <c r="BO88" i="1"/>
  <c r="BN88" i="1"/>
  <c r="BM88" i="1"/>
  <c r="BL88" i="1"/>
  <c r="Y88" i="1"/>
  <c r="X88" i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4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4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4" i="1" s="1"/>
  <c r="W24" i="1"/>
  <c r="BO23" i="1"/>
  <c r="BN23" i="1"/>
  <c r="BM23" i="1"/>
  <c r="BL23" i="1"/>
  <c r="Y23" i="1"/>
  <c r="X23" i="1"/>
  <c r="O23" i="1"/>
  <c r="BN22" i="1"/>
  <c r="W556" i="1" s="1"/>
  <c r="BL22" i="1"/>
  <c r="W555" i="1" s="1"/>
  <c r="W557" i="1" s="1"/>
  <c r="X22" i="1"/>
  <c r="B564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3" i="1"/>
  <c r="X89" i="1"/>
  <c r="X99" i="1"/>
  <c r="X118" i="1"/>
  <c r="X128" i="1"/>
  <c r="X137" i="1"/>
  <c r="X146" i="1"/>
  <c r="X159" i="1"/>
  <c r="X164" i="1"/>
  <c r="X170" i="1"/>
  <c r="X181" i="1"/>
  <c r="X198" i="1"/>
  <c r="X206" i="1"/>
  <c r="X217" i="1"/>
  <c r="X222" i="1"/>
  <c r="X233" i="1"/>
  <c r="N564" i="1"/>
  <c r="L564" i="1"/>
  <c r="X248" i="1"/>
  <c r="X256" i="1"/>
  <c r="X268" i="1"/>
  <c r="Y272" i="1"/>
  <c r="BM272" i="1"/>
  <c r="X275" i="1"/>
  <c r="Y277" i="1"/>
  <c r="BM277" i="1"/>
  <c r="BO277" i="1"/>
  <c r="Y278" i="1"/>
  <c r="BM278" i="1"/>
  <c r="X281" i="1"/>
  <c r="X287" i="1"/>
  <c r="O564" i="1"/>
  <c r="X298" i="1"/>
  <c r="X297" i="1"/>
  <c r="X303" i="1"/>
  <c r="BO301" i="1"/>
  <c r="BM301" i="1"/>
  <c r="Y301" i="1"/>
  <c r="Y302" i="1" s="1"/>
  <c r="F9" i="1"/>
  <c r="J9" i="1"/>
  <c r="Y22" i="1"/>
  <c r="Y24" i="1" s="1"/>
  <c r="BM22" i="1"/>
  <c r="BO22" i="1"/>
  <c r="W558" i="1"/>
  <c r="X25" i="1"/>
  <c r="Y28" i="1"/>
  <c r="Y34" i="1" s="1"/>
  <c r="BM28" i="1"/>
  <c r="Y30" i="1"/>
  <c r="BM30" i="1"/>
  <c r="Y32" i="1"/>
  <c r="BM32" i="1"/>
  <c r="C564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Y93" i="1"/>
  <c r="Y99" i="1" s="1"/>
  <c r="BM93" i="1"/>
  <c r="Y95" i="1"/>
  <c r="BM95" i="1"/>
  <c r="Y97" i="1"/>
  <c r="BM97" i="1"/>
  <c r="Y102" i="1"/>
  <c r="Y117" i="1" s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Y133" i="1"/>
  <c r="BM133" i="1"/>
  <c r="Y135" i="1"/>
  <c r="BM135" i="1"/>
  <c r="X136" i="1"/>
  <c r="Y141" i="1"/>
  <c r="Y145" i="1" s="1"/>
  <c r="BM141" i="1"/>
  <c r="BO141" i="1"/>
  <c r="Y142" i="1"/>
  <c r="BM142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Y174" i="1"/>
  <c r="Y180" i="1" s="1"/>
  <c r="BM174" i="1"/>
  <c r="Y176" i="1"/>
  <c r="BM176" i="1"/>
  <c r="Y179" i="1"/>
  <c r="BM179" i="1"/>
  <c r="Y183" i="1"/>
  <c r="Y198" i="1" s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Y205" i="1" s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Y232" i="1" s="1"/>
  <c r="BM227" i="1"/>
  <c r="Y229" i="1"/>
  <c r="BM229" i="1"/>
  <c r="Y231" i="1"/>
  <c r="BM231" i="1"/>
  <c r="Y236" i="1"/>
  <c r="Y248" i="1" s="1"/>
  <c r="BM236" i="1"/>
  <c r="BO236" i="1"/>
  <c r="Y238" i="1"/>
  <c r="BM238" i="1"/>
  <c r="Y240" i="1"/>
  <c r="BM240" i="1"/>
  <c r="Y242" i="1"/>
  <c r="BM242" i="1"/>
  <c r="Y244" i="1"/>
  <c r="BM244" i="1"/>
  <c r="Y246" i="1"/>
  <c r="BM246" i="1"/>
  <c r="X249" i="1"/>
  <c r="Y252" i="1"/>
  <c r="Y255" i="1" s="1"/>
  <c r="BM252" i="1"/>
  <c r="Y254" i="1"/>
  <c r="BM254" i="1"/>
  <c r="Y258" i="1"/>
  <c r="Y267" i="1" s="1"/>
  <c r="BM258" i="1"/>
  <c r="BO258" i="1"/>
  <c r="Y260" i="1"/>
  <c r="BM260" i="1"/>
  <c r="Y262" i="1"/>
  <c r="BM262" i="1"/>
  <c r="Y264" i="1"/>
  <c r="BM264" i="1"/>
  <c r="Y266" i="1"/>
  <c r="BM266" i="1"/>
  <c r="Y270" i="1"/>
  <c r="BM270" i="1"/>
  <c r="BO270" i="1"/>
  <c r="Y271" i="1"/>
  <c r="BM271" i="1"/>
  <c r="Y273" i="1"/>
  <c r="BM273" i="1"/>
  <c r="Y279" i="1"/>
  <c r="BM279" i="1"/>
  <c r="Y283" i="1"/>
  <c r="Y286" i="1" s="1"/>
  <c r="BM283" i="1"/>
  <c r="BO283" i="1"/>
  <c r="Y285" i="1"/>
  <c r="BM285" i="1"/>
  <c r="Y290" i="1"/>
  <c r="BM290" i="1"/>
  <c r="BO290" i="1"/>
  <c r="Y292" i="1"/>
  <c r="BM292" i="1"/>
  <c r="Y294" i="1"/>
  <c r="BM294" i="1"/>
  <c r="BO295" i="1"/>
  <c r="BM295" i="1"/>
  <c r="Y295" i="1"/>
  <c r="Y306" i="1"/>
  <c r="Y307" i="1" s="1"/>
  <c r="BM306" i="1"/>
  <c r="BO306" i="1"/>
  <c r="X307" i="1"/>
  <c r="Y310" i="1"/>
  <c r="BM310" i="1"/>
  <c r="BO310" i="1"/>
  <c r="Y312" i="1"/>
  <c r="BM312" i="1"/>
  <c r="X313" i="1"/>
  <c r="Y316" i="1"/>
  <c r="Y317" i="1" s="1"/>
  <c r="BM316" i="1"/>
  <c r="BO316" i="1"/>
  <c r="X317" i="1"/>
  <c r="Y320" i="1"/>
  <c r="Y321" i="1" s="1"/>
  <c r="BM320" i="1"/>
  <c r="BO320" i="1"/>
  <c r="X321" i="1"/>
  <c r="X340" i="1"/>
  <c r="Y329" i="1"/>
  <c r="BM329" i="1"/>
  <c r="Y330" i="1"/>
  <c r="BM330" i="1"/>
  <c r="Y331" i="1"/>
  <c r="BM331" i="1"/>
  <c r="Y332" i="1"/>
  <c r="BM332" i="1"/>
  <c r="Y336" i="1"/>
  <c r="BM336" i="1"/>
  <c r="BO337" i="1"/>
  <c r="BM337" i="1"/>
  <c r="Y337" i="1"/>
  <c r="X346" i="1"/>
  <c r="BO345" i="1"/>
  <c r="BM345" i="1"/>
  <c r="Y345" i="1"/>
  <c r="X353" i="1"/>
  <c r="BO349" i="1"/>
  <c r="BM349" i="1"/>
  <c r="Y349" i="1"/>
  <c r="X352" i="1"/>
  <c r="BO361" i="1"/>
  <c r="BM361" i="1"/>
  <c r="Y361" i="1"/>
  <c r="X365" i="1"/>
  <c r="BO369" i="1"/>
  <c r="BM369" i="1"/>
  <c r="Y369" i="1"/>
  <c r="Y370" i="1" s="1"/>
  <c r="X371" i="1"/>
  <c r="X378" i="1"/>
  <c r="BO373" i="1"/>
  <c r="BM373" i="1"/>
  <c r="Y373" i="1"/>
  <c r="X377" i="1"/>
  <c r="BO387" i="1"/>
  <c r="BM387" i="1"/>
  <c r="Y387" i="1"/>
  <c r="Y388" i="1" s="1"/>
  <c r="X389" i="1"/>
  <c r="X404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X405" i="1"/>
  <c r="X410" i="1"/>
  <c r="BO407" i="1"/>
  <c r="BM407" i="1"/>
  <c r="Y407" i="1"/>
  <c r="BO419" i="1"/>
  <c r="BM419" i="1"/>
  <c r="Y419" i="1"/>
  <c r="T564" i="1"/>
  <c r="X427" i="1"/>
  <c r="BO424" i="1"/>
  <c r="BM424" i="1"/>
  <c r="Y424" i="1"/>
  <c r="Y426" i="1" s="1"/>
  <c r="X437" i="1"/>
  <c r="BO432" i="1"/>
  <c r="BM432" i="1"/>
  <c r="Y432" i="1"/>
  <c r="BO440" i="1"/>
  <c r="BM440" i="1"/>
  <c r="Y440" i="1"/>
  <c r="Y441" i="1" s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W564" i="1"/>
  <c r="BO473" i="1"/>
  <c r="BM473" i="1"/>
  <c r="Y473" i="1"/>
  <c r="BO477" i="1"/>
  <c r="BM477" i="1"/>
  <c r="Y477" i="1"/>
  <c r="BO481" i="1"/>
  <c r="BM481" i="1"/>
  <c r="Y481" i="1"/>
  <c r="X488" i="1"/>
  <c r="BO485" i="1"/>
  <c r="BM485" i="1"/>
  <c r="Y485" i="1"/>
  <c r="Y487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Q564" i="1"/>
  <c r="X308" i="1"/>
  <c r="Y339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5" i="1"/>
  <c r="BM375" i="1"/>
  <c r="Y375" i="1"/>
  <c r="BO393" i="1"/>
  <c r="BM393" i="1"/>
  <c r="Y393" i="1"/>
  <c r="BO397" i="1"/>
  <c r="BM397" i="1"/>
  <c r="Y397" i="1"/>
  <c r="BO401" i="1"/>
  <c r="BM401" i="1"/>
  <c r="Y401" i="1"/>
  <c r="BO409" i="1"/>
  <c r="BM409" i="1"/>
  <c r="Y409" i="1"/>
  <c r="X411" i="1"/>
  <c r="X414" i="1"/>
  <c r="BO413" i="1"/>
  <c r="BM413" i="1"/>
  <c r="Y413" i="1"/>
  <c r="Y414" i="1" s="1"/>
  <c r="X415" i="1"/>
  <c r="X420" i="1"/>
  <c r="BO417" i="1"/>
  <c r="BM417" i="1"/>
  <c r="Y417" i="1"/>
  <c r="Y420" i="1" s="1"/>
  <c r="BO430" i="1"/>
  <c r="BM430" i="1"/>
  <c r="Y430" i="1"/>
  <c r="Y436" i="1" s="1"/>
  <c r="BO434" i="1"/>
  <c r="BM434" i="1"/>
  <c r="Y434" i="1"/>
  <c r="BO455" i="1"/>
  <c r="BM455" i="1"/>
  <c r="Y455" i="1"/>
  <c r="X457" i="1"/>
  <c r="V564" i="1"/>
  <c r="X461" i="1"/>
  <c r="BO460" i="1"/>
  <c r="BM460" i="1"/>
  <c r="Y460" i="1"/>
  <c r="Y461" i="1" s="1"/>
  <c r="X462" i="1"/>
  <c r="BO471" i="1"/>
  <c r="BM471" i="1"/>
  <c r="Y471" i="1"/>
  <c r="Y482" i="1" s="1"/>
  <c r="BO475" i="1"/>
  <c r="BM475" i="1"/>
  <c r="Y475" i="1"/>
  <c r="BO479" i="1"/>
  <c r="BM479" i="1"/>
  <c r="Y479" i="1"/>
  <c r="BO492" i="1"/>
  <c r="BM492" i="1"/>
  <c r="Y492" i="1"/>
  <c r="Y496" i="1" s="1"/>
  <c r="X496" i="1"/>
  <c r="Y502" i="1"/>
  <c r="BO500" i="1"/>
  <c r="BM500" i="1"/>
  <c r="Y500" i="1"/>
  <c r="X502" i="1"/>
  <c r="U564" i="1"/>
  <c r="R564" i="1"/>
  <c r="X366" i="1"/>
  <c r="X388" i="1"/>
  <c r="X482" i="1"/>
  <c r="X497" i="1"/>
  <c r="BO490" i="1"/>
  <c r="BO494" i="1"/>
  <c r="BM494" i="1"/>
  <c r="Y494" i="1"/>
  <c r="X503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BO541" i="1"/>
  <c r="BM541" i="1"/>
  <c r="Y541" i="1"/>
  <c r="BO543" i="1"/>
  <c r="BM543" i="1"/>
  <c r="Y543" i="1"/>
  <c r="Y545" i="1" l="1"/>
  <c r="Y456" i="1"/>
  <c r="Y410" i="1"/>
  <c r="Y404" i="1"/>
  <c r="Y313" i="1"/>
  <c r="Y297" i="1"/>
  <c r="Y274" i="1"/>
  <c r="Y222" i="1"/>
  <c r="Y216" i="1"/>
  <c r="Y127" i="1"/>
  <c r="Y89" i="1"/>
  <c r="Y82" i="1"/>
  <c r="Y57" i="1"/>
  <c r="X555" i="1"/>
  <c r="Y520" i="1"/>
  <c r="Y377" i="1"/>
  <c r="Y352" i="1"/>
  <c r="X554" i="1"/>
  <c r="X556" i="1"/>
  <c r="Y559" i="1"/>
  <c r="Y280" i="1"/>
  <c r="X558" i="1"/>
  <c r="X557" i="1" l="1"/>
</calcChain>
</file>

<file path=xl/sharedStrings.xml><?xml version="1.0" encoding="utf-8"?>
<sst xmlns="http://schemas.openxmlformats.org/spreadsheetml/2006/main" count="2437" uniqueCount="819">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</sst>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45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7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39" t="s">
        <v>8</v>
      </c>
      <c r="B5" s="540"/>
      <c r="C5" s="541"/>
      <c r="D5" s="431"/>
      <c r="E5" s="433"/>
      <c r="F5" s="736" t="s">
        <v>9</v>
      </c>
      <c r="G5" s="541"/>
      <c r="H5" s="431"/>
      <c r="I5" s="432"/>
      <c r="J5" s="432"/>
      <c r="K5" s="432"/>
      <c r="L5" s="433"/>
      <c r="M5" s="58"/>
      <c r="O5" s="24" t="s">
        <v>10</v>
      </c>
      <c r="P5" s="775">
        <v>45463</v>
      </c>
      <c r="Q5" s="555"/>
      <c r="S5" s="638" t="s">
        <v>11</v>
      </c>
      <c r="T5" s="446"/>
      <c r="U5" s="641" t="s">
        <v>12</v>
      </c>
      <c r="V5" s="555"/>
      <c r="AA5" s="51"/>
      <c r="AB5" s="51"/>
      <c r="AC5" s="51"/>
    </row>
    <row r="6" spans="1:30" s="382" customFormat="1" ht="24" customHeight="1" x14ac:dyDescent="0.2">
      <c r="A6" s="539" t="s">
        <v>13</v>
      </c>
      <c r="B6" s="540"/>
      <c r="C6" s="541"/>
      <c r="D6" s="703" t="s">
        <v>14</v>
      </c>
      <c r="E6" s="704"/>
      <c r="F6" s="704"/>
      <c r="G6" s="704"/>
      <c r="H6" s="704"/>
      <c r="I6" s="704"/>
      <c r="J6" s="704"/>
      <c r="K6" s="704"/>
      <c r="L6" s="555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Четверг</v>
      </c>
      <c r="Q6" s="391"/>
      <c r="S6" s="445" t="s">
        <v>16</v>
      </c>
      <c r="T6" s="446"/>
      <c r="U6" s="695" t="s">
        <v>17</v>
      </c>
      <c r="V6" s="465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1" t="str">
        <f>IFERROR(VLOOKUP(DeliveryAddress,Table,3,0),1)</f>
        <v>5</v>
      </c>
      <c r="E7" s="622"/>
      <c r="F7" s="622"/>
      <c r="G7" s="622"/>
      <c r="H7" s="622"/>
      <c r="I7" s="622"/>
      <c r="J7" s="622"/>
      <c r="K7" s="622"/>
      <c r="L7" s="589"/>
      <c r="M7" s="60"/>
      <c r="O7" s="24"/>
      <c r="P7" s="42"/>
      <c r="Q7" s="42"/>
      <c r="S7" s="393"/>
      <c r="T7" s="446"/>
      <c r="U7" s="696"/>
      <c r="V7" s="697"/>
      <c r="AA7" s="51"/>
      <c r="AB7" s="51"/>
      <c r="AC7" s="51"/>
    </row>
    <row r="8" spans="1:30" s="382" customFormat="1" ht="25.5" customHeight="1" x14ac:dyDescent="0.2">
      <c r="A8" s="780" t="s">
        <v>18</v>
      </c>
      <c r="B8" s="417"/>
      <c r="C8" s="41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8">
        <v>0.41666666666666669</v>
      </c>
      <c r="Q8" s="589"/>
      <c r="S8" s="393"/>
      <c r="T8" s="446"/>
      <c r="U8" s="696"/>
      <c r="V8" s="697"/>
      <c r="AA8" s="51"/>
      <c r="AB8" s="51"/>
      <c r="AC8" s="51"/>
    </row>
    <row r="9" spans="1:30" s="3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5"/>
      <c r="E9" s="40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47"/>
      <c r="Q9" s="548"/>
      <c r="S9" s="393"/>
      <c r="T9" s="446"/>
      <c r="U9" s="698"/>
      <c r="V9" s="69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5"/>
      <c r="E10" s="40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8" t="str">
        <f>IFERROR(VLOOKUP($D$10,Proxy,2,FALSE),"")</f>
        <v/>
      </c>
      <c r="I10" s="393"/>
      <c r="J10" s="393"/>
      <c r="K10" s="393"/>
      <c r="L10" s="393"/>
      <c r="M10" s="381"/>
      <c r="O10" s="26" t="s">
        <v>21</v>
      </c>
      <c r="P10" s="647"/>
      <c r="Q10" s="648"/>
      <c r="T10" s="24" t="s">
        <v>22</v>
      </c>
      <c r="U10" s="464" t="s">
        <v>23</v>
      </c>
      <c r="V10" s="465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35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0" t="s">
        <v>28</v>
      </c>
      <c r="B12" s="540"/>
      <c r="C12" s="540"/>
      <c r="D12" s="540"/>
      <c r="E12" s="540"/>
      <c r="F12" s="540"/>
      <c r="G12" s="540"/>
      <c r="H12" s="540"/>
      <c r="I12" s="540"/>
      <c r="J12" s="540"/>
      <c r="K12" s="540"/>
      <c r="L12" s="541"/>
      <c r="M12" s="62"/>
      <c r="O12" s="24" t="s">
        <v>29</v>
      </c>
      <c r="P12" s="588"/>
      <c r="Q12" s="589"/>
      <c r="R12" s="23"/>
      <c r="T12" s="24"/>
      <c r="U12" s="507"/>
      <c r="V12" s="393"/>
      <c r="AA12" s="51"/>
      <c r="AB12" s="51"/>
      <c r="AC12" s="51"/>
    </row>
    <row r="13" spans="1:30" s="382" customFormat="1" ht="23.25" customHeight="1" x14ac:dyDescent="0.2">
      <c r="A13" s="730" t="s">
        <v>30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1"/>
      <c r="M13" s="62"/>
      <c r="N13" s="26"/>
      <c r="O13" s="26" t="s">
        <v>31</v>
      </c>
      <c r="P13" s="635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0" t="s">
        <v>32</v>
      </c>
      <c r="B14" s="540"/>
      <c r="C14" s="540"/>
      <c r="D14" s="540"/>
      <c r="E14" s="540"/>
      <c r="F14" s="540"/>
      <c r="G14" s="540"/>
      <c r="H14" s="540"/>
      <c r="I14" s="540"/>
      <c r="J14" s="540"/>
      <c r="K14" s="540"/>
      <c r="L14" s="54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68" t="s">
        <v>33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74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3"/>
      <c r="Q17" s="473"/>
      <c r="R17" s="473"/>
      <c r="S17" s="474"/>
      <c r="T17" s="765" t="s">
        <v>49</v>
      </c>
      <c r="U17" s="541"/>
      <c r="V17" s="440" t="s">
        <v>50</v>
      </c>
      <c r="W17" s="440" t="s">
        <v>51</v>
      </c>
      <c r="X17" s="792" t="s">
        <v>52</v>
      </c>
      <c r="Y17" s="440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498"/>
      <c r="BB17" s="763" t="s">
        <v>57</v>
      </c>
    </row>
    <row r="18" spans="1:67" ht="14.25" customHeight="1" x14ac:dyDescent="0.2">
      <c r="A18" s="441"/>
      <c r="B18" s="441"/>
      <c r="C18" s="441"/>
      <c r="D18" s="475"/>
      <c r="E18" s="477"/>
      <c r="F18" s="441"/>
      <c r="G18" s="441"/>
      <c r="H18" s="441"/>
      <c r="I18" s="441"/>
      <c r="J18" s="441"/>
      <c r="K18" s="441"/>
      <c r="L18" s="441"/>
      <c r="M18" s="441"/>
      <c r="N18" s="441"/>
      <c r="O18" s="475"/>
      <c r="P18" s="476"/>
      <c r="Q18" s="476"/>
      <c r="R18" s="476"/>
      <c r="S18" s="477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89"/>
      <c r="AC18" s="490"/>
      <c r="AD18" s="491"/>
      <c r="AE18" s="499"/>
      <c r="BB18" s="393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420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80"/>
      <c r="AA20" s="380"/>
    </row>
    <row r="21" spans="1:67" ht="14.25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0">
        <v>4607091389258</v>
      </c>
      <c r="E22" s="391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1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0">
        <v>4680115885004</v>
      </c>
      <c r="E23" s="391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1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15"/>
      <c r="O24" s="416" t="s">
        <v>70</v>
      </c>
      <c r="P24" s="417"/>
      <c r="Q24" s="417"/>
      <c r="R24" s="417"/>
      <c r="S24" s="417"/>
      <c r="T24" s="417"/>
      <c r="U24" s="418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15"/>
      <c r="O25" s="416" t="s">
        <v>70</v>
      </c>
      <c r="P25" s="417"/>
      <c r="Q25" s="417"/>
      <c r="R25" s="417"/>
      <c r="S25" s="417"/>
      <c r="T25" s="417"/>
      <c r="U25" s="418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0">
        <v>4607091383881</v>
      </c>
      <c r="E27" s="391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1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0">
        <v>4607091388237</v>
      </c>
      <c r="E28" s="391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1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0">
        <v>4607091383935</v>
      </c>
      <c r="E29" s="391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1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0">
        <v>4607091383935</v>
      </c>
      <c r="E30" s="391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1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0">
        <v>4680115881853</v>
      </c>
      <c r="E31" s="391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1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0">
        <v>4607091383911</v>
      </c>
      <c r="E32" s="391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1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0">
        <v>4607091388244</v>
      </c>
      <c r="E33" s="391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1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415"/>
      <c r="O34" s="416" t="s">
        <v>70</v>
      </c>
      <c r="P34" s="417"/>
      <c r="Q34" s="417"/>
      <c r="R34" s="417"/>
      <c r="S34" s="417"/>
      <c r="T34" s="417"/>
      <c r="U34" s="418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415"/>
      <c r="O35" s="416" t="s">
        <v>70</v>
      </c>
      <c r="P35" s="417"/>
      <c r="Q35" s="417"/>
      <c r="R35" s="417"/>
      <c r="S35" s="417"/>
      <c r="T35" s="417"/>
      <c r="U35" s="418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0">
        <v>4607091388503</v>
      </c>
      <c r="E37" s="391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1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415"/>
      <c r="O38" s="416" t="s">
        <v>70</v>
      </c>
      <c r="P38" s="417"/>
      <c r="Q38" s="417"/>
      <c r="R38" s="417"/>
      <c r="S38" s="417"/>
      <c r="T38" s="417"/>
      <c r="U38" s="418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415"/>
      <c r="O39" s="416" t="s">
        <v>70</v>
      </c>
      <c r="P39" s="417"/>
      <c r="Q39" s="417"/>
      <c r="R39" s="417"/>
      <c r="S39" s="417"/>
      <c r="T39" s="417"/>
      <c r="U39" s="418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2" t="s">
        <v>91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0">
        <v>4607091388282</v>
      </c>
      <c r="E41" s="391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1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415"/>
      <c r="O42" s="416" t="s">
        <v>70</v>
      </c>
      <c r="P42" s="417"/>
      <c r="Q42" s="417"/>
      <c r="R42" s="417"/>
      <c r="S42" s="417"/>
      <c r="T42" s="417"/>
      <c r="U42" s="418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415"/>
      <c r="O43" s="416" t="s">
        <v>70</v>
      </c>
      <c r="P43" s="417"/>
      <c r="Q43" s="417"/>
      <c r="R43" s="417"/>
      <c r="S43" s="417"/>
      <c r="T43" s="417"/>
      <c r="U43" s="418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customHeight="1" x14ac:dyDescent="0.25">
      <c r="A45" s="420" t="s">
        <v>96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80"/>
      <c r="AA45" s="380"/>
    </row>
    <row r="46" spans="1:67" ht="14.25" customHeight="1" x14ac:dyDescent="0.25">
      <c r="A46" s="392" t="s">
        <v>97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0">
        <v>4680115881440</v>
      </c>
      <c r="E47" s="391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1"/>
      <c r="T47" s="34"/>
      <c r="U47" s="34"/>
      <c r="V47" s="35" t="s">
        <v>66</v>
      </c>
      <c r="W47" s="386">
        <v>350</v>
      </c>
      <c r="X47" s="387">
        <f>IFERROR(IF(W47="",0,CEILING((W47/$H47),1)*$H47),"")</f>
        <v>356.40000000000003</v>
      </c>
      <c r="Y47" s="36">
        <f>IFERROR(IF(X47=0,"",ROUNDUP(X47/H47,0)*0.02175),"")</f>
        <v>0.71775</v>
      </c>
      <c r="Z47" s="56"/>
      <c r="AA47" s="57"/>
      <c r="AE47" s="64"/>
      <c r="BB47" s="76" t="s">
        <v>1</v>
      </c>
      <c r="BL47" s="64">
        <f>IFERROR(W47*I47/H47,"0")</f>
        <v>365.55555555555554</v>
      </c>
      <c r="BM47" s="64">
        <f>IFERROR(X47*I47/H47,"0")</f>
        <v>372.23999999999995</v>
      </c>
      <c r="BN47" s="64">
        <f>IFERROR(1/J47*(W47/H47),"0")</f>
        <v>0.57870370370370361</v>
      </c>
      <c r="BO47" s="64">
        <f>IFERROR(1/J47*(X47/H47),"0")</f>
        <v>0.5892857142857143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0">
        <v>4680115881433</v>
      </c>
      <c r="E48" s="391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1"/>
      <c r="T48" s="34"/>
      <c r="U48" s="34"/>
      <c r="V48" s="35" t="s">
        <v>66</v>
      </c>
      <c r="W48" s="386">
        <v>68</v>
      </c>
      <c r="X48" s="387">
        <f>IFERROR(IF(W48="",0,CEILING((W48/$H48),1)*$H48),"")</f>
        <v>70.2</v>
      </c>
      <c r="Y48" s="36">
        <f>IFERROR(IF(X48=0,"",ROUNDUP(X48/H48,0)*0.00753),"")</f>
        <v>0.19578000000000001</v>
      </c>
      <c r="Z48" s="56"/>
      <c r="AA48" s="57"/>
      <c r="AE48" s="64"/>
      <c r="BB48" s="77" t="s">
        <v>1</v>
      </c>
      <c r="BL48" s="64">
        <f>IFERROR(W48*I48/H48,"0")</f>
        <v>73.037037037037024</v>
      </c>
      <c r="BM48" s="64">
        <f>IFERROR(X48*I48/H48,"0")</f>
        <v>75.400000000000006</v>
      </c>
      <c r="BN48" s="64">
        <f>IFERROR(1/J48*(W48/H48),"0")</f>
        <v>0.16144349477682809</v>
      </c>
      <c r="BO48" s="64">
        <f>IFERROR(1/J48*(X48/H48),"0")</f>
        <v>0.16666666666666666</v>
      </c>
    </row>
    <row r="49" spans="1:67" x14ac:dyDescent="0.2">
      <c r="A49" s="414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15"/>
      <c r="O49" s="416" t="s">
        <v>70</v>
      </c>
      <c r="P49" s="417"/>
      <c r="Q49" s="417"/>
      <c r="R49" s="417"/>
      <c r="S49" s="417"/>
      <c r="T49" s="417"/>
      <c r="U49" s="418"/>
      <c r="V49" s="37" t="s">
        <v>71</v>
      </c>
      <c r="W49" s="388">
        <f>IFERROR(W47/H47,"0")+IFERROR(W48/H48,"0")</f>
        <v>57.592592592592588</v>
      </c>
      <c r="X49" s="388">
        <f>IFERROR(X47/H47,"0")+IFERROR(X48/H48,"0")</f>
        <v>59</v>
      </c>
      <c r="Y49" s="388">
        <f>IFERROR(IF(Y47="",0,Y47),"0")+IFERROR(IF(Y48="",0,Y48),"0")</f>
        <v>0.91352999999999995</v>
      </c>
      <c r="Z49" s="389"/>
      <c r="AA49" s="389"/>
    </row>
    <row r="50" spans="1:67" x14ac:dyDescent="0.2">
      <c r="A50" s="393"/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415"/>
      <c r="O50" s="416" t="s">
        <v>70</v>
      </c>
      <c r="P50" s="417"/>
      <c r="Q50" s="417"/>
      <c r="R50" s="417"/>
      <c r="S50" s="417"/>
      <c r="T50" s="417"/>
      <c r="U50" s="418"/>
      <c r="V50" s="37" t="s">
        <v>66</v>
      </c>
      <c r="W50" s="388">
        <f>IFERROR(SUM(W47:W48),"0")</f>
        <v>418</v>
      </c>
      <c r="X50" s="388">
        <f>IFERROR(SUM(X47:X48),"0")</f>
        <v>426.6</v>
      </c>
      <c r="Y50" s="37"/>
      <c r="Z50" s="389"/>
      <c r="AA50" s="389"/>
    </row>
    <row r="51" spans="1:67" ht="16.5" customHeight="1" x14ac:dyDescent="0.25">
      <c r="A51" s="420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80"/>
      <c r="AA51" s="380"/>
    </row>
    <row r="52" spans="1:67" ht="14.25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0">
        <v>4680115881426</v>
      </c>
      <c r="E53" s="391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1"/>
      <c r="T53" s="34"/>
      <c r="U53" s="34"/>
      <c r="V53" s="35" t="s">
        <v>66</v>
      </c>
      <c r="W53" s="386">
        <v>50</v>
      </c>
      <c r="X53" s="387">
        <f>IFERROR(IF(W53="",0,CEILING((W53/$H53),1)*$H53),"")</f>
        <v>54</v>
      </c>
      <c r="Y53" s="36">
        <f>IFERROR(IF(X53=0,"",ROUNDUP(X53/H53,0)*0.02175),"")</f>
        <v>0.10874999999999999</v>
      </c>
      <c r="Z53" s="56"/>
      <c r="AA53" s="57"/>
      <c r="AE53" s="64"/>
      <c r="BB53" s="78" t="s">
        <v>1</v>
      </c>
      <c r="BL53" s="64">
        <f>IFERROR(W53*I53/H53,"0")</f>
        <v>52.222222222222221</v>
      </c>
      <c r="BM53" s="64">
        <f>IFERROR(X53*I53/H53,"0")</f>
        <v>56.4</v>
      </c>
      <c r="BN53" s="64">
        <f>IFERROR(1/J53*(W53/H53),"0")</f>
        <v>8.2671957671957674E-2</v>
      </c>
      <c r="BO53" s="64">
        <f>IFERROR(1/J53*(X53/H53),"0")</f>
        <v>8.9285714285714274E-2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0">
        <v>4680115881426</v>
      </c>
      <c r="E54" s="391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1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0">
        <v>4680115881419</v>
      </c>
      <c r="E55" s="391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1"/>
      <c r="T55" s="34"/>
      <c r="U55" s="34"/>
      <c r="V55" s="35" t="s">
        <v>66</v>
      </c>
      <c r="W55" s="386">
        <v>360</v>
      </c>
      <c r="X55" s="387">
        <f>IFERROR(IF(W55="",0,CEILING((W55/$H55),1)*$H55),"")</f>
        <v>360</v>
      </c>
      <c r="Y55" s="36">
        <f>IFERROR(IF(X55=0,"",ROUNDUP(X55/H55,0)*0.00937),"")</f>
        <v>0.74960000000000004</v>
      </c>
      <c r="Z55" s="56"/>
      <c r="AA55" s="57"/>
      <c r="AE55" s="64"/>
      <c r="BB55" s="80" t="s">
        <v>1</v>
      </c>
      <c r="BL55" s="64">
        <f>IFERROR(W55*I55/H55,"0")</f>
        <v>379.20000000000005</v>
      </c>
      <c r="BM55" s="64">
        <f>IFERROR(X55*I55/H55,"0")</f>
        <v>379.20000000000005</v>
      </c>
      <c r="BN55" s="64">
        <f>IFERROR(1/J55*(W55/H55),"0")</f>
        <v>0.66666666666666663</v>
      </c>
      <c r="BO55" s="64">
        <f>IFERROR(1/J55*(X55/H55),"0")</f>
        <v>0.66666666666666663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0">
        <v>4680115881525</v>
      </c>
      <c r="E56" s="391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3" t="s">
        <v>114</v>
      </c>
      <c r="P56" s="395"/>
      <c r="Q56" s="395"/>
      <c r="R56" s="395"/>
      <c r="S56" s="391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415"/>
      <c r="O57" s="416" t="s">
        <v>70</v>
      </c>
      <c r="P57" s="417"/>
      <c r="Q57" s="417"/>
      <c r="R57" s="417"/>
      <c r="S57" s="417"/>
      <c r="T57" s="417"/>
      <c r="U57" s="418"/>
      <c r="V57" s="37" t="s">
        <v>71</v>
      </c>
      <c r="W57" s="388">
        <f>IFERROR(W53/H53,"0")+IFERROR(W54/H54,"0")+IFERROR(W55/H55,"0")+IFERROR(W56/H56,"0")</f>
        <v>84.629629629629633</v>
      </c>
      <c r="X57" s="388">
        <f>IFERROR(X53/H53,"0")+IFERROR(X54/H54,"0")+IFERROR(X55/H55,"0")+IFERROR(X56/H56,"0")</f>
        <v>85</v>
      </c>
      <c r="Y57" s="388">
        <f>IFERROR(IF(Y53="",0,Y53),"0")+IFERROR(IF(Y54="",0,Y54),"0")+IFERROR(IF(Y55="",0,Y55),"0")+IFERROR(IF(Y56="",0,Y56),"0")</f>
        <v>0.85835000000000006</v>
      </c>
      <c r="Z57" s="389"/>
      <c r="AA57" s="389"/>
    </row>
    <row r="58" spans="1:67" x14ac:dyDescent="0.2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415"/>
      <c r="O58" s="416" t="s">
        <v>70</v>
      </c>
      <c r="P58" s="417"/>
      <c r="Q58" s="417"/>
      <c r="R58" s="417"/>
      <c r="S58" s="417"/>
      <c r="T58" s="417"/>
      <c r="U58" s="418"/>
      <c r="V58" s="37" t="s">
        <v>66</v>
      </c>
      <c r="W58" s="388">
        <f>IFERROR(SUM(W53:W56),"0")</f>
        <v>410</v>
      </c>
      <c r="X58" s="388">
        <f>IFERROR(SUM(X53:X56),"0")</f>
        <v>414</v>
      </c>
      <c r="Y58" s="37"/>
      <c r="Z58" s="389"/>
      <c r="AA58" s="389"/>
    </row>
    <row r="59" spans="1:67" ht="16.5" customHeight="1" x14ac:dyDescent="0.25">
      <c r="A59" s="420" t="s">
        <v>95</v>
      </c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80"/>
      <c r="AA59" s="380"/>
    </row>
    <row r="60" spans="1:67" ht="14.25" customHeight="1" x14ac:dyDescent="0.25">
      <c r="A60" s="392" t="s">
        <v>105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0">
        <v>4607091382945</v>
      </c>
      <c r="E61" s="391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1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0">
        <v>4607091385670</v>
      </c>
      <c r="E62" s="391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1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0">
        <v>4607091385670</v>
      </c>
      <c r="E63" s="391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1"/>
      <c r="T63" s="34"/>
      <c r="U63" s="34"/>
      <c r="V63" s="35" t="s">
        <v>66</v>
      </c>
      <c r="W63" s="386">
        <v>100</v>
      </c>
      <c r="X63" s="387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104.28571428571429</v>
      </c>
      <c r="BM63" s="64">
        <f t="shared" si="9"/>
        <v>105.12</v>
      </c>
      <c r="BN63" s="64">
        <f t="shared" si="10"/>
        <v>0.15943877551020408</v>
      </c>
      <c r="BO63" s="64">
        <f t="shared" si="11"/>
        <v>0.1607142857142857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0">
        <v>4680115883956</v>
      </c>
      <c r="E64" s="391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1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0">
        <v>4680115881327</v>
      </c>
      <c r="E65" s="391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1"/>
      <c r="T65" s="34"/>
      <c r="U65" s="34"/>
      <c r="V65" s="35" t="s">
        <v>66</v>
      </c>
      <c r="W65" s="386">
        <v>10</v>
      </c>
      <c r="X65" s="387">
        <f t="shared" si="6"/>
        <v>10.8</v>
      </c>
      <c r="Y65" s="36">
        <f t="shared" si="7"/>
        <v>2.1749999999999999E-2</v>
      </c>
      <c r="Z65" s="56"/>
      <c r="AA65" s="57"/>
      <c r="AE65" s="64"/>
      <c r="BB65" s="86" t="s">
        <v>1</v>
      </c>
      <c r="BL65" s="64">
        <f t="shared" si="8"/>
        <v>10.444444444444443</v>
      </c>
      <c r="BM65" s="64">
        <f t="shared" si="9"/>
        <v>11.28</v>
      </c>
      <c r="BN65" s="64">
        <f t="shared" si="10"/>
        <v>1.653439153439153E-2</v>
      </c>
      <c r="BO65" s="64">
        <f t="shared" si="11"/>
        <v>1.7857142857142856E-2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0">
        <v>4680115882133</v>
      </c>
      <c r="E66" s="391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1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0">
        <v>4680115882133</v>
      </c>
      <c r="E67" s="391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1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0">
        <v>4607091382952</v>
      </c>
      <c r="E68" s="391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1"/>
      <c r="T68" s="34"/>
      <c r="U68" s="34"/>
      <c r="V68" s="35" t="s">
        <v>66</v>
      </c>
      <c r="W68" s="386">
        <v>50</v>
      </c>
      <c r="X68" s="387">
        <f t="shared" si="6"/>
        <v>51</v>
      </c>
      <c r="Y68" s="36">
        <f>IFERROR(IF(X68=0,"",ROUNDUP(X68/H68,0)*0.00753),"")</f>
        <v>0.12801000000000001</v>
      </c>
      <c r="Z68" s="56"/>
      <c r="AA68" s="57"/>
      <c r="AE68" s="64"/>
      <c r="BB68" s="89" t="s">
        <v>1</v>
      </c>
      <c r="BL68" s="64">
        <f t="shared" si="8"/>
        <v>53.333333333333336</v>
      </c>
      <c r="BM68" s="64">
        <f t="shared" si="9"/>
        <v>54.400000000000006</v>
      </c>
      <c r="BN68" s="64">
        <f t="shared" si="10"/>
        <v>0.10683760683760685</v>
      </c>
      <c r="BO68" s="64">
        <f t="shared" si="11"/>
        <v>0.10897435897435898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0">
        <v>4607091385687</v>
      </c>
      <c r="E69" s="391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1"/>
      <c r="T69" s="34"/>
      <c r="U69" s="34"/>
      <c r="V69" s="35" t="s">
        <v>66</v>
      </c>
      <c r="W69" s="386">
        <v>260</v>
      </c>
      <c r="X69" s="387">
        <f t="shared" si="6"/>
        <v>260</v>
      </c>
      <c r="Y69" s="36">
        <f t="shared" ref="Y69:Y75" si="12">IFERROR(IF(X69=0,"",ROUNDUP(X69/H69,0)*0.00937),"")</f>
        <v>0.60904999999999998</v>
      </c>
      <c r="Z69" s="56"/>
      <c r="AA69" s="57"/>
      <c r="AE69" s="64"/>
      <c r="BB69" s="90" t="s">
        <v>1</v>
      </c>
      <c r="BL69" s="64">
        <f t="shared" si="8"/>
        <v>275.60000000000002</v>
      </c>
      <c r="BM69" s="64">
        <f t="shared" si="9"/>
        <v>275.60000000000002</v>
      </c>
      <c r="BN69" s="64">
        <f t="shared" si="10"/>
        <v>0.54166666666666663</v>
      </c>
      <c r="BO69" s="64">
        <f t="shared" si="11"/>
        <v>0.54166666666666663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0">
        <v>4680115882539</v>
      </c>
      <c r="E70" s="391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1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0">
        <v>4607091384604</v>
      </c>
      <c r="E71" s="391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1"/>
      <c r="T71" s="34"/>
      <c r="U71" s="34"/>
      <c r="V71" s="35" t="s">
        <v>66</v>
      </c>
      <c r="W71" s="386">
        <v>78</v>
      </c>
      <c r="X71" s="387">
        <f t="shared" si="6"/>
        <v>80</v>
      </c>
      <c r="Y71" s="36">
        <f t="shared" si="12"/>
        <v>0.18740000000000001</v>
      </c>
      <c r="Z71" s="56"/>
      <c r="AA71" s="57"/>
      <c r="AE71" s="64"/>
      <c r="BB71" s="92" t="s">
        <v>1</v>
      </c>
      <c r="BL71" s="64">
        <f t="shared" si="8"/>
        <v>82.68</v>
      </c>
      <c r="BM71" s="64">
        <f t="shared" si="9"/>
        <v>84.800000000000011</v>
      </c>
      <c r="BN71" s="64">
        <f t="shared" si="10"/>
        <v>0.16250000000000001</v>
      </c>
      <c r="BO71" s="64">
        <f t="shared" si="11"/>
        <v>0.16666666666666666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0">
        <v>4680115880283</v>
      </c>
      <c r="E72" s="391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1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0">
        <v>4680115883949</v>
      </c>
      <c r="E73" s="391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1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0">
        <v>4680115881518</v>
      </c>
      <c r="E74" s="391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1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0">
        <v>4680115881303</v>
      </c>
      <c r="E75" s="391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1"/>
      <c r="T75" s="34"/>
      <c r="U75" s="34"/>
      <c r="V75" s="35" t="s">
        <v>66</v>
      </c>
      <c r="W75" s="386">
        <v>225</v>
      </c>
      <c r="X75" s="387">
        <f t="shared" si="6"/>
        <v>225</v>
      </c>
      <c r="Y75" s="36">
        <f t="shared" si="12"/>
        <v>0.46849999999999997</v>
      </c>
      <c r="Z75" s="56"/>
      <c r="AA75" s="57"/>
      <c r="AE75" s="64"/>
      <c r="BB75" s="96" t="s">
        <v>1</v>
      </c>
      <c r="BL75" s="64">
        <f t="shared" si="8"/>
        <v>235.5</v>
      </c>
      <c r="BM75" s="64">
        <f t="shared" si="9"/>
        <v>235.5</v>
      </c>
      <c r="BN75" s="64">
        <f t="shared" si="10"/>
        <v>0.41666666666666669</v>
      </c>
      <c r="BO75" s="64">
        <f t="shared" si="11"/>
        <v>0.41666666666666669</v>
      </c>
    </row>
    <row r="76" spans="1:67" ht="27" customHeight="1" x14ac:dyDescent="0.25">
      <c r="A76" s="54" t="s">
        <v>145</v>
      </c>
      <c r="B76" s="54" t="s">
        <v>146</v>
      </c>
      <c r="C76" s="31">
        <v>4301011564</v>
      </c>
      <c r="D76" s="390">
        <v>4680115882577</v>
      </c>
      <c r="E76" s="391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1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0">
        <v>4680115882577</v>
      </c>
      <c r="E77" s="391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5"/>
      <c r="Q77" s="395"/>
      <c r="R77" s="395"/>
      <c r="S77" s="391"/>
      <c r="T77" s="34"/>
      <c r="U77" s="34"/>
      <c r="V77" s="35" t="s">
        <v>66</v>
      </c>
      <c r="W77" s="386">
        <v>59</v>
      </c>
      <c r="X77" s="387">
        <f t="shared" si="6"/>
        <v>60.800000000000004</v>
      </c>
      <c r="Y77" s="36">
        <f>IFERROR(IF(X77=0,"",ROUNDUP(X77/H77,0)*0.00753),"")</f>
        <v>0.14307</v>
      </c>
      <c r="Z77" s="56"/>
      <c r="AA77" s="57"/>
      <c r="AE77" s="64"/>
      <c r="BB77" s="98" t="s">
        <v>1</v>
      </c>
      <c r="BL77" s="64">
        <f t="shared" si="8"/>
        <v>62.687499999999993</v>
      </c>
      <c r="BM77" s="64">
        <f t="shared" si="9"/>
        <v>64.599999999999994</v>
      </c>
      <c r="BN77" s="64">
        <f t="shared" si="10"/>
        <v>0.11818910256410256</v>
      </c>
      <c r="BO77" s="64">
        <f t="shared" si="11"/>
        <v>0.12179487179487179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0">
        <v>4680115882720</v>
      </c>
      <c r="E78" s="391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1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0">
        <v>4680115880269</v>
      </c>
      <c r="E79" s="391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1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0">
        <v>4680115880429</v>
      </c>
      <c r="E80" s="391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1"/>
      <c r="T80" s="34"/>
      <c r="U80" s="34"/>
      <c r="V80" s="35" t="s">
        <v>66</v>
      </c>
      <c r="W80" s="386">
        <v>225</v>
      </c>
      <c r="X80" s="387">
        <f t="shared" si="6"/>
        <v>225</v>
      </c>
      <c r="Y80" s="36">
        <f>IFERROR(IF(X80=0,"",ROUNDUP(X80/H80,0)*0.00937),"")</f>
        <v>0.46849999999999997</v>
      </c>
      <c r="Z80" s="56"/>
      <c r="AA80" s="57"/>
      <c r="AE80" s="64"/>
      <c r="BB80" s="101" t="s">
        <v>1</v>
      </c>
      <c r="BL80" s="64">
        <f t="shared" si="8"/>
        <v>237</v>
      </c>
      <c r="BM80" s="64">
        <f t="shared" si="9"/>
        <v>237</v>
      </c>
      <c r="BN80" s="64">
        <f t="shared" si="10"/>
        <v>0.41666666666666669</v>
      </c>
      <c r="BO80" s="64">
        <f t="shared" si="11"/>
        <v>0.41666666666666669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0">
        <v>4680115881457</v>
      </c>
      <c r="E81" s="391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1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4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415"/>
      <c r="O82" s="416" t="s">
        <v>70</v>
      </c>
      <c r="P82" s="417"/>
      <c r="Q82" s="417"/>
      <c r="R82" s="417"/>
      <c r="S82" s="417"/>
      <c r="T82" s="417"/>
      <c r="U82" s="418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229.45866402116403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231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2.2220300000000002</v>
      </c>
      <c r="Z82" s="389"/>
      <c r="AA82" s="389"/>
    </row>
    <row r="83" spans="1:67" x14ac:dyDescent="0.2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415"/>
      <c r="O83" s="416" t="s">
        <v>70</v>
      </c>
      <c r="P83" s="417"/>
      <c r="Q83" s="417"/>
      <c r="R83" s="417"/>
      <c r="S83" s="417"/>
      <c r="T83" s="417"/>
      <c r="U83" s="418"/>
      <c r="V83" s="37" t="s">
        <v>66</v>
      </c>
      <c r="W83" s="388">
        <f>IFERROR(SUM(W61:W81),"0")</f>
        <v>1007</v>
      </c>
      <c r="X83" s="388">
        <f>IFERROR(SUM(X61:X81),"0")</f>
        <v>1013.4</v>
      </c>
      <c r="Y83" s="37"/>
      <c r="Z83" s="389"/>
      <c r="AA83" s="389"/>
    </row>
    <row r="84" spans="1:67" ht="14.25" customHeight="1" x14ac:dyDescent="0.25">
      <c r="A84" s="392" t="s">
        <v>97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0">
        <v>4680115881488</v>
      </c>
      <c r="E85" s="391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1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0">
        <v>4680115882751</v>
      </c>
      <c r="E86" s="391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1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0">
        <v>4680115882775</v>
      </c>
      <c r="E87" s="391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1"/>
      <c r="T87" s="34"/>
      <c r="U87" s="34"/>
      <c r="V87" s="35" t="s">
        <v>66</v>
      </c>
      <c r="W87" s="386">
        <v>16</v>
      </c>
      <c r="X87" s="387">
        <f>IFERROR(IF(W87="",0,CEILING((W87/$H87),1)*$H87),"")</f>
        <v>16.8</v>
      </c>
      <c r="Y87" s="36">
        <f>IFERROR(IF(X87=0,"",ROUNDUP(X87/H87,0)*0.00502),"")</f>
        <v>3.5140000000000005E-2</v>
      </c>
      <c r="Z87" s="56"/>
      <c r="AA87" s="57"/>
      <c r="AE87" s="64"/>
      <c r="BB87" s="105" t="s">
        <v>1</v>
      </c>
      <c r="BL87" s="64">
        <f>IFERROR(W87*I87/H87,"0")</f>
        <v>16.666666666666668</v>
      </c>
      <c r="BM87" s="64">
        <f>IFERROR(X87*I87/H87,"0")</f>
        <v>17.5</v>
      </c>
      <c r="BN87" s="64">
        <f>IFERROR(1/J87*(W87/H87),"0")</f>
        <v>2.8490028490028494E-2</v>
      </c>
      <c r="BO87" s="64">
        <f>IFERROR(1/J87*(X87/H87),"0")</f>
        <v>2.9914529914529923E-2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0">
        <v>4680115880658</v>
      </c>
      <c r="E88" s="391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1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15"/>
      <c r="O89" s="416" t="s">
        <v>70</v>
      </c>
      <c r="P89" s="417"/>
      <c r="Q89" s="417"/>
      <c r="R89" s="417"/>
      <c r="S89" s="417"/>
      <c r="T89" s="417"/>
      <c r="U89" s="418"/>
      <c r="V89" s="37" t="s">
        <v>71</v>
      </c>
      <c r="W89" s="388">
        <f>IFERROR(W85/H85,"0")+IFERROR(W86/H86,"0")+IFERROR(W87/H87,"0")+IFERROR(W88/H88,"0")</f>
        <v>6.666666666666667</v>
      </c>
      <c r="X89" s="388">
        <f>IFERROR(X85/H85,"0")+IFERROR(X86/H86,"0")+IFERROR(X87/H87,"0")+IFERROR(X88/H88,"0")</f>
        <v>7.0000000000000009</v>
      </c>
      <c r="Y89" s="388">
        <f>IFERROR(IF(Y85="",0,Y85),"0")+IFERROR(IF(Y86="",0,Y86),"0")+IFERROR(IF(Y87="",0,Y87),"0")+IFERROR(IF(Y88="",0,Y88),"0")</f>
        <v>3.5140000000000005E-2</v>
      </c>
      <c r="Z89" s="389"/>
      <c r="AA89" s="389"/>
    </row>
    <row r="90" spans="1:67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415"/>
      <c r="O90" s="416" t="s">
        <v>70</v>
      </c>
      <c r="P90" s="417"/>
      <c r="Q90" s="417"/>
      <c r="R90" s="417"/>
      <c r="S90" s="417"/>
      <c r="T90" s="417"/>
      <c r="U90" s="418"/>
      <c r="V90" s="37" t="s">
        <v>66</v>
      </c>
      <c r="W90" s="388">
        <f>IFERROR(SUM(W85:W88),"0")</f>
        <v>16</v>
      </c>
      <c r="X90" s="388">
        <f>IFERROR(SUM(X85:X88),"0")</f>
        <v>16.8</v>
      </c>
      <c r="Y90" s="37"/>
      <c r="Z90" s="389"/>
      <c r="AA90" s="389"/>
    </row>
    <row r="91" spans="1:67" ht="14.25" customHeight="1" x14ac:dyDescent="0.25">
      <c r="A91" s="392" t="s">
        <v>61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0">
        <v>4607091387667</v>
      </c>
      <c r="E92" s="391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1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0">
        <v>4607091387636</v>
      </c>
      <c r="E93" s="391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1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0">
        <v>4607091382426</v>
      </c>
      <c r="E94" s="391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1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0">
        <v>4607091386547</v>
      </c>
      <c r="E95" s="391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1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0">
        <v>4607091382464</v>
      </c>
      <c r="E96" s="391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1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0">
        <v>4680115883444</v>
      </c>
      <c r="E97" s="391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1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0">
        <v>4680115883444</v>
      </c>
      <c r="E98" s="391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1"/>
      <c r="T98" s="34"/>
      <c r="U98" s="34"/>
      <c r="V98" s="35" t="s">
        <v>66</v>
      </c>
      <c r="W98" s="386">
        <v>38</v>
      </c>
      <c r="X98" s="387">
        <f t="shared" si="13"/>
        <v>39.199999999999996</v>
      </c>
      <c r="Y98" s="36">
        <f>IFERROR(IF(X98=0,"",ROUNDUP(X98/H98,0)*0.00753),"")</f>
        <v>0.10542</v>
      </c>
      <c r="Z98" s="56"/>
      <c r="AA98" s="57"/>
      <c r="AE98" s="64"/>
      <c r="BB98" s="113" t="s">
        <v>1</v>
      </c>
      <c r="BL98" s="64">
        <f t="shared" si="14"/>
        <v>41.908571428571435</v>
      </c>
      <c r="BM98" s="64">
        <f t="shared" si="15"/>
        <v>43.231999999999999</v>
      </c>
      <c r="BN98" s="64">
        <f t="shared" si="16"/>
        <v>8.6996336996337006E-2</v>
      </c>
      <c r="BO98" s="64">
        <f t="shared" si="17"/>
        <v>8.9743589743589744E-2</v>
      </c>
    </row>
    <row r="99" spans="1:67" x14ac:dyDescent="0.2">
      <c r="A99" s="414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415"/>
      <c r="O99" s="416" t="s">
        <v>70</v>
      </c>
      <c r="P99" s="417"/>
      <c r="Q99" s="417"/>
      <c r="R99" s="417"/>
      <c r="S99" s="417"/>
      <c r="T99" s="417"/>
      <c r="U99" s="418"/>
      <c r="V99" s="37" t="s">
        <v>71</v>
      </c>
      <c r="W99" s="388">
        <f>IFERROR(W92/H92,"0")+IFERROR(W93/H93,"0")+IFERROR(W94/H94,"0")+IFERROR(W95/H95,"0")+IFERROR(W96/H96,"0")+IFERROR(W97/H97,"0")+IFERROR(W98/H98,"0")</f>
        <v>13.571428571428573</v>
      </c>
      <c r="X99" s="388">
        <f>IFERROR(X92/H92,"0")+IFERROR(X93/H93,"0")+IFERROR(X94/H94,"0")+IFERROR(X95/H95,"0")+IFERROR(X96/H96,"0")+IFERROR(X97/H97,"0")+IFERROR(X98/H98,"0")</f>
        <v>14</v>
      </c>
      <c r="Y99" s="388">
        <f>IFERROR(IF(Y92="",0,Y92),"0")+IFERROR(IF(Y93="",0,Y93),"0")+IFERROR(IF(Y94="",0,Y94),"0")+IFERROR(IF(Y95="",0,Y95),"0")+IFERROR(IF(Y96="",0,Y96),"0")+IFERROR(IF(Y97="",0,Y97),"0")+IFERROR(IF(Y98="",0,Y98),"0")</f>
        <v>0.10542</v>
      </c>
      <c r="Z99" s="389"/>
      <c r="AA99" s="389"/>
    </row>
    <row r="100" spans="1:67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415"/>
      <c r="O100" s="416" t="s">
        <v>70</v>
      </c>
      <c r="P100" s="417"/>
      <c r="Q100" s="417"/>
      <c r="R100" s="417"/>
      <c r="S100" s="417"/>
      <c r="T100" s="417"/>
      <c r="U100" s="418"/>
      <c r="V100" s="37" t="s">
        <v>66</v>
      </c>
      <c r="W100" s="388">
        <f>IFERROR(SUM(W92:W98),"0")</f>
        <v>38</v>
      </c>
      <c r="X100" s="388">
        <f>IFERROR(SUM(X92:X98),"0")</f>
        <v>39.199999999999996</v>
      </c>
      <c r="Y100" s="37"/>
      <c r="Z100" s="389"/>
      <c r="AA100" s="389"/>
    </row>
    <row r="101" spans="1:67" ht="14.25" customHeight="1" x14ac:dyDescent="0.25">
      <c r="A101" s="392" t="s">
        <v>72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0">
        <v>4680115885233</v>
      </c>
      <c r="E102" s="391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16" t="s">
        <v>179</v>
      </c>
      <c r="P102" s="395"/>
      <c r="Q102" s="395"/>
      <c r="R102" s="395"/>
      <c r="S102" s="391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0">
        <v>4607091386967</v>
      </c>
      <c r="E103" s="391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1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0">
        <v>4607091386967</v>
      </c>
      <c r="E104" s="391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1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0">
        <v>4607091385304</v>
      </c>
      <c r="E105" s="391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1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0">
        <v>4607091386264</v>
      </c>
      <c r="E106" s="391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1"/>
      <c r="T106" s="34"/>
      <c r="U106" s="34"/>
      <c r="V106" s="35" t="s">
        <v>66</v>
      </c>
      <c r="W106" s="386">
        <v>6</v>
      </c>
      <c r="X106" s="387">
        <f t="shared" si="18"/>
        <v>6</v>
      </c>
      <c r="Y106" s="36">
        <f>IFERROR(IF(X106=0,"",ROUNDUP(X106/H106,0)*0.00753),"")</f>
        <v>1.506E-2</v>
      </c>
      <c r="Z106" s="56"/>
      <c r="AA106" s="57"/>
      <c r="AE106" s="64"/>
      <c r="BB106" s="118" t="s">
        <v>1</v>
      </c>
      <c r="BL106" s="64">
        <f t="shared" si="19"/>
        <v>6.556</v>
      </c>
      <c r="BM106" s="64">
        <f t="shared" si="20"/>
        <v>6.556</v>
      </c>
      <c r="BN106" s="64">
        <f t="shared" si="21"/>
        <v>1.282051282051282E-2</v>
      </c>
      <c r="BO106" s="64">
        <f t="shared" si="22"/>
        <v>1.282051282051282E-2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0">
        <v>4680115882584</v>
      </c>
      <c r="E107" s="391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1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0">
        <v>4680115882584</v>
      </c>
      <c r="E108" s="391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1"/>
      <c r="T108" s="34"/>
      <c r="U108" s="34"/>
      <c r="V108" s="35" t="s">
        <v>66</v>
      </c>
      <c r="W108" s="386">
        <v>66</v>
      </c>
      <c r="X108" s="387">
        <f t="shared" si="18"/>
        <v>66</v>
      </c>
      <c r="Y108" s="36">
        <f>IFERROR(IF(X108=0,"",ROUNDUP(X108/H108,0)*0.00753),"")</f>
        <v>0.18825</v>
      </c>
      <c r="Z108" s="56"/>
      <c r="AA108" s="57"/>
      <c r="AE108" s="64"/>
      <c r="BB108" s="120" t="s">
        <v>1</v>
      </c>
      <c r="BL108" s="64">
        <f t="shared" si="19"/>
        <v>73.199999999999989</v>
      </c>
      <c r="BM108" s="64">
        <f t="shared" si="20"/>
        <v>73.199999999999989</v>
      </c>
      <c r="BN108" s="64">
        <f t="shared" si="21"/>
        <v>0.16025641025641024</v>
      </c>
      <c r="BO108" s="64">
        <f t="shared" si="22"/>
        <v>0.16025641025641024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0">
        <v>4607091385731</v>
      </c>
      <c r="E109" s="391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1"/>
      <c r="T109" s="34"/>
      <c r="U109" s="34"/>
      <c r="V109" s="35" t="s">
        <v>66</v>
      </c>
      <c r="W109" s="386">
        <v>293</v>
      </c>
      <c r="X109" s="387">
        <f t="shared" si="18"/>
        <v>294.3</v>
      </c>
      <c r="Y109" s="36">
        <f>IFERROR(IF(X109=0,"",ROUNDUP(X109/H109,0)*0.00753),"")</f>
        <v>0.82077</v>
      </c>
      <c r="Z109" s="56"/>
      <c r="AA109" s="57"/>
      <c r="AE109" s="64"/>
      <c r="BB109" s="121" t="s">
        <v>1</v>
      </c>
      <c r="BL109" s="64">
        <f t="shared" si="19"/>
        <v>322.51703703703703</v>
      </c>
      <c r="BM109" s="64">
        <f t="shared" si="20"/>
        <v>323.94799999999998</v>
      </c>
      <c r="BN109" s="64">
        <f t="shared" si="21"/>
        <v>0.69563152896486213</v>
      </c>
      <c r="BO109" s="64">
        <f t="shared" si="22"/>
        <v>0.69871794871794868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0">
        <v>4680115880214</v>
      </c>
      <c r="E110" s="391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1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0">
        <v>4680115880894</v>
      </c>
      <c r="E111" s="391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1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0">
        <v>4680115884915</v>
      </c>
      <c r="E112" s="391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1"/>
      <c r="T112" s="34"/>
      <c r="U112" s="34"/>
      <c r="V112" s="35" t="s">
        <v>66</v>
      </c>
      <c r="W112" s="386">
        <v>12</v>
      </c>
      <c r="X112" s="387">
        <f t="shared" si="18"/>
        <v>12.6</v>
      </c>
      <c r="Y112" s="36">
        <f t="shared" si="23"/>
        <v>5.271E-2</v>
      </c>
      <c r="Z112" s="56"/>
      <c r="AA112" s="57"/>
      <c r="AE112" s="64"/>
      <c r="BB112" s="124" t="s">
        <v>1</v>
      </c>
      <c r="BL112" s="64">
        <f t="shared" si="19"/>
        <v>13.333333333333332</v>
      </c>
      <c r="BM112" s="64">
        <f t="shared" si="20"/>
        <v>14</v>
      </c>
      <c r="BN112" s="64">
        <f t="shared" si="21"/>
        <v>4.2735042735042729E-2</v>
      </c>
      <c r="BO112" s="64">
        <f t="shared" si="22"/>
        <v>4.4871794871794872E-2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0">
        <v>4607091385427</v>
      </c>
      <c r="E113" s="391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1"/>
      <c r="T113" s="34"/>
      <c r="U113" s="34"/>
      <c r="V113" s="35" t="s">
        <v>66</v>
      </c>
      <c r="W113" s="386">
        <v>6</v>
      </c>
      <c r="X113" s="387">
        <f t="shared" si="18"/>
        <v>6</v>
      </c>
      <c r="Y113" s="36">
        <f t="shared" si="23"/>
        <v>1.506E-2</v>
      </c>
      <c r="Z113" s="56"/>
      <c r="AA113" s="57"/>
      <c r="AE113" s="64"/>
      <c r="BB113" s="125" t="s">
        <v>1</v>
      </c>
      <c r="BL113" s="64">
        <f t="shared" si="19"/>
        <v>6.5439999999999996</v>
      </c>
      <c r="BM113" s="64">
        <f t="shared" si="20"/>
        <v>6.5439999999999996</v>
      </c>
      <c r="BN113" s="64">
        <f t="shared" si="21"/>
        <v>1.282051282051282E-2</v>
      </c>
      <c r="BO113" s="64">
        <f t="shared" si="22"/>
        <v>1.282051282051282E-2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0">
        <v>4680115882645</v>
      </c>
      <c r="E114" s="391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1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0">
        <v>4680115884311</v>
      </c>
      <c r="E115" s="391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1"/>
      <c r="T115" s="34"/>
      <c r="U115" s="34"/>
      <c r="V115" s="35" t="s">
        <v>66</v>
      </c>
      <c r="W115" s="386">
        <v>12</v>
      </c>
      <c r="X115" s="387">
        <f t="shared" si="18"/>
        <v>12.6</v>
      </c>
      <c r="Y115" s="36">
        <f t="shared" si="23"/>
        <v>5.271E-2</v>
      </c>
      <c r="Z115" s="56"/>
      <c r="AA115" s="57"/>
      <c r="AE115" s="64"/>
      <c r="BB115" s="127" t="s">
        <v>1</v>
      </c>
      <c r="BL115" s="64">
        <f t="shared" si="19"/>
        <v>13.773333333333332</v>
      </c>
      <c r="BM115" s="64">
        <f t="shared" si="20"/>
        <v>14.461999999999998</v>
      </c>
      <c r="BN115" s="64">
        <f t="shared" si="21"/>
        <v>4.2735042735042729E-2</v>
      </c>
      <c r="BO115" s="64">
        <f t="shared" si="22"/>
        <v>4.4871794871794872E-2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0">
        <v>4680115884403</v>
      </c>
      <c r="E116" s="391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1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4"/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415"/>
      <c r="O117" s="416" t="s">
        <v>70</v>
      </c>
      <c r="P117" s="417"/>
      <c r="Q117" s="417"/>
      <c r="R117" s="417"/>
      <c r="S117" s="417"/>
      <c r="T117" s="417"/>
      <c r="U117" s="418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150.85185185185182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152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1.1445600000000002</v>
      </c>
      <c r="Z117" s="389"/>
      <c r="AA117" s="389"/>
    </row>
    <row r="118" spans="1:67" x14ac:dyDescent="0.2">
      <c r="A118" s="39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415"/>
      <c r="O118" s="416" t="s">
        <v>70</v>
      </c>
      <c r="P118" s="417"/>
      <c r="Q118" s="417"/>
      <c r="R118" s="417"/>
      <c r="S118" s="417"/>
      <c r="T118" s="417"/>
      <c r="U118" s="418"/>
      <c r="V118" s="37" t="s">
        <v>66</v>
      </c>
      <c r="W118" s="388">
        <f>IFERROR(SUM(W102:W116),"0")</f>
        <v>395</v>
      </c>
      <c r="X118" s="388">
        <f>IFERROR(SUM(X102:X116),"0")</f>
        <v>397.50000000000006</v>
      </c>
      <c r="Y118" s="37"/>
      <c r="Z118" s="389"/>
      <c r="AA118" s="389"/>
    </row>
    <row r="119" spans="1:67" ht="14.25" customHeight="1" x14ac:dyDescent="0.25">
      <c r="A119" s="392" t="s">
        <v>207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0">
        <v>4607091383065</v>
      </c>
      <c r="E120" s="391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1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4301060366</v>
      </c>
      <c r="D121" s="390">
        <v>4680115881532</v>
      </c>
      <c r="E121" s="391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1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4301060350</v>
      </c>
      <c r="D122" s="390">
        <v>4680115881532</v>
      </c>
      <c r="E122" s="391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5"/>
      <c r="Q122" s="395"/>
      <c r="R122" s="395"/>
      <c r="S122" s="391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0">
        <v>4680115881532</v>
      </c>
      <c r="E123" s="391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1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0">
        <v>4680115882652</v>
      </c>
      <c r="E124" s="391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1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0">
        <v>4680115880238</v>
      </c>
      <c r="E125" s="391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1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0">
        <v>4680115881464</v>
      </c>
      <c r="E126" s="391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1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4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415"/>
      <c r="O127" s="416" t="s">
        <v>70</v>
      </c>
      <c r="P127" s="417"/>
      <c r="Q127" s="417"/>
      <c r="R127" s="417"/>
      <c r="S127" s="417"/>
      <c r="T127" s="417"/>
      <c r="U127" s="418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415"/>
      <c r="O128" s="416" t="s">
        <v>70</v>
      </c>
      <c r="P128" s="417"/>
      <c r="Q128" s="417"/>
      <c r="R128" s="417"/>
      <c r="S128" s="417"/>
      <c r="T128" s="417"/>
      <c r="U128" s="418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customHeight="1" x14ac:dyDescent="0.25">
      <c r="A129" s="420" t="s">
        <v>220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80"/>
      <c r="AA129" s="380"/>
    </row>
    <row r="130" spans="1:67" ht="14.25" customHeight="1" x14ac:dyDescent="0.25">
      <c r="A130" s="392" t="s">
        <v>72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0">
        <v>4607091385168</v>
      </c>
      <c r="E131" s="391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1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0">
        <v>4607091385168</v>
      </c>
      <c r="E132" s="391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1"/>
      <c r="T132" s="34"/>
      <c r="U132" s="34"/>
      <c r="V132" s="35" t="s">
        <v>66</v>
      </c>
      <c r="W132" s="386">
        <v>0</v>
      </c>
      <c r="X132" s="38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0">
        <v>4607091383256</v>
      </c>
      <c r="E133" s="391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1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0">
        <v>4607091385748</v>
      </c>
      <c r="E134" s="391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1"/>
      <c r="T134" s="34"/>
      <c r="U134" s="34"/>
      <c r="V134" s="35" t="s">
        <v>66</v>
      </c>
      <c r="W134" s="386">
        <v>248</v>
      </c>
      <c r="X134" s="387">
        <f>IFERROR(IF(W134="",0,CEILING((W134/$H134),1)*$H134),"")</f>
        <v>248.4</v>
      </c>
      <c r="Y134" s="36">
        <f>IFERROR(IF(X134=0,"",ROUNDUP(X134/H134,0)*0.00753),"")</f>
        <v>0.69276000000000004</v>
      </c>
      <c r="Z134" s="56"/>
      <c r="AA134" s="57"/>
      <c r="AE134" s="64"/>
      <c r="BB134" s="139" t="s">
        <v>1</v>
      </c>
      <c r="BL134" s="64">
        <f>IFERROR(W134*I134/H134,"0")</f>
        <v>272.98370370370372</v>
      </c>
      <c r="BM134" s="64">
        <f>IFERROR(X134*I134/H134,"0")</f>
        <v>273.42399999999998</v>
      </c>
      <c r="BN134" s="64">
        <f>IFERROR(1/J134*(W134/H134),"0")</f>
        <v>0.58879392212725545</v>
      </c>
      <c r="BO134" s="64">
        <f>IFERROR(1/J134*(X134/H134),"0")</f>
        <v>0.58974358974358976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0">
        <v>4680115884533</v>
      </c>
      <c r="E135" s="391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1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4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415"/>
      <c r="O136" s="416" t="s">
        <v>70</v>
      </c>
      <c r="P136" s="417"/>
      <c r="Q136" s="417"/>
      <c r="R136" s="417"/>
      <c r="S136" s="417"/>
      <c r="T136" s="417"/>
      <c r="U136" s="418"/>
      <c r="V136" s="37" t="s">
        <v>71</v>
      </c>
      <c r="W136" s="388">
        <f>IFERROR(W131/H131,"0")+IFERROR(W132/H132,"0")+IFERROR(W133/H133,"0")+IFERROR(W134/H134,"0")+IFERROR(W135/H135,"0")</f>
        <v>91.851851851851848</v>
      </c>
      <c r="X136" s="388">
        <f>IFERROR(X131/H131,"0")+IFERROR(X132/H132,"0")+IFERROR(X133/H133,"0")+IFERROR(X134/H134,"0")+IFERROR(X135/H135,"0")</f>
        <v>92</v>
      </c>
      <c r="Y136" s="388">
        <f>IFERROR(IF(Y131="",0,Y131),"0")+IFERROR(IF(Y132="",0,Y132),"0")+IFERROR(IF(Y133="",0,Y133),"0")+IFERROR(IF(Y134="",0,Y134),"0")+IFERROR(IF(Y135="",0,Y135),"0")</f>
        <v>0.69276000000000004</v>
      </c>
      <c r="Z136" s="389"/>
      <c r="AA136" s="389"/>
    </row>
    <row r="137" spans="1:67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415"/>
      <c r="O137" s="416" t="s">
        <v>70</v>
      </c>
      <c r="P137" s="417"/>
      <c r="Q137" s="417"/>
      <c r="R137" s="417"/>
      <c r="S137" s="417"/>
      <c r="T137" s="417"/>
      <c r="U137" s="418"/>
      <c r="V137" s="37" t="s">
        <v>66</v>
      </c>
      <c r="W137" s="388">
        <f>IFERROR(SUM(W131:W135),"0")</f>
        <v>248</v>
      </c>
      <c r="X137" s="388">
        <f>IFERROR(SUM(X131:X135),"0")</f>
        <v>248.4</v>
      </c>
      <c r="Y137" s="37"/>
      <c r="Z137" s="389"/>
      <c r="AA137" s="389"/>
    </row>
    <row r="138" spans="1:67" ht="27.75" customHeight="1" x14ac:dyDescent="0.2">
      <c r="A138" s="451" t="s">
        <v>230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8"/>
      <c r="AA138" s="48"/>
    </row>
    <row r="139" spans="1:67" ht="16.5" customHeight="1" x14ac:dyDescent="0.25">
      <c r="A139" s="420" t="s">
        <v>231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80"/>
      <c r="AA139" s="380"/>
    </row>
    <row r="140" spans="1:67" ht="14.25" customHeight="1" x14ac:dyDescent="0.25">
      <c r="A140" s="392" t="s">
        <v>105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0">
        <v>4607091383423</v>
      </c>
      <c r="E141" s="391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1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0">
        <v>4680115885707</v>
      </c>
      <c r="E142" s="391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3" t="s">
        <v>236</v>
      </c>
      <c r="P142" s="395"/>
      <c r="Q142" s="395"/>
      <c r="R142" s="395"/>
      <c r="S142" s="391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0">
        <v>4607091381405</v>
      </c>
      <c r="E143" s="391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1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0">
        <v>4607091386516</v>
      </c>
      <c r="E144" s="391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1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4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415"/>
      <c r="O145" s="416" t="s">
        <v>70</v>
      </c>
      <c r="P145" s="417"/>
      <c r="Q145" s="417"/>
      <c r="R145" s="417"/>
      <c r="S145" s="417"/>
      <c r="T145" s="417"/>
      <c r="U145" s="418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415"/>
      <c r="O146" s="416" t="s">
        <v>70</v>
      </c>
      <c r="P146" s="417"/>
      <c r="Q146" s="417"/>
      <c r="R146" s="417"/>
      <c r="S146" s="417"/>
      <c r="T146" s="417"/>
      <c r="U146" s="418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420" t="s">
        <v>241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80"/>
      <c r="AA147" s="380"/>
    </row>
    <row r="148" spans="1:67" ht="14.25" customHeight="1" x14ac:dyDescent="0.25">
      <c r="A148" s="392" t="s">
        <v>61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0">
        <v>4680115880993</v>
      </c>
      <c r="E149" s="391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1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0">
        <v>4680115881761</v>
      </c>
      <c r="E150" s="391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1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0">
        <v>4680115881563</v>
      </c>
      <c r="E151" s="391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1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0">
        <v>4680115880986</v>
      </c>
      <c r="E152" s="391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1"/>
      <c r="T152" s="34"/>
      <c r="U152" s="34"/>
      <c r="V152" s="35" t="s">
        <v>66</v>
      </c>
      <c r="W152" s="386">
        <v>42</v>
      </c>
      <c r="X152" s="387">
        <f t="shared" si="29"/>
        <v>42</v>
      </c>
      <c r="Y152" s="36">
        <f>IFERROR(IF(X152=0,"",ROUNDUP(X152/H152,0)*0.00502),"")</f>
        <v>0.1004</v>
      </c>
      <c r="Z152" s="56"/>
      <c r="AA152" s="57"/>
      <c r="AE152" s="64"/>
      <c r="BB152" s="148" t="s">
        <v>1</v>
      </c>
      <c r="BL152" s="64">
        <f t="shared" si="30"/>
        <v>44.599999999999994</v>
      </c>
      <c r="BM152" s="64">
        <f t="shared" si="31"/>
        <v>44.599999999999994</v>
      </c>
      <c r="BN152" s="64">
        <f t="shared" si="32"/>
        <v>8.5470085470085472E-2</v>
      </c>
      <c r="BO152" s="64">
        <f t="shared" si="33"/>
        <v>8.5470085470085472E-2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0">
        <v>4680115880207</v>
      </c>
      <c r="E153" s="391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1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0">
        <v>4680115881785</v>
      </c>
      <c r="E154" s="391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1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0">
        <v>4680115881679</v>
      </c>
      <c r="E155" s="391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1"/>
      <c r="T155" s="34"/>
      <c r="U155" s="34"/>
      <c r="V155" s="35" t="s">
        <v>66</v>
      </c>
      <c r="W155" s="386">
        <v>67</v>
      </c>
      <c r="X155" s="387">
        <f t="shared" si="29"/>
        <v>67.2</v>
      </c>
      <c r="Y155" s="36">
        <f>IFERROR(IF(X155=0,"",ROUNDUP(X155/H155,0)*0.00502),"")</f>
        <v>0.16064000000000001</v>
      </c>
      <c r="Z155" s="56"/>
      <c r="AA155" s="57"/>
      <c r="AE155" s="64"/>
      <c r="BB155" s="151" t="s">
        <v>1</v>
      </c>
      <c r="BL155" s="64">
        <f t="shared" si="30"/>
        <v>70.19047619047619</v>
      </c>
      <c r="BM155" s="64">
        <f t="shared" si="31"/>
        <v>70.400000000000006</v>
      </c>
      <c r="BN155" s="64">
        <f t="shared" si="32"/>
        <v>0.13634513634513637</v>
      </c>
      <c r="BO155" s="64">
        <f t="shared" si="33"/>
        <v>0.13675213675213677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0">
        <v>4680115880191</v>
      </c>
      <c r="E156" s="391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1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0">
        <v>4680115883963</v>
      </c>
      <c r="E157" s="391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1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4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415"/>
      <c r="O158" s="416" t="s">
        <v>70</v>
      </c>
      <c r="P158" s="417"/>
      <c r="Q158" s="417"/>
      <c r="R158" s="417"/>
      <c r="S158" s="417"/>
      <c r="T158" s="417"/>
      <c r="U158" s="418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51.904761904761905</v>
      </c>
      <c r="X158" s="388">
        <f>IFERROR(X149/H149,"0")+IFERROR(X150/H150,"0")+IFERROR(X151/H151,"0")+IFERROR(X152/H152,"0")+IFERROR(X153/H153,"0")+IFERROR(X154/H154,"0")+IFERROR(X155/H155,"0")+IFERROR(X156/H156,"0")+IFERROR(X157/H157,"0")</f>
        <v>52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0.26103999999999999</v>
      </c>
      <c r="Z158" s="389"/>
      <c r="AA158" s="389"/>
    </row>
    <row r="159" spans="1:67" x14ac:dyDescent="0.2">
      <c r="A159" s="393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415"/>
      <c r="O159" s="416" t="s">
        <v>70</v>
      </c>
      <c r="P159" s="417"/>
      <c r="Q159" s="417"/>
      <c r="R159" s="417"/>
      <c r="S159" s="417"/>
      <c r="T159" s="417"/>
      <c r="U159" s="418"/>
      <c r="V159" s="37" t="s">
        <v>66</v>
      </c>
      <c r="W159" s="388">
        <f>IFERROR(SUM(W149:W157),"0")</f>
        <v>109</v>
      </c>
      <c r="X159" s="388">
        <f>IFERROR(SUM(X149:X157),"0")</f>
        <v>109.2</v>
      </c>
      <c r="Y159" s="37"/>
      <c r="Z159" s="389"/>
      <c r="AA159" s="389"/>
    </row>
    <row r="160" spans="1:67" ht="16.5" customHeight="1" x14ac:dyDescent="0.25">
      <c r="A160" s="420" t="s">
        <v>260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80"/>
      <c r="AA160" s="380"/>
    </row>
    <row r="161" spans="1:67" ht="14.25" customHeight="1" x14ac:dyDescent="0.25">
      <c r="A161" s="392" t="s">
        <v>105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0">
        <v>4680115881402</v>
      </c>
      <c r="E162" s="391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1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0">
        <v>4680115881396</v>
      </c>
      <c r="E163" s="391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1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415"/>
      <c r="O164" s="416" t="s">
        <v>70</v>
      </c>
      <c r="P164" s="417"/>
      <c r="Q164" s="417"/>
      <c r="R164" s="417"/>
      <c r="S164" s="417"/>
      <c r="T164" s="417"/>
      <c r="U164" s="418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415"/>
      <c r="O165" s="416" t="s">
        <v>70</v>
      </c>
      <c r="P165" s="417"/>
      <c r="Q165" s="417"/>
      <c r="R165" s="417"/>
      <c r="S165" s="417"/>
      <c r="T165" s="417"/>
      <c r="U165" s="418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0">
        <v>4680115882935</v>
      </c>
      <c r="E167" s="391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1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0">
        <v>4680115880764</v>
      </c>
      <c r="E168" s="391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1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415"/>
      <c r="O169" s="416" t="s">
        <v>70</v>
      </c>
      <c r="P169" s="417"/>
      <c r="Q169" s="417"/>
      <c r="R169" s="417"/>
      <c r="S169" s="417"/>
      <c r="T169" s="417"/>
      <c r="U169" s="418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415"/>
      <c r="O170" s="416" t="s">
        <v>70</v>
      </c>
      <c r="P170" s="417"/>
      <c r="Q170" s="417"/>
      <c r="R170" s="417"/>
      <c r="S170" s="417"/>
      <c r="T170" s="417"/>
      <c r="U170" s="418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0">
        <v>4680115884014</v>
      </c>
      <c r="E172" s="391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1" t="s">
        <v>271</v>
      </c>
      <c r="P172" s="395"/>
      <c r="Q172" s="395"/>
      <c r="R172" s="395"/>
      <c r="S172" s="391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0">
        <v>4680115884021</v>
      </c>
      <c r="E173" s="391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35" t="s">
        <v>274</v>
      </c>
      <c r="P173" s="395"/>
      <c r="Q173" s="395"/>
      <c r="R173" s="395"/>
      <c r="S173" s="391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0">
        <v>4680115882683</v>
      </c>
      <c r="E174" s="391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1"/>
      <c r="T174" s="34"/>
      <c r="U174" s="34"/>
      <c r="V174" s="35" t="s">
        <v>66</v>
      </c>
      <c r="W174" s="386">
        <v>172</v>
      </c>
      <c r="X174" s="387">
        <f t="shared" si="34"/>
        <v>172.8</v>
      </c>
      <c r="Y174" s="36">
        <f>IFERROR(IF(X174=0,"",ROUNDUP(X174/H174,0)*0.00937),"")</f>
        <v>0.29984</v>
      </c>
      <c r="Z174" s="56"/>
      <c r="AA174" s="57"/>
      <c r="AE174" s="64"/>
      <c r="BB174" s="160" t="s">
        <v>1</v>
      </c>
      <c r="BL174" s="64">
        <f t="shared" si="35"/>
        <v>178.6888888888889</v>
      </c>
      <c r="BM174" s="64">
        <f t="shared" si="36"/>
        <v>179.52</v>
      </c>
      <c r="BN174" s="64">
        <f t="shared" si="37"/>
        <v>0.26543209876543211</v>
      </c>
      <c r="BO174" s="64">
        <f t="shared" si="38"/>
        <v>0.26666666666666666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0">
        <v>4680115882690</v>
      </c>
      <c r="E175" s="391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1"/>
      <c r="T175" s="34"/>
      <c r="U175" s="34"/>
      <c r="V175" s="35" t="s">
        <v>66</v>
      </c>
      <c r="W175" s="386">
        <v>35</v>
      </c>
      <c r="X175" s="387">
        <f t="shared" si="34"/>
        <v>37.800000000000004</v>
      </c>
      <c r="Y175" s="36">
        <f>IFERROR(IF(X175=0,"",ROUNDUP(X175/H175,0)*0.00937),"")</f>
        <v>6.5589999999999996E-2</v>
      </c>
      <c r="Z175" s="56"/>
      <c r="AA175" s="57"/>
      <c r="AE175" s="64"/>
      <c r="BB175" s="161" t="s">
        <v>1</v>
      </c>
      <c r="BL175" s="64">
        <f t="shared" si="35"/>
        <v>36.361111111111114</v>
      </c>
      <c r="BM175" s="64">
        <f t="shared" si="36"/>
        <v>39.270000000000003</v>
      </c>
      <c r="BN175" s="64">
        <f t="shared" si="37"/>
        <v>5.4012345679012343E-2</v>
      </c>
      <c r="BO175" s="64">
        <f t="shared" si="38"/>
        <v>5.8333333333333334E-2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0">
        <v>4680115882669</v>
      </c>
      <c r="E176" s="391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1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0">
        <v>4680115882676</v>
      </c>
      <c r="E177" s="391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1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0">
        <v>4680115884007</v>
      </c>
      <c r="E178" s="391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285</v>
      </c>
      <c r="P178" s="395"/>
      <c r="Q178" s="395"/>
      <c r="R178" s="395"/>
      <c r="S178" s="391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0">
        <v>4680115884038</v>
      </c>
      <c r="E179" s="391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1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4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415"/>
      <c r="O180" s="416" t="s">
        <v>70</v>
      </c>
      <c r="P180" s="417"/>
      <c r="Q180" s="417"/>
      <c r="R180" s="417"/>
      <c r="S180" s="417"/>
      <c r="T180" s="417"/>
      <c r="U180" s="418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38.333333333333329</v>
      </c>
      <c r="X180" s="388">
        <f>IFERROR(X172/H172,"0")+IFERROR(X173/H173,"0")+IFERROR(X174/H174,"0")+IFERROR(X175/H175,"0")+IFERROR(X176/H176,"0")+IFERROR(X177/H177,"0")+IFERROR(X178/H178,"0")+IFERROR(X179/H179,"0")</f>
        <v>39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0.36542999999999998</v>
      </c>
      <c r="Z180" s="389"/>
      <c r="AA180" s="389"/>
    </row>
    <row r="181" spans="1:67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415"/>
      <c r="O181" s="416" t="s">
        <v>70</v>
      </c>
      <c r="P181" s="417"/>
      <c r="Q181" s="417"/>
      <c r="R181" s="417"/>
      <c r="S181" s="417"/>
      <c r="T181" s="417"/>
      <c r="U181" s="418"/>
      <c r="V181" s="37" t="s">
        <v>66</v>
      </c>
      <c r="W181" s="388">
        <f>IFERROR(SUM(W172:W179),"0")</f>
        <v>207</v>
      </c>
      <c r="X181" s="388">
        <f>IFERROR(SUM(X172:X179),"0")</f>
        <v>210.60000000000002</v>
      </c>
      <c r="Y181" s="37"/>
      <c r="Z181" s="389"/>
      <c r="AA181" s="389"/>
    </row>
    <row r="182" spans="1:67" ht="14.25" customHeight="1" x14ac:dyDescent="0.25">
      <c r="A182" s="392" t="s">
        <v>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0">
        <v>4680115881556</v>
      </c>
      <c r="E183" s="391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1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0">
        <v>4680115881594</v>
      </c>
      <c r="E184" s="391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1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0">
        <v>4680115881587</v>
      </c>
      <c r="E185" s="391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1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0">
        <v>4680115880962</v>
      </c>
      <c r="E186" s="391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1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0">
        <v>4680115881617</v>
      </c>
      <c r="E187" s="391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1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0">
        <v>4680115880573</v>
      </c>
      <c r="E188" s="391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6" t="s">
        <v>301</v>
      </c>
      <c r="P188" s="395"/>
      <c r="Q188" s="395"/>
      <c r="R188" s="395"/>
      <c r="S188" s="391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0">
        <v>4680115881228</v>
      </c>
      <c r="E189" s="391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1"/>
      <c r="T189" s="34"/>
      <c r="U189" s="34"/>
      <c r="V189" s="35" t="s">
        <v>66</v>
      </c>
      <c r="W189" s="386">
        <v>28</v>
      </c>
      <c r="X189" s="387">
        <f t="shared" si="39"/>
        <v>28.799999999999997</v>
      </c>
      <c r="Y189" s="36">
        <f>IFERROR(IF(X189=0,"",ROUNDUP(X189/H189,0)*0.00753),"")</f>
        <v>9.0359999999999996E-2</v>
      </c>
      <c r="Z189" s="56"/>
      <c r="AA189" s="57"/>
      <c r="AE189" s="64"/>
      <c r="BB189" s="172" t="s">
        <v>1</v>
      </c>
      <c r="BL189" s="64">
        <f t="shared" si="40"/>
        <v>31.173333333333336</v>
      </c>
      <c r="BM189" s="64">
        <f t="shared" si="41"/>
        <v>32.064</v>
      </c>
      <c r="BN189" s="64">
        <f t="shared" si="42"/>
        <v>7.4786324786324798E-2</v>
      </c>
      <c r="BO189" s="64">
        <f t="shared" si="43"/>
        <v>7.6923076923076927E-2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0">
        <v>4680115881037</v>
      </c>
      <c r="E190" s="391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1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0">
        <v>4680115881211</v>
      </c>
      <c r="E191" s="391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1"/>
      <c r="T191" s="34"/>
      <c r="U191" s="34"/>
      <c r="V191" s="35" t="s">
        <v>66</v>
      </c>
      <c r="W191" s="386">
        <v>24</v>
      </c>
      <c r="X191" s="387">
        <f t="shared" si="39"/>
        <v>24</v>
      </c>
      <c r="Y191" s="36">
        <f>IFERROR(IF(X191=0,"",ROUNDUP(X191/H191,0)*0.00753),"")</f>
        <v>7.5300000000000006E-2</v>
      </c>
      <c r="Z191" s="56"/>
      <c r="AA191" s="57"/>
      <c r="AE191" s="64"/>
      <c r="BB191" s="174" t="s">
        <v>1</v>
      </c>
      <c r="BL191" s="64">
        <f t="shared" si="40"/>
        <v>26.000000000000004</v>
      </c>
      <c r="BM191" s="64">
        <f t="shared" si="41"/>
        <v>26.000000000000004</v>
      </c>
      <c r="BN191" s="64">
        <f t="shared" si="42"/>
        <v>6.4102564102564097E-2</v>
      </c>
      <c r="BO191" s="64">
        <f t="shared" si="43"/>
        <v>6.4102564102564097E-2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0">
        <v>4680115881020</v>
      </c>
      <c r="E192" s="391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1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0">
        <v>4680115882195</v>
      </c>
      <c r="E193" s="391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1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0">
        <v>4680115880092</v>
      </c>
      <c r="E194" s="391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68" t="s">
        <v>314</v>
      </c>
      <c r="P194" s="395"/>
      <c r="Q194" s="395"/>
      <c r="R194" s="395"/>
      <c r="S194" s="391"/>
      <c r="T194" s="34"/>
      <c r="U194" s="34"/>
      <c r="V194" s="35" t="s">
        <v>66</v>
      </c>
      <c r="W194" s="386">
        <v>41</v>
      </c>
      <c r="X194" s="387">
        <f t="shared" si="39"/>
        <v>43.199999999999996</v>
      </c>
      <c r="Y194" s="36">
        <f>IFERROR(IF(X194=0,"",ROUNDUP(X194/H194,0)*0.00753),"")</f>
        <v>0.13553999999999999</v>
      </c>
      <c r="Z194" s="56"/>
      <c r="AA194" s="57"/>
      <c r="AE194" s="64"/>
      <c r="BB194" s="177" t="s">
        <v>1</v>
      </c>
      <c r="BL194" s="64">
        <f t="shared" si="40"/>
        <v>45.646666666666668</v>
      </c>
      <c r="BM194" s="64">
        <f t="shared" si="41"/>
        <v>48.095999999999997</v>
      </c>
      <c r="BN194" s="64">
        <f t="shared" si="42"/>
        <v>0.10950854700854702</v>
      </c>
      <c r="BO194" s="64">
        <f t="shared" si="43"/>
        <v>0.11538461538461538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0">
        <v>4680115880221</v>
      </c>
      <c r="E195" s="391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5"/>
      <c r="Q195" s="395"/>
      <c r="R195" s="395"/>
      <c r="S195" s="391"/>
      <c r="T195" s="34"/>
      <c r="U195" s="34"/>
      <c r="V195" s="35" t="s">
        <v>66</v>
      </c>
      <c r="W195" s="386">
        <v>60</v>
      </c>
      <c r="X195" s="387">
        <f t="shared" si="39"/>
        <v>60</v>
      </c>
      <c r="Y195" s="36">
        <f>IFERROR(IF(X195=0,"",ROUNDUP(X195/H195,0)*0.00753),"")</f>
        <v>0.18825</v>
      </c>
      <c r="Z195" s="56"/>
      <c r="AA195" s="57"/>
      <c r="AE195" s="64"/>
      <c r="BB195" s="178" t="s">
        <v>1</v>
      </c>
      <c r="BL195" s="64">
        <f t="shared" si="40"/>
        <v>66.800000000000011</v>
      </c>
      <c r="BM195" s="64">
        <f t="shared" si="41"/>
        <v>66.800000000000011</v>
      </c>
      <c r="BN195" s="64">
        <f t="shared" si="42"/>
        <v>0.16025641025641024</v>
      </c>
      <c r="BO195" s="64">
        <f t="shared" si="43"/>
        <v>0.16025641025641024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0">
        <v>4680115880504</v>
      </c>
      <c r="E196" s="391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320</v>
      </c>
      <c r="P196" s="395"/>
      <c r="Q196" s="395"/>
      <c r="R196" s="395"/>
      <c r="S196" s="391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0">
        <v>4680115882164</v>
      </c>
      <c r="E197" s="391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1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x14ac:dyDescent="0.2">
      <c r="A198" s="414"/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415"/>
      <c r="O198" s="416" t="s">
        <v>70</v>
      </c>
      <c r="P198" s="417"/>
      <c r="Q198" s="417"/>
      <c r="R198" s="417"/>
      <c r="S198" s="417"/>
      <c r="T198" s="417"/>
      <c r="U198" s="418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63.75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65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0.48945000000000005</v>
      </c>
      <c r="Z198" s="389"/>
      <c r="AA198" s="389"/>
    </row>
    <row r="199" spans="1:67" x14ac:dyDescent="0.2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415"/>
      <c r="O199" s="416" t="s">
        <v>70</v>
      </c>
      <c r="P199" s="417"/>
      <c r="Q199" s="417"/>
      <c r="R199" s="417"/>
      <c r="S199" s="417"/>
      <c r="T199" s="417"/>
      <c r="U199" s="418"/>
      <c r="V199" s="37" t="s">
        <v>66</v>
      </c>
      <c r="W199" s="388">
        <f>IFERROR(SUM(W183:W197),"0")</f>
        <v>153</v>
      </c>
      <c r="X199" s="388">
        <f>IFERROR(SUM(X183:X197),"0")</f>
        <v>156</v>
      </c>
      <c r="Y199" s="37"/>
      <c r="Z199" s="389"/>
      <c r="AA199" s="389"/>
    </row>
    <row r="200" spans="1:67" ht="14.25" customHeight="1" x14ac:dyDescent="0.25">
      <c r="A200" s="392" t="s">
        <v>207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0">
        <v>4680115882874</v>
      </c>
      <c r="E201" s="391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1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0">
        <v>4680115884434</v>
      </c>
      <c r="E202" s="391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1"/>
      <c r="T202" s="34"/>
      <c r="U202" s="34"/>
      <c r="V202" s="35" t="s">
        <v>66</v>
      </c>
      <c r="W202" s="386">
        <v>70</v>
      </c>
      <c r="X202" s="387">
        <f>IFERROR(IF(W202="",0,CEILING((W202/$H202),1)*$H202),"")</f>
        <v>70.400000000000006</v>
      </c>
      <c r="Y202" s="36">
        <f>IFERROR(IF(X202=0,"",ROUNDUP(X202/H202,0)*0.00937),"")</f>
        <v>0.20613999999999999</v>
      </c>
      <c r="Z202" s="56"/>
      <c r="AA202" s="57"/>
      <c r="AE202" s="64"/>
      <c r="BB202" s="182" t="s">
        <v>1</v>
      </c>
      <c r="BL202" s="64">
        <f>IFERROR(W202*I202/H202,"0")</f>
        <v>75.818749999999994</v>
      </c>
      <c r="BM202" s="64">
        <f>IFERROR(X202*I202/H202,"0")</f>
        <v>76.25200000000001</v>
      </c>
      <c r="BN202" s="64">
        <f>IFERROR(1/J202*(W202/H202),"0")</f>
        <v>0.18229166666666666</v>
      </c>
      <c r="BO202" s="64">
        <f>IFERROR(1/J202*(X202/H202),"0")</f>
        <v>0.18333333333333332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0">
        <v>4680115880818</v>
      </c>
      <c r="E203" s="391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2" t="s">
        <v>329</v>
      </c>
      <c r="P203" s="395"/>
      <c r="Q203" s="395"/>
      <c r="R203" s="395"/>
      <c r="S203" s="391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0">
        <v>4680115880801</v>
      </c>
      <c r="E204" s="391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0" t="s">
        <v>332</v>
      </c>
      <c r="P204" s="395"/>
      <c r="Q204" s="395"/>
      <c r="R204" s="395"/>
      <c r="S204" s="391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415"/>
      <c r="O205" s="416" t="s">
        <v>70</v>
      </c>
      <c r="P205" s="417"/>
      <c r="Q205" s="417"/>
      <c r="R205" s="417"/>
      <c r="S205" s="417"/>
      <c r="T205" s="417"/>
      <c r="U205" s="418"/>
      <c r="V205" s="37" t="s">
        <v>71</v>
      </c>
      <c r="W205" s="388">
        <f>IFERROR(W201/H201,"0")+IFERROR(W202/H202,"0")+IFERROR(W203/H203,"0")+IFERROR(W204/H204,"0")</f>
        <v>21.875</v>
      </c>
      <c r="X205" s="388">
        <f>IFERROR(X201/H201,"0")+IFERROR(X202/H202,"0")+IFERROR(X203/H203,"0")+IFERROR(X204/H204,"0")</f>
        <v>22</v>
      </c>
      <c r="Y205" s="388">
        <f>IFERROR(IF(Y201="",0,Y201),"0")+IFERROR(IF(Y202="",0,Y202),"0")+IFERROR(IF(Y203="",0,Y203),"0")+IFERROR(IF(Y204="",0,Y204),"0")</f>
        <v>0.20613999999999999</v>
      </c>
      <c r="Z205" s="389"/>
      <c r="AA205" s="389"/>
    </row>
    <row r="206" spans="1:67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415"/>
      <c r="O206" s="416" t="s">
        <v>70</v>
      </c>
      <c r="P206" s="417"/>
      <c r="Q206" s="417"/>
      <c r="R206" s="417"/>
      <c r="S206" s="417"/>
      <c r="T206" s="417"/>
      <c r="U206" s="418"/>
      <c r="V206" s="37" t="s">
        <v>66</v>
      </c>
      <c r="W206" s="388">
        <f>IFERROR(SUM(W201:W204),"0")</f>
        <v>70</v>
      </c>
      <c r="X206" s="388">
        <f>IFERROR(SUM(X201:X204),"0")</f>
        <v>70.400000000000006</v>
      </c>
      <c r="Y206" s="37"/>
      <c r="Z206" s="389"/>
      <c r="AA206" s="389"/>
    </row>
    <row r="207" spans="1:67" ht="16.5" customHeight="1" x14ac:dyDescent="0.25">
      <c r="A207" s="420" t="s">
        <v>333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80"/>
      <c r="AA207" s="380"/>
    </row>
    <row r="208" spans="1:67" ht="14.25" customHeight="1" x14ac:dyDescent="0.25">
      <c r="A208" s="392" t="s">
        <v>105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0">
        <v>4680115884274</v>
      </c>
      <c r="E209" s="391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1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0">
        <v>4680115884298</v>
      </c>
      <c r="E210" s="391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1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0">
        <v>4680115884250</v>
      </c>
      <c r="E211" s="391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1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0">
        <v>4680115884281</v>
      </c>
      <c r="E212" s="391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1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0">
        <v>4680115884199</v>
      </c>
      <c r="E213" s="391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1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0">
        <v>4680115884267</v>
      </c>
      <c r="E214" s="391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1"/>
      <c r="T214" s="34"/>
      <c r="U214" s="34"/>
      <c r="V214" s="35" t="s">
        <v>66</v>
      </c>
      <c r="W214" s="386">
        <v>50</v>
      </c>
      <c r="X214" s="387">
        <f t="shared" si="44"/>
        <v>52</v>
      </c>
      <c r="Y214" s="36">
        <f>IFERROR(IF(X214=0,"",ROUNDUP(X214/H214,0)*0.00937),"")</f>
        <v>0.12181</v>
      </c>
      <c r="Z214" s="56"/>
      <c r="AA214" s="57"/>
      <c r="AE214" s="64"/>
      <c r="BB214" s="190" t="s">
        <v>1</v>
      </c>
      <c r="BL214" s="64">
        <f t="shared" si="45"/>
        <v>53</v>
      </c>
      <c r="BM214" s="64">
        <f t="shared" si="46"/>
        <v>55.120000000000005</v>
      </c>
      <c r="BN214" s="64">
        <f t="shared" si="47"/>
        <v>0.10416666666666667</v>
      </c>
      <c r="BO214" s="64">
        <f t="shared" si="48"/>
        <v>0.10833333333333334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0">
        <v>4680115882973</v>
      </c>
      <c r="E215" s="391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1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14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415"/>
      <c r="O216" s="416" t="s">
        <v>70</v>
      </c>
      <c r="P216" s="417"/>
      <c r="Q216" s="417"/>
      <c r="R216" s="417"/>
      <c r="S216" s="417"/>
      <c r="T216" s="417"/>
      <c r="U216" s="418"/>
      <c r="V216" s="37" t="s">
        <v>71</v>
      </c>
      <c r="W216" s="388">
        <f>IFERROR(W209/H209,"0")+IFERROR(W210/H210,"0")+IFERROR(W211/H211,"0")+IFERROR(W212/H212,"0")+IFERROR(W213/H213,"0")+IFERROR(W214/H214,"0")+IFERROR(W215/H215,"0")</f>
        <v>12.5</v>
      </c>
      <c r="X216" s="388">
        <f>IFERROR(X209/H209,"0")+IFERROR(X210/H210,"0")+IFERROR(X211/H211,"0")+IFERROR(X212/H212,"0")+IFERROR(X213/H213,"0")+IFERROR(X214/H214,"0")+IFERROR(X215/H215,"0")</f>
        <v>13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0.12181</v>
      </c>
      <c r="Z216" s="389"/>
      <c r="AA216" s="389"/>
    </row>
    <row r="217" spans="1:67" x14ac:dyDescent="0.2">
      <c r="A217" s="393"/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415"/>
      <c r="O217" s="416" t="s">
        <v>70</v>
      </c>
      <c r="P217" s="417"/>
      <c r="Q217" s="417"/>
      <c r="R217" s="417"/>
      <c r="S217" s="417"/>
      <c r="T217" s="417"/>
      <c r="U217" s="418"/>
      <c r="V217" s="37" t="s">
        <v>66</v>
      </c>
      <c r="W217" s="388">
        <f>IFERROR(SUM(W209:W215),"0")</f>
        <v>50</v>
      </c>
      <c r="X217" s="388">
        <f>IFERROR(SUM(X209:X215),"0")</f>
        <v>52</v>
      </c>
      <c r="Y217" s="37"/>
      <c r="Z217" s="389"/>
      <c r="AA217" s="389"/>
    </row>
    <row r="218" spans="1:67" ht="14.25" customHeight="1" x14ac:dyDescent="0.25">
      <c r="A218" s="392" t="s">
        <v>61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0">
        <v>4607091389845</v>
      </c>
      <c r="E219" s="391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1"/>
      <c r="T219" s="34"/>
      <c r="U219" s="34"/>
      <c r="V219" s="35" t="s">
        <v>66</v>
      </c>
      <c r="W219" s="386">
        <v>38</v>
      </c>
      <c r="X219" s="387">
        <f>IFERROR(IF(W219="",0,CEILING((W219/$H219),1)*$H219),"")</f>
        <v>39.9</v>
      </c>
      <c r="Y219" s="36">
        <f>IFERROR(IF(X219=0,"",ROUNDUP(X219/H219,0)*0.00502),"")</f>
        <v>9.5380000000000006E-2</v>
      </c>
      <c r="Z219" s="56"/>
      <c r="AA219" s="57"/>
      <c r="AE219" s="64"/>
      <c r="BB219" s="192" t="s">
        <v>1</v>
      </c>
      <c r="BL219" s="64">
        <f>IFERROR(W219*I219/H219,"0")</f>
        <v>39.80952380952381</v>
      </c>
      <c r="BM219" s="64">
        <f>IFERROR(X219*I219/H219,"0")</f>
        <v>41.8</v>
      </c>
      <c r="BN219" s="64">
        <f>IFERROR(1/J219*(W219/H219),"0")</f>
        <v>7.7330077330077338E-2</v>
      </c>
      <c r="BO219" s="64">
        <f>IFERROR(1/J219*(X219/H219),"0")</f>
        <v>8.11965811965812E-2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0">
        <v>4607091389845</v>
      </c>
      <c r="E220" s="391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5"/>
      <c r="Q220" s="395"/>
      <c r="R220" s="395"/>
      <c r="S220" s="391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0">
        <v>4680115882881</v>
      </c>
      <c r="E221" s="391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1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415"/>
      <c r="O222" s="416" t="s">
        <v>70</v>
      </c>
      <c r="P222" s="417"/>
      <c r="Q222" s="417"/>
      <c r="R222" s="417"/>
      <c r="S222" s="417"/>
      <c r="T222" s="417"/>
      <c r="U222" s="418"/>
      <c r="V222" s="37" t="s">
        <v>71</v>
      </c>
      <c r="W222" s="388">
        <f>IFERROR(W219/H219,"0")+IFERROR(W220/H220,"0")+IFERROR(W221/H221,"0")</f>
        <v>18.095238095238095</v>
      </c>
      <c r="X222" s="388">
        <f>IFERROR(X219/H219,"0")+IFERROR(X220/H220,"0")+IFERROR(X221/H221,"0")</f>
        <v>19</v>
      </c>
      <c r="Y222" s="388">
        <f>IFERROR(IF(Y219="",0,Y219),"0")+IFERROR(IF(Y220="",0,Y220),"0")+IFERROR(IF(Y221="",0,Y221),"0")</f>
        <v>9.5380000000000006E-2</v>
      </c>
      <c r="Z222" s="389"/>
      <c r="AA222" s="389"/>
    </row>
    <row r="223" spans="1:67" x14ac:dyDescent="0.2">
      <c r="A223" s="393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15"/>
      <c r="O223" s="416" t="s">
        <v>70</v>
      </c>
      <c r="P223" s="417"/>
      <c r="Q223" s="417"/>
      <c r="R223" s="417"/>
      <c r="S223" s="417"/>
      <c r="T223" s="417"/>
      <c r="U223" s="418"/>
      <c r="V223" s="37" t="s">
        <v>66</v>
      </c>
      <c r="W223" s="388">
        <f>IFERROR(SUM(W219:W221),"0")</f>
        <v>38</v>
      </c>
      <c r="X223" s="388">
        <f>IFERROR(SUM(X219:X221),"0")</f>
        <v>39.9</v>
      </c>
      <c r="Y223" s="37"/>
      <c r="Z223" s="389"/>
      <c r="AA223" s="389"/>
    </row>
    <row r="224" spans="1:67" ht="16.5" customHeight="1" x14ac:dyDescent="0.25">
      <c r="A224" s="420" t="s">
        <v>354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80"/>
      <c r="AA224" s="380"/>
    </row>
    <row r="225" spans="1:67" ht="14.25" customHeight="1" x14ac:dyDescent="0.25">
      <c r="A225" s="392" t="s">
        <v>105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0">
        <v>4680115884137</v>
      </c>
      <c r="E226" s="391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1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0">
        <v>4680115884236</v>
      </c>
      <c r="E227" s="391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1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0">
        <v>4680115884175</v>
      </c>
      <c r="E228" s="391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1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0">
        <v>4680115884144</v>
      </c>
      <c r="E229" s="391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1"/>
      <c r="T229" s="34"/>
      <c r="U229" s="34"/>
      <c r="V229" s="35" t="s">
        <v>66</v>
      </c>
      <c r="W229" s="386">
        <v>22</v>
      </c>
      <c r="X229" s="387">
        <f t="shared" si="49"/>
        <v>24</v>
      </c>
      <c r="Y229" s="36">
        <f>IFERROR(IF(X229=0,"",ROUNDUP(X229/H229,0)*0.00937),"")</f>
        <v>5.6219999999999999E-2</v>
      </c>
      <c r="Z229" s="56"/>
      <c r="AA229" s="57"/>
      <c r="AE229" s="64"/>
      <c r="BB229" s="198" t="s">
        <v>1</v>
      </c>
      <c r="BL229" s="64">
        <f t="shared" si="50"/>
        <v>23.32</v>
      </c>
      <c r="BM229" s="64">
        <f t="shared" si="51"/>
        <v>25.44</v>
      </c>
      <c r="BN229" s="64">
        <f t="shared" si="52"/>
        <v>4.583333333333333E-2</v>
      </c>
      <c r="BO229" s="64">
        <f t="shared" si="53"/>
        <v>0.05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0">
        <v>4680115884182</v>
      </c>
      <c r="E230" s="391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1"/>
      <c r="T230" s="34"/>
      <c r="U230" s="34"/>
      <c r="V230" s="35" t="s">
        <v>66</v>
      </c>
      <c r="W230" s="386">
        <v>15</v>
      </c>
      <c r="X230" s="387">
        <f t="shared" si="49"/>
        <v>18.5</v>
      </c>
      <c r="Y230" s="36">
        <f>IFERROR(IF(X230=0,"",ROUNDUP(X230/H230,0)*0.00937),"")</f>
        <v>4.6850000000000003E-2</v>
      </c>
      <c r="Z230" s="56"/>
      <c r="AA230" s="57"/>
      <c r="AE230" s="64"/>
      <c r="BB230" s="199" t="s">
        <v>1</v>
      </c>
      <c r="BL230" s="64">
        <f t="shared" si="50"/>
        <v>15.972972972972972</v>
      </c>
      <c r="BM230" s="64">
        <f t="shared" si="51"/>
        <v>19.7</v>
      </c>
      <c r="BN230" s="64">
        <f t="shared" si="52"/>
        <v>3.3783783783783779E-2</v>
      </c>
      <c r="BO230" s="64">
        <f t="shared" si="53"/>
        <v>4.1666666666666664E-2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0">
        <v>4680115884205</v>
      </c>
      <c r="E231" s="391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1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415"/>
      <c r="O232" s="416" t="s">
        <v>70</v>
      </c>
      <c r="P232" s="417"/>
      <c r="Q232" s="417"/>
      <c r="R232" s="417"/>
      <c r="S232" s="417"/>
      <c r="T232" s="417"/>
      <c r="U232" s="418"/>
      <c r="V232" s="37" t="s">
        <v>71</v>
      </c>
      <c r="W232" s="388">
        <f>IFERROR(W226/H226,"0")+IFERROR(W227/H227,"0")+IFERROR(W228/H228,"0")+IFERROR(W229/H229,"0")+IFERROR(W230/H230,"0")+IFERROR(W231/H231,"0")</f>
        <v>9.5540540540540526</v>
      </c>
      <c r="X232" s="388">
        <f>IFERROR(X226/H226,"0")+IFERROR(X227/H227,"0")+IFERROR(X228/H228,"0")+IFERROR(X229/H229,"0")+IFERROR(X230/H230,"0")+IFERROR(X231/H231,"0")</f>
        <v>11</v>
      </c>
      <c r="Y232" s="388">
        <f>IFERROR(IF(Y226="",0,Y226),"0")+IFERROR(IF(Y227="",0,Y227),"0")+IFERROR(IF(Y228="",0,Y228),"0")+IFERROR(IF(Y229="",0,Y229),"0")+IFERROR(IF(Y230="",0,Y230),"0")+IFERROR(IF(Y231="",0,Y231),"0")</f>
        <v>0.10306999999999999</v>
      </c>
      <c r="Z232" s="389"/>
      <c r="AA232" s="389"/>
    </row>
    <row r="233" spans="1:67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415"/>
      <c r="O233" s="416" t="s">
        <v>70</v>
      </c>
      <c r="P233" s="417"/>
      <c r="Q233" s="417"/>
      <c r="R233" s="417"/>
      <c r="S233" s="417"/>
      <c r="T233" s="417"/>
      <c r="U233" s="418"/>
      <c r="V233" s="37" t="s">
        <v>66</v>
      </c>
      <c r="W233" s="388">
        <f>IFERROR(SUM(W226:W231),"0")</f>
        <v>37</v>
      </c>
      <c r="X233" s="388">
        <f>IFERROR(SUM(X226:X231),"0")</f>
        <v>42.5</v>
      </c>
      <c r="Y233" s="37"/>
      <c r="Z233" s="389"/>
      <c r="AA233" s="389"/>
    </row>
    <row r="234" spans="1:67" ht="16.5" customHeight="1" x14ac:dyDescent="0.25">
      <c r="A234" s="420" t="s">
        <v>367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80"/>
      <c r="AA234" s="380"/>
    </row>
    <row r="235" spans="1:67" ht="14.25" customHeight="1" x14ac:dyDescent="0.25">
      <c r="A235" s="392" t="s">
        <v>105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0">
        <v>4607091386004</v>
      </c>
      <c r="E236" s="391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1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0">
        <v>4607091386004</v>
      </c>
      <c r="E237" s="391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1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0">
        <v>4607091386073</v>
      </c>
      <c r="E238" s="391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1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0">
        <v>4607091387322</v>
      </c>
      <c r="E239" s="391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1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0">
        <v>4607091387377</v>
      </c>
      <c r="E240" s="391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1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0">
        <v>4607091387353</v>
      </c>
      <c r="E241" s="391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1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0">
        <v>4607091386011</v>
      </c>
      <c r="E242" s="391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1"/>
      <c r="T242" s="34"/>
      <c r="U242" s="34"/>
      <c r="V242" s="35" t="s">
        <v>66</v>
      </c>
      <c r="W242" s="386">
        <v>15</v>
      </c>
      <c r="X242" s="387">
        <f t="shared" si="54"/>
        <v>15</v>
      </c>
      <c r="Y242" s="36">
        <f t="shared" ref="Y242:Y247" si="59">IFERROR(IF(X242=0,"",ROUNDUP(X242/H242,0)*0.00937),"")</f>
        <v>2.811E-2</v>
      </c>
      <c r="Z242" s="56"/>
      <c r="AA242" s="57"/>
      <c r="AE242" s="64"/>
      <c r="BB242" s="207" t="s">
        <v>1</v>
      </c>
      <c r="BL242" s="64">
        <f t="shared" si="55"/>
        <v>15.63</v>
      </c>
      <c r="BM242" s="64">
        <f t="shared" si="56"/>
        <v>15.63</v>
      </c>
      <c r="BN242" s="64">
        <f t="shared" si="57"/>
        <v>2.5000000000000001E-2</v>
      </c>
      <c r="BO242" s="64">
        <f t="shared" si="58"/>
        <v>2.5000000000000001E-2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0">
        <v>4607091387308</v>
      </c>
      <c r="E243" s="391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1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0">
        <v>4607091387339</v>
      </c>
      <c r="E244" s="391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1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0">
        <v>4680115881938</v>
      </c>
      <c r="E245" s="391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1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0">
        <v>4607091387346</v>
      </c>
      <c r="E246" s="391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1"/>
      <c r="T246" s="34"/>
      <c r="U246" s="34"/>
      <c r="V246" s="35" t="s">
        <v>66</v>
      </c>
      <c r="W246" s="386">
        <v>40</v>
      </c>
      <c r="X246" s="387">
        <f t="shared" si="54"/>
        <v>40</v>
      </c>
      <c r="Y246" s="36">
        <f t="shared" si="59"/>
        <v>9.3700000000000006E-2</v>
      </c>
      <c r="Z246" s="56"/>
      <c r="AA246" s="57"/>
      <c r="AE246" s="64"/>
      <c r="BB246" s="211" t="s">
        <v>1</v>
      </c>
      <c r="BL246" s="64">
        <f t="shared" si="55"/>
        <v>42.400000000000006</v>
      </c>
      <c r="BM246" s="64">
        <f t="shared" si="56"/>
        <v>42.400000000000006</v>
      </c>
      <c r="BN246" s="64">
        <f t="shared" si="57"/>
        <v>8.3333333333333329E-2</v>
      </c>
      <c r="BO246" s="64">
        <f t="shared" si="58"/>
        <v>8.3333333333333329E-2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0">
        <v>4607091389807</v>
      </c>
      <c r="E247" s="391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1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14"/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415"/>
      <c r="O248" s="416" t="s">
        <v>70</v>
      </c>
      <c r="P248" s="417"/>
      <c r="Q248" s="417"/>
      <c r="R248" s="417"/>
      <c r="S248" s="417"/>
      <c r="T248" s="417"/>
      <c r="U248" s="418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13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13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0.12181</v>
      </c>
      <c r="Z248" s="389"/>
      <c r="AA248" s="389"/>
    </row>
    <row r="249" spans="1:67" x14ac:dyDescent="0.2">
      <c r="A249" s="393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15"/>
      <c r="O249" s="416" t="s">
        <v>70</v>
      </c>
      <c r="P249" s="417"/>
      <c r="Q249" s="417"/>
      <c r="R249" s="417"/>
      <c r="S249" s="417"/>
      <c r="T249" s="417"/>
      <c r="U249" s="418"/>
      <c r="V249" s="37" t="s">
        <v>66</v>
      </c>
      <c r="W249" s="388">
        <f>IFERROR(SUM(W236:W247),"0")</f>
        <v>55</v>
      </c>
      <c r="X249" s="388">
        <f>IFERROR(SUM(X236:X247),"0")</f>
        <v>55</v>
      </c>
      <c r="Y249" s="37"/>
      <c r="Z249" s="389"/>
      <c r="AA249" s="389"/>
    </row>
    <row r="250" spans="1:67" ht="14.25" customHeight="1" x14ac:dyDescent="0.25">
      <c r="A250" s="392" t="s">
        <v>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0">
        <v>4607091387193</v>
      </c>
      <c r="E251" s="391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1"/>
      <c r="T251" s="34"/>
      <c r="U251" s="34"/>
      <c r="V251" s="35" t="s">
        <v>66</v>
      </c>
      <c r="W251" s="386">
        <v>15</v>
      </c>
      <c r="X251" s="387">
        <f>IFERROR(IF(W251="",0,CEILING((W251/$H251),1)*$H251),"")</f>
        <v>16.8</v>
      </c>
      <c r="Y251" s="36">
        <f>IFERROR(IF(X251=0,"",ROUNDUP(X251/H251,0)*0.00753),"")</f>
        <v>3.0120000000000001E-2</v>
      </c>
      <c r="Z251" s="56"/>
      <c r="AA251" s="57"/>
      <c r="AE251" s="64"/>
      <c r="BB251" s="213" t="s">
        <v>1</v>
      </c>
      <c r="BL251" s="64">
        <f>IFERROR(W251*I251/H251,"0")</f>
        <v>15.928571428571429</v>
      </c>
      <c r="BM251" s="64">
        <f>IFERROR(X251*I251/H251,"0")</f>
        <v>17.84</v>
      </c>
      <c r="BN251" s="64">
        <f>IFERROR(1/J251*(W251/H251),"0")</f>
        <v>2.2893772893772892E-2</v>
      </c>
      <c r="BO251" s="64">
        <f>IFERROR(1/J251*(X251/H251),"0")</f>
        <v>2.564102564102564E-2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0">
        <v>4607091387230</v>
      </c>
      <c r="E252" s="391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1"/>
      <c r="T252" s="34"/>
      <c r="U252" s="34"/>
      <c r="V252" s="35" t="s">
        <v>66</v>
      </c>
      <c r="W252" s="386">
        <v>430</v>
      </c>
      <c r="X252" s="387">
        <f>IFERROR(IF(W252="",0,CEILING((W252/$H252),1)*$H252),"")</f>
        <v>432.6</v>
      </c>
      <c r="Y252" s="36">
        <f>IFERROR(IF(X252=0,"",ROUNDUP(X252/H252,0)*0.00753),"")</f>
        <v>0.77559</v>
      </c>
      <c r="Z252" s="56"/>
      <c r="AA252" s="57"/>
      <c r="AE252" s="64"/>
      <c r="BB252" s="214" t="s">
        <v>1</v>
      </c>
      <c r="BL252" s="64">
        <f>IFERROR(W252*I252/H252,"0")</f>
        <v>456.61904761904759</v>
      </c>
      <c r="BM252" s="64">
        <f>IFERROR(X252*I252/H252,"0")</f>
        <v>459.38000000000005</v>
      </c>
      <c r="BN252" s="64">
        <f>IFERROR(1/J252*(W252/H252),"0")</f>
        <v>0.65628815628815629</v>
      </c>
      <c r="BO252" s="64">
        <f>IFERROR(1/J252*(X252/H252),"0")</f>
        <v>0.66025641025641024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0">
        <v>4607091387285</v>
      </c>
      <c r="E253" s="391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1"/>
      <c r="T253" s="34"/>
      <c r="U253" s="34"/>
      <c r="V253" s="35" t="s">
        <v>66</v>
      </c>
      <c r="W253" s="386">
        <v>25</v>
      </c>
      <c r="X253" s="387">
        <f>IFERROR(IF(W253="",0,CEILING((W253/$H253),1)*$H253),"")</f>
        <v>25.200000000000003</v>
      </c>
      <c r="Y253" s="36">
        <f>IFERROR(IF(X253=0,"",ROUNDUP(X253/H253,0)*0.00502),"")</f>
        <v>6.0240000000000002E-2</v>
      </c>
      <c r="Z253" s="56"/>
      <c r="AA253" s="57"/>
      <c r="AE253" s="64"/>
      <c r="BB253" s="215" t="s">
        <v>1</v>
      </c>
      <c r="BL253" s="64">
        <f>IFERROR(W253*I253/H253,"0")</f>
        <v>26.547619047619047</v>
      </c>
      <c r="BM253" s="64">
        <f>IFERROR(X253*I253/H253,"0")</f>
        <v>26.76</v>
      </c>
      <c r="BN253" s="64">
        <f>IFERROR(1/J253*(W253/H253),"0")</f>
        <v>5.0875050875050884E-2</v>
      </c>
      <c r="BO253" s="64">
        <f>IFERROR(1/J253*(X253/H253),"0")</f>
        <v>5.1282051282051287E-2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0">
        <v>4680115880481</v>
      </c>
      <c r="E254" s="391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1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14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415"/>
      <c r="O255" s="416" t="s">
        <v>70</v>
      </c>
      <c r="P255" s="417"/>
      <c r="Q255" s="417"/>
      <c r="R255" s="417"/>
      <c r="S255" s="417"/>
      <c r="T255" s="417"/>
      <c r="U255" s="418"/>
      <c r="V255" s="37" t="s">
        <v>71</v>
      </c>
      <c r="W255" s="388">
        <f>IFERROR(W251/H251,"0")+IFERROR(W252/H252,"0")+IFERROR(W253/H253,"0")+IFERROR(W254/H254,"0")</f>
        <v>117.85714285714286</v>
      </c>
      <c r="X255" s="388">
        <f>IFERROR(X251/H251,"0")+IFERROR(X252/H252,"0")+IFERROR(X253/H253,"0")+IFERROR(X254/H254,"0")</f>
        <v>119</v>
      </c>
      <c r="Y255" s="388">
        <f>IFERROR(IF(Y251="",0,Y251),"0")+IFERROR(IF(Y252="",0,Y252),"0")+IFERROR(IF(Y253="",0,Y253),"0")+IFERROR(IF(Y254="",0,Y254),"0")</f>
        <v>0.86595</v>
      </c>
      <c r="Z255" s="389"/>
      <c r="AA255" s="389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415"/>
      <c r="O256" s="416" t="s">
        <v>70</v>
      </c>
      <c r="P256" s="417"/>
      <c r="Q256" s="417"/>
      <c r="R256" s="417"/>
      <c r="S256" s="417"/>
      <c r="T256" s="417"/>
      <c r="U256" s="418"/>
      <c r="V256" s="37" t="s">
        <v>66</v>
      </c>
      <c r="W256" s="388">
        <f>IFERROR(SUM(W251:W254),"0")</f>
        <v>470</v>
      </c>
      <c r="X256" s="388">
        <f>IFERROR(SUM(X251:X254),"0")</f>
        <v>474.6</v>
      </c>
      <c r="Y256" s="37"/>
      <c r="Z256" s="389"/>
      <c r="AA256" s="389"/>
    </row>
    <row r="257" spans="1:67" ht="14.25" customHeight="1" x14ac:dyDescent="0.25">
      <c r="A257" s="392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0">
        <v>4607091387766</v>
      </c>
      <c r="E258" s="391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1"/>
      <c r="T258" s="34"/>
      <c r="U258" s="34"/>
      <c r="V258" s="35" t="s">
        <v>66</v>
      </c>
      <c r="W258" s="386">
        <v>615</v>
      </c>
      <c r="X258" s="387">
        <f t="shared" ref="X258:X266" si="60">IFERROR(IF(W258="",0,CEILING((W258/$H258),1)*$H258),"")</f>
        <v>616.19999999999993</v>
      </c>
      <c r="Y258" s="36">
        <f>IFERROR(IF(X258=0,"",ROUNDUP(X258/H258,0)*0.02175),"")</f>
        <v>1.7182499999999998</v>
      </c>
      <c r="Z258" s="56"/>
      <c r="AA258" s="57"/>
      <c r="AE258" s="64"/>
      <c r="BB258" s="217" t="s">
        <v>1</v>
      </c>
      <c r="BL258" s="64">
        <f t="shared" ref="BL258:BL266" si="61">IFERROR(W258*I258/H258,"0")</f>
        <v>658.9961538461539</v>
      </c>
      <c r="BM258" s="64">
        <f t="shared" ref="BM258:BM266" si="62">IFERROR(X258*I258/H258,"0")</f>
        <v>660.28200000000004</v>
      </c>
      <c r="BN258" s="64">
        <f t="shared" ref="BN258:BN266" si="63">IFERROR(1/J258*(W258/H258),"0")</f>
        <v>1.4079670329670331</v>
      </c>
      <c r="BO258" s="64">
        <f t="shared" ref="BO258:BO266" si="64">IFERROR(1/J258*(X258/H258),"0")</f>
        <v>1.4107142857142856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0">
        <v>4607091387957</v>
      </c>
      <c r="E259" s="391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1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0">
        <v>4607091387964</v>
      </c>
      <c r="E260" s="391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1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0">
        <v>4680115884618</v>
      </c>
      <c r="E261" s="391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1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0">
        <v>4607091381672</v>
      </c>
      <c r="E262" s="391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1"/>
      <c r="T262" s="34"/>
      <c r="U262" s="34"/>
      <c r="V262" s="35" t="s">
        <v>66</v>
      </c>
      <c r="W262" s="386">
        <v>90</v>
      </c>
      <c r="X262" s="387">
        <f t="shared" si="60"/>
        <v>90</v>
      </c>
      <c r="Y262" s="36">
        <f>IFERROR(IF(X262=0,"",ROUNDUP(X262/H262,0)*0.00937),"")</f>
        <v>0.23424999999999999</v>
      </c>
      <c r="Z262" s="56"/>
      <c r="AA262" s="57"/>
      <c r="AE262" s="64"/>
      <c r="BB262" s="221" t="s">
        <v>1</v>
      </c>
      <c r="BL262" s="64">
        <f t="shared" si="61"/>
        <v>96.899999999999991</v>
      </c>
      <c r="BM262" s="64">
        <f t="shared" si="62"/>
        <v>96.899999999999991</v>
      </c>
      <c r="BN262" s="64">
        <f t="shared" si="63"/>
        <v>0.20833333333333334</v>
      </c>
      <c r="BO262" s="64">
        <f t="shared" si="64"/>
        <v>0.20833333333333334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0">
        <v>4607091387537</v>
      </c>
      <c r="E263" s="391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1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0">
        <v>4607091387513</v>
      </c>
      <c r="E264" s="391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1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0">
        <v>4680115880511</v>
      </c>
      <c r="E265" s="391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1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0">
        <v>4680115880412</v>
      </c>
      <c r="E266" s="391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1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14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415"/>
      <c r="O267" s="416" t="s">
        <v>70</v>
      </c>
      <c r="P267" s="417"/>
      <c r="Q267" s="417"/>
      <c r="R267" s="417"/>
      <c r="S267" s="417"/>
      <c r="T267" s="417"/>
      <c r="U267" s="418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103.84615384615385</v>
      </c>
      <c r="X267" s="388">
        <f>IFERROR(X258/H258,"0")+IFERROR(X259/H259,"0")+IFERROR(X260/H260,"0")+IFERROR(X261/H261,"0")+IFERROR(X262/H262,"0")+IFERROR(X263/H263,"0")+IFERROR(X264/H264,"0")+IFERROR(X265/H265,"0")+IFERROR(X266/H266,"0")</f>
        <v>104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1.9524999999999999</v>
      </c>
      <c r="Z267" s="389"/>
      <c r="AA267" s="389"/>
    </row>
    <row r="268" spans="1:67" x14ac:dyDescent="0.2">
      <c r="A268" s="393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15"/>
      <c r="O268" s="416" t="s">
        <v>70</v>
      </c>
      <c r="P268" s="417"/>
      <c r="Q268" s="417"/>
      <c r="R268" s="417"/>
      <c r="S268" s="417"/>
      <c r="T268" s="417"/>
      <c r="U268" s="418"/>
      <c r="V268" s="37" t="s">
        <v>66</v>
      </c>
      <c r="W268" s="388">
        <f>IFERROR(SUM(W258:W266),"0")</f>
        <v>705</v>
      </c>
      <c r="X268" s="388">
        <f>IFERROR(SUM(X258:X266),"0")</f>
        <v>706.19999999999993</v>
      </c>
      <c r="Y268" s="37"/>
      <c r="Z268" s="389"/>
      <c r="AA268" s="389"/>
    </row>
    <row r="269" spans="1:67" ht="14.25" customHeight="1" x14ac:dyDescent="0.25">
      <c r="A269" s="392" t="s">
        <v>207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0">
        <v>4607091380880</v>
      </c>
      <c r="E270" s="391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1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0">
        <v>4607091380880</v>
      </c>
      <c r="E271" s="391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0" t="s">
        <v>420</v>
      </c>
      <c r="P271" s="395"/>
      <c r="Q271" s="395"/>
      <c r="R271" s="395"/>
      <c r="S271" s="391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0">
        <v>4607091384482</v>
      </c>
      <c r="E272" s="391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1"/>
      <c r="T272" s="34"/>
      <c r="U272" s="34"/>
      <c r="V272" s="35" t="s">
        <v>66</v>
      </c>
      <c r="W272" s="386">
        <v>30</v>
      </c>
      <c r="X272" s="387">
        <f>IFERROR(IF(W272="",0,CEILING((W272/$H272),1)*$H272),"")</f>
        <v>31.2</v>
      </c>
      <c r="Y272" s="36">
        <f>IFERROR(IF(X272=0,"",ROUNDUP(X272/H272,0)*0.02175),"")</f>
        <v>8.6999999999999994E-2</v>
      </c>
      <c r="Z272" s="56"/>
      <c r="AA272" s="57"/>
      <c r="AE272" s="64"/>
      <c r="BB272" s="228" t="s">
        <v>1</v>
      </c>
      <c r="BL272" s="64">
        <f>IFERROR(W272*I272/H272,"0")</f>
        <v>32.169230769230772</v>
      </c>
      <c r="BM272" s="64">
        <f>IFERROR(X272*I272/H272,"0")</f>
        <v>33.456000000000003</v>
      </c>
      <c r="BN272" s="64">
        <f>IFERROR(1/J272*(W272/H272),"0")</f>
        <v>6.8681318681318673E-2</v>
      </c>
      <c r="BO272" s="64">
        <f>IFERROR(1/J272*(X272/H272),"0")</f>
        <v>7.1428571428571425E-2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0">
        <v>4607091380897</v>
      </c>
      <c r="E273" s="391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1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415"/>
      <c r="O274" s="416" t="s">
        <v>70</v>
      </c>
      <c r="P274" s="417"/>
      <c r="Q274" s="417"/>
      <c r="R274" s="417"/>
      <c r="S274" s="417"/>
      <c r="T274" s="417"/>
      <c r="U274" s="418"/>
      <c r="V274" s="37" t="s">
        <v>71</v>
      </c>
      <c r="W274" s="388">
        <f>IFERROR(W270/H270,"0")+IFERROR(W271/H271,"0")+IFERROR(W272/H272,"0")+IFERROR(W273/H273,"0")</f>
        <v>3.8461538461538463</v>
      </c>
      <c r="X274" s="388">
        <f>IFERROR(X270/H270,"0")+IFERROR(X271/H271,"0")+IFERROR(X272/H272,"0")+IFERROR(X273/H273,"0")</f>
        <v>4</v>
      </c>
      <c r="Y274" s="388">
        <f>IFERROR(IF(Y270="",0,Y270),"0")+IFERROR(IF(Y271="",0,Y271),"0")+IFERROR(IF(Y272="",0,Y272),"0")+IFERROR(IF(Y273="",0,Y273),"0")</f>
        <v>8.6999999999999994E-2</v>
      </c>
      <c r="Z274" s="389"/>
      <c r="AA274" s="389"/>
    </row>
    <row r="275" spans="1:67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415"/>
      <c r="O275" s="416" t="s">
        <v>70</v>
      </c>
      <c r="P275" s="417"/>
      <c r="Q275" s="417"/>
      <c r="R275" s="417"/>
      <c r="S275" s="417"/>
      <c r="T275" s="417"/>
      <c r="U275" s="418"/>
      <c r="V275" s="37" t="s">
        <v>66</v>
      </c>
      <c r="W275" s="388">
        <f>IFERROR(SUM(W270:W273),"0")</f>
        <v>30</v>
      </c>
      <c r="X275" s="388">
        <f>IFERROR(SUM(X270:X273),"0")</f>
        <v>31.2</v>
      </c>
      <c r="Y275" s="37"/>
      <c r="Z275" s="389"/>
      <c r="AA275" s="389"/>
    </row>
    <row r="276" spans="1:67" ht="14.25" customHeight="1" x14ac:dyDescent="0.25">
      <c r="A276" s="392" t="s">
        <v>86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0">
        <v>4607091388374</v>
      </c>
      <c r="E277" s="391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5" t="s">
        <v>427</v>
      </c>
      <c r="P277" s="395"/>
      <c r="Q277" s="395"/>
      <c r="R277" s="395"/>
      <c r="S277" s="391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0">
        <v>4607091388381</v>
      </c>
      <c r="E278" s="391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1" t="s">
        <v>430</v>
      </c>
      <c r="P278" s="395"/>
      <c r="Q278" s="395"/>
      <c r="R278" s="395"/>
      <c r="S278" s="391"/>
      <c r="T278" s="34"/>
      <c r="U278" s="34"/>
      <c r="V278" s="35" t="s">
        <v>66</v>
      </c>
      <c r="W278" s="386">
        <v>30</v>
      </c>
      <c r="X278" s="387">
        <f>IFERROR(IF(W278="",0,CEILING((W278/$H278),1)*$H278),"")</f>
        <v>30.4</v>
      </c>
      <c r="Y278" s="36">
        <f>IFERROR(IF(X278=0,"",ROUNDUP(X278/H278,0)*0.00753),"")</f>
        <v>7.5300000000000006E-2</v>
      </c>
      <c r="Z278" s="56"/>
      <c r="AA278" s="57"/>
      <c r="AE278" s="64"/>
      <c r="BB278" s="231" t="s">
        <v>1</v>
      </c>
      <c r="BL278" s="64">
        <f>IFERROR(W278*I278/H278,"0")</f>
        <v>32.763157894736842</v>
      </c>
      <c r="BM278" s="64">
        <f>IFERROR(X278*I278/H278,"0")</f>
        <v>33.199999999999996</v>
      </c>
      <c r="BN278" s="64">
        <f>IFERROR(1/J278*(W278/H278),"0")</f>
        <v>6.3259109311740891E-2</v>
      </c>
      <c r="BO278" s="64">
        <f>IFERROR(1/J278*(X278/H278),"0")</f>
        <v>6.4102564102564097E-2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0">
        <v>4607091388404</v>
      </c>
      <c r="E279" s="391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1"/>
      <c r="T279" s="34"/>
      <c r="U279" s="34"/>
      <c r="V279" s="35" t="s">
        <v>66</v>
      </c>
      <c r="W279" s="386">
        <v>2</v>
      </c>
      <c r="X279" s="387">
        <f>IFERROR(IF(W279="",0,CEILING((W279/$H279),1)*$H279),"")</f>
        <v>2.5499999999999998</v>
      </c>
      <c r="Y279" s="36">
        <f>IFERROR(IF(X279=0,"",ROUNDUP(X279/H279,0)*0.00753),"")</f>
        <v>7.5300000000000002E-3</v>
      </c>
      <c r="Z279" s="56"/>
      <c r="AA279" s="57"/>
      <c r="AE279" s="64"/>
      <c r="BB279" s="232" t="s">
        <v>1</v>
      </c>
      <c r="BL279" s="64">
        <f>IFERROR(W279*I279/H279,"0")</f>
        <v>2.2745098039215685</v>
      </c>
      <c r="BM279" s="64">
        <f>IFERROR(X279*I279/H279,"0")</f>
        <v>2.9</v>
      </c>
      <c r="BN279" s="64">
        <f>IFERROR(1/J279*(W279/H279),"0")</f>
        <v>5.0276520864756162E-3</v>
      </c>
      <c r="BO279" s="64">
        <f>IFERROR(1/J279*(X279/H279),"0")</f>
        <v>6.41025641025641E-3</v>
      </c>
    </row>
    <row r="280" spans="1:67" x14ac:dyDescent="0.2">
      <c r="A280" s="414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415"/>
      <c r="O280" s="416" t="s">
        <v>70</v>
      </c>
      <c r="P280" s="417"/>
      <c r="Q280" s="417"/>
      <c r="R280" s="417"/>
      <c r="S280" s="417"/>
      <c r="T280" s="417"/>
      <c r="U280" s="418"/>
      <c r="V280" s="37" t="s">
        <v>71</v>
      </c>
      <c r="W280" s="388">
        <f>IFERROR(W277/H277,"0")+IFERROR(W278/H278,"0")+IFERROR(W279/H279,"0")</f>
        <v>10.652734778121776</v>
      </c>
      <c r="X280" s="388">
        <f>IFERROR(X277/H277,"0")+IFERROR(X278/H278,"0")+IFERROR(X279/H279,"0")</f>
        <v>11</v>
      </c>
      <c r="Y280" s="388">
        <f>IFERROR(IF(Y277="",0,Y277),"0")+IFERROR(IF(Y278="",0,Y278),"0")+IFERROR(IF(Y279="",0,Y279),"0")</f>
        <v>8.2830000000000001E-2</v>
      </c>
      <c r="Z280" s="389"/>
      <c r="AA280" s="389"/>
    </row>
    <row r="281" spans="1:67" x14ac:dyDescent="0.2">
      <c r="A281" s="393"/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415"/>
      <c r="O281" s="416" t="s">
        <v>70</v>
      </c>
      <c r="P281" s="417"/>
      <c r="Q281" s="417"/>
      <c r="R281" s="417"/>
      <c r="S281" s="417"/>
      <c r="T281" s="417"/>
      <c r="U281" s="418"/>
      <c r="V281" s="37" t="s">
        <v>66</v>
      </c>
      <c r="W281" s="388">
        <f>IFERROR(SUM(W277:W279),"0")</f>
        <v>32</v>
      </c>
      <c r="X281" s="388">
        <f>IFERROR(SUM(X277:X279),"0")</f>
        <v>32.949999999999996</v>
      </c>
      <c r="Y281" s="37"/>
      <c r="Z281" s="389"/>
      <c r="AA281" s="389"/>
    </row>
    <row r="282" spans="1:67" ht="14.25" customHeight="1" x14ac:dyDescent="0.25">
      <c r="A282" s="392" t="s">
        <v>433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0">
        <v>4680115881808</v>
      </c>
      <c r="E283" s="391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1"/>
      <c r="T283" s="34"/>
      <c r="U283" s="34"/>
      <c r="V283" s="35" t="s">
        <v>66</v>
      </c>
      <c r="W283" s="386">
        <v>35</v>
      </c>
      <c r="X283" s="387">
        <f>IFERROR(IF(W283="",0,CEILING((W283/$H283),1)*$H283),"")</f>
        <v>36</v>
      </c>
      <c r="Y283" s="36">
        <f>IFERROR(IF(X283=0,"",ROUNDUP(X283/H283,0)*0.00474),"")</f>
        <v>8.5320000000000007E-2</v>
      </c>
      <c r="Z283" s="56"/>
      <c r="AA283" s="57"/>
      <c r="AE283" s="64"/>
      <c r="BB283" s="233" t="s">
        <v>1</v>
      </c>
      <c r="BL283" s="64">
        <f>IFERROR(W283*I283/H283,"0")</f>
        <v>39.200000000000003</v>
      </c>
      <c r="BM283" s="64">
        <f>IFERROR(X283*I283/H283,"0")</f>
        <v>40.320000000000007</v>
      </c>
      <c r="BN283" s="64">
        <f>IFERROR(1/J283*(W283/H283),"0")</f>
        <v>7.3529411764705885E-2</v>
      </c>
      <c r="BO283" s="64">
        <f>IFERROR(1/J283*(X283/H283),"0")</f>
        <v>7.5630252100840331E-2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0">
        <v>4680115881822</v>
      </c>
      <c r="E284" s="391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1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0">
        <v>4680115880016</v>
      </c>
      <c r="E285" s="391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1"/>
      <c r="T285" s="34"/>
      <c r="U285" s="34"/>
      <c r="V285" s="35" t="s">
        <v>66</v>
      </c>
      <c r="W285" s="386">
        <v>30</v>
      </c>
      <c r="X285" s="387">
        <f>IFERROR(IF(W285="",0,CEILING((W285/$H285),1)*$H285),"")</f>
        <v>30</v>
      </c>
      <c r="Y285" s="36">
        <f>IFERROR(IF(X285=0,"",ROUNDUP(X285/H285,0)*0.00474),"")</f>
        <v>7.110000000000001E-2</v>
      </c>
      <c r="Z285" s="56"/>
      <c r="AA285" s="57"/>
      <c r="AE285" s="64"/>
      <c r="BB285" s="235" t="s">
        <v>1</v>
      </c>
      <c r="BL285" s="64">
        <f>IFERROR(W285*I285/H285,"0")</f>
        <v>33.6</v>
      </c>
      <c r="BM285" s="64">
        <f>IFERROR(X285*I285/H285,"0")</f>
        <v>33.6</v>
      </c>
      <c r="BN285" s="64">
        <f>IFERROR(1/J285*(W285/H285),"0")</f>
        <v>6.3025210084033612E-2</v>
      </c>
      <c r="BO285" s="64">
        <f>IFERROR(1/J285*(X285/H285),"0")</f>
        <v>6.3025210084033612E-2</v>
      </c>
    </row>
    <row r="286" spans="1:67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415"/>
      <c r="O286" s="416" t="s">
        <v>70</v>
      </c>
      <c r="P286" s="417"/>
      <c r="Q286" s="417"/>
      <c r="R286" s="417"/>
      <c r="S286" s="417"/>
      <c r="T286" s="417"/>
      <c r="U286" s="418"/>
      <c r="V286" s="37" t="s">
        <v>71</v>
      </c>
      <c r="W286" s="388">
        <f>IFERROR(W283/H283,"0")+IFERROR(W284/H284,"0")+IFERROR(W285/H285,"0")</f>
        <v>32.5</v>
      </c>
      <c r="X286" s="388">
        <f>IFERROR(X283/H283,"0")+IFERROR(X284/H284,"0")+IFERROR(X285/H285,"0")</f>
        <v>33</v>
      </c>
      <c r="Y286" s="388">
        <f>IFERROR(IF(Y283="",0,Y283),"0")+IFERROR(IF(Y284="",0,Y284),"0")+IFERROR(IF(Y285="",0,Y285),"0")</f>
        <v>0.15642</v>
      </c>
      <c r="Z286" s="389"/>
      <c r="AA286" s="389"/>
    </row>
    <row r="287" spans="1:67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415"/>
      <c r="O287" s="416" t="s">
        <v>70</v>
      </c>
      <c r="P287" s="417"/>
      <c r="Q287" s="417"/>
      <c r="R287" s="417"/>
      <c r="S287" s="417"/>
      <c r="T287" s="417"/>
      <c r="U287" s="418"/>
      <c r="V287" s="37" t="s">
        <v>66</v>
      </c>
      <c r="W287" s="388">
        <f>IFERROR(SUM(W283:W285),"0")</f>
        <v>65</v>
      </c>
      <c r="X287" s="388">
        <f>IFERROR(SUM(X283:X285),"0")</f>
        <v>66</v>
      </c>
      <c r="Y287" s="37"/>
      <c r="Z287" s="389"/>
      <c r="AA287" s="389"/>
    </row>
    <row r="288" spans="1:67" ht="16.5" customHeight="1" x14ac:dyDescent="0.25">
      <c r="A288" s="420" t="s">
        <v>442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80"/>
      <c r="AA288" s="380"/>
    </row>
    <row r="289" spans="1:67" ht="14.25" customHeight="1" x14ac:dyDescent="0.25">
      <c r="A289" s="392" t="s">
        <v>105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0">
        <v>4607091387421</v>
      </c>
      <c r="E290" s="391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1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0">
        <v>4607091387421</v>
      </c>
      <c r="E291" s="391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1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390">
        <v>4607091387452</v>
      </c>
      <c r="E292" s="391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0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1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390">
        <v>4607091387452</v>
      </c>
      <c r="E293" s="391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1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0">
        <v>4607091385984</v>
      </c>
      <c r="E294" s="391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1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0">
        <v>4607091387438</v>
      </c>
      <c r="E295" s="391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1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0">
        <v>4607091387469</v>
      </c>
      <c r="E296" s="391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1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14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15"/>
      <c r="O297" s="416" t="s">
        <v>70</v>
      </c>
      <c r="P297" s="417"/>
      <c r="Q297" s="417"/>
      <c r="R297" s="417"/>
      <c r="S297" s="417"/>
      <c r="T297" s="417"/>
      <c r="U297" s="418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415"/>
      <c r="O298" s="416" t="s">
        <v>70</v>
      </c>
      <c r="P298" s="417"/>
      <c r="Q298" s="417"/>
      <c r="R298" s="417"/>
      <c r="S298" s="417"/>
      <c r="T298" s="417"/>
      <c r="U298" s="418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customHeight="1" x14ac:dyDescent="0.25">
      <c r="A299" s="392" t="s">
        <v>61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0">
        <v>4607091387292</v>
      </c>
      <c r="E300" s="391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1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0">
        <v>4607091387315</v>
      </c>
      <c r="E301" s="391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1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14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15"/>
      <c r="O302" s="416" t="s">
        <v>70</v>
      </c>
      <c r="P302" s="417"/>
      <c r="Q302" s="417"/>
      <c r="R302" s="417"/>
      <c r="S302" s="417"/>
      <c r="T302" s="417"/>
      <c r="U302" s="418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15"/>
      <c r="O303" s="416" t="s">
        <v>70</v>
      </c>
      <c r="P303" s="417"/>
      <c r="Q303" s="417"/>
      <c r="R303" s="417"/>
      <c r="S303" s="417"/>
      <c r="T303" s="417"/>
      <c r="U303" s="418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0" t="s">
        <v>459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80"/>
      <c r="AA304" s="380"/>
    </row>
    <row r="305" spans="1:67" ht="14.25" customHeight="1" x14ac:dyDescent="0.25">
      <c r="A305" s="392" t="s">
        <v>61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0">
        <v>4607091383836</v>
      </c>
      <c r="E306" s="391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1"/>
      <c r="T306" s="34"/>
      <c r="U306" s="34"/>
      <c r="V306" s="35" t="s">
        <v>66</v>
      </c>
      <c r="W306" s="386">
        <v>18</v>
      </c>
      <c r="X306" s="387">
        <f>IFERROR(IF(W306="",0,CEILING((W306/$H306),1)*$H306),"")</f>
        <v>18</v>
      </c>
      <c r="Y306" s="36">
        <f>IFERROR(IF(X306=0,"",ROUNDUP(X306/H306,0)*0.00753),"")</f>
        <v>7.5300000000000006E-2</v>
      </c>
      <c r="Z306" s="56"/>
      <c r="AA306" s="57"/>
      <c r="AE306" s="64"/>
      <c r="BB306" s="245" t="s">
        <v>1</v>
      </c>
      <c r="BL306" s="64">
        <f>IFERROR(W306*I306/H306,"0")</f>
        <v>20.48</v>
      </c>
      <c r="BM306" s="64">
        <f>IFERROR(X306*I306/H306,"0")</f>
        <v>20.48</v>
      </c>
      <c r="BN306" s="64">
        <f>IFERROR(1/J306*(W306/H306),"0")</f>
        <v>6.4102564102564097E-2</v>
      </c>
      <c r="BO306" s="64">
        <f>IFERROR(1/J306*(X306/H306),"0")</f>
        <v>6.4102564102564097E-2</v>
      </c>
    </row>
    <row r="307" spans="1:67" x14ac:dyDescent="0.2">
      <c r="A307" s="414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15"/>
      <c r="O307" s="416" t="s">
        <v>70</v>
      </c>
      <c r="P307" s="417"/>
      <c r="Q307" s="417"/>
      <c r="R307" s="417"/>
      <c r="S307" s="417"/>
      <c r="T307" s="417"/>
      <c r="U307" s="418"/>
      <c r="V307" s="37" t="s">
        <v>71</v>
      </c>
      <c r="W307" s="388">
        <f>IFERROR(W306/H306,"0")</f>
        <v>10</v>
      </c>
      <c r="X307" s="388">
        <f>IFERROR(X306/H306,"0")</f>
        <v>10</v>
      </c>
      <c r="Y307" s="388">
        <f>IFERROR(IF(Y306="",0,Y306),"0")</f>
        <v>7.5300000000000006E-2</v>
      </c>
      <c r="Z307" s="389"/>
      <c r="AA307" s="389"/>
    </row>
    <row r="308" spans="1:67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415"/>
      <c r="O308" s="416" t="s">
        <v>70</v>
      </c>
      <c r="P308" s="417"/>
      <c r="Q308" s="417"/>
      <c r="R308" s="417"/>
      <c r="S308" s="417"/>
      <c r="T308" s="417"/>
      <c r="U308" s="418"/>
      <c r="V308" s="37" t="s">
        <v>66</v>
      </c>
      <c r="W308" s="388">
        <f>IFERROR(SUM(W306:W306),"0")</f>
        <v>18</v>
      </c>
      <c r="X308" s="388">
        <f>IFERROR(SUM(X306:X306),"0")</f>
        <v>18</v>
      </c>
      <c r="Y308" s="37"/>
      <c r="Z308" s="389"/>
      <c r="AA308" s="389"/>
    </row>
    <row r="309" spans="1:67" ht="14.25" customHeight="1" x14ac:dyDescent="0.25">
      <c r="A309" s="392" t="s">
        <v>72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0">
        <v>4607091387919</v>
      </c>
      <c r="E310" s="391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1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0">
        <v>4680115883604</v>
      </c>
      <c r="E311" s="391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1"/>
      <c r="T311" s="34"/>
      <c r="U311" s="34"/>
      <c r="V311" s="35" t="s">
        <v>66</v>
      </c>
      <c r="W311" s="386">
        <v>84</v>
      </c>
      <c r="X311" s="387">
        <f>IFERROR(IF(W311="",0,CEILING((W311/$H311),1)*$H311),"")</f>
        <v>84</v>
      </c>
      <c r="Y311" s="36">
        <f>IFERROR(IF(X311=0,"",ROUNDUP(X311/H311,0)*0.00753),"")</f>
        <v>0.30120000000000002</v>
      </c>
      <c r="Z311" s="56"/>
      <c r="AA311" s="57"/>
      <c r="AE311" s="64"/>
      <c r="BB311" s="247" t="s">
        <v>1</v>
      </c>
      <c r="BL311" s="64">
        <f>IFERROR(W311*I311/H311,"0")</f>
        <v>94.88</v>
      </c>
      <c r="BM311" s="64">
        <f>IFERROR(X311*I311/H311,"0")</f>
        <v>94.88</v>
      </c>
      <c r="BN311" s="64">
        <f>IFERROR(1/J311*(W311/H311),"0")</f>
        <v>0.25641025641025639</v>
      </c>
      <c r="BO311" s="64">
        <f>IFERROR(1/J311*(X311/H311),"0")</f>
        <v>0.25641025641025639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0">
        <v>4680115883567</v>
      </c>
      <c r="E312" s="391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4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1"/>
      <c r="T312" s="34"/>
      <c r="U312" s="34"/>
      <c r="V312" s="35" t="s">
        <v>66</v>
      </c>
      <c r="W312" s="386">
        <v>32</v>
      </c>
      <c r="X312" s="387">
        <f>IFERROR(IF(W312="",0,CEILING((W312/$H312),1)*$H312),"")</f>
        <v>33.6</v>
      </c>
      <c r="Y312" s="36">
        <f>IFERROR(IF(X312=0,"",ROUNDUP(X312/H312,0)*0.00753),"")</f>
        <v>0.12048</v>
      </c>
      <c r="Z312" s="56"/>
      <c r="AA312" s="57"/>
      <c r="AE312" s="64"/>
      <c r="BB312" s="248" t="s">
        <v>1</v>
      </c>
      <c r="BL312" s="64">
        <f>IFERROR(W312*I312/H312,"0")</f>
        <v>35.961904761904762</v>
      </c>
      <c r="BM312" s="64">
        <f>IFERROR(X312*I312/H312,"0")</f>
        <v>37.76</v>
      </c>
      <c r="BN312" s="64">
        <f>IFERROR(1/J312*(W312/H312),"0")</f>
        <v>9.7680097680097666E-2</v>
      </c>
      <c r="BO312" s="64">
        <f>IFERROR(1/J312*(X312/H312),"0")</f>
        <v>0.10256410256410256</v>
      </c>
    </row>
    <row r="313" spans="1:67" x14ac:dyDescent="0.2">
      <c r="A313" s="414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415"/>
      <c r="O313" s="416" t="s">
        <v>70</v>
      </c>
      <c r="P313" s="417"/>
      <c r="Q313" s="417"/>
      <c r="R313" s="417"/>
      <c r="S313" s="417"/>
      <c r="T313" s="417"/>
      <c r="U313" s="418"/>
      <c r="V313" s="37" t="s">
        <v>71</v>
      </c>
      <c r="W313" s="388">
        <f>IFERROR(W310/H310,"0")+IFERROR(W311/H311,"0")+IFERROR(W312/H312,"0")</f>
        <v>55.238095238095241</v>
      </c>
      <c r="X313" s="388">
        <f>IFERROR(X310/H310,"0")+IFERROR(X311/H311,"0")+IFERROR(X312/H312,"0")</f>
        <v>56</v>
      </c>
      <c r="Y313" s="388">
        <f>IFERROR(IF(Y310="",0,Y310),"0")+IFERROR(IF(Y311="",0,Y311),"0")+IFERROR(IF(Y312="",0,Y312),"0")</f>
        <v>0.42168000000000005</v>
      </c>
      <c r="Z313" s="389"/>
      <c r="AA313" s="389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415"/>
      <c r="O314" s="416" t="s">
        <v>70</v>
      </c>
      <c r="P314" s="417"/>
      <c r="Q314" s="417"/>
      <c r="R314" s="417"/>
      <c r="S314" s="417"/>
      <c r="T314" s="417"/>
      <c r="U314" s="418"/>
      <c r="V314" s="37" t="s">
        <v>66</v>
      </c>
      <c r="W314" s="388">
        <f>IFERROR(SUM(W310:W312),"0")</f>
        <v>116</v>
      </c>
      <c r="X314" s="388">
        <f>IFERROR(SUM(X310:X312),"0")</f>
        <v>117.6</v>
      </c>
      <c r="Y314" s="37"/>
      <c r="Z314" s="389"/>
      <c r="AA314" s="389"/>
    </row>
    <row r="315" spans="1:67" ht="14.25" customHeight="1" x14ac:dyDescent="0.25">
      <c r="A315" s="392" t="s">
        <v>207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0">
        <v>4607091388831</v>
      </c>
      <c r="E316" s="391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1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15"/>
      <c r="O317" s="416" t="s">
        <v>70</v>
      </c>
      <c r="P317" s="417"/>
      <c r="Q317" s="417"/>
      <c r="R317" s="417"/>
      <c r="S317" s="417"/>
      <c r="T317" s="417"/>
      <c r="U317" s="418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15"/>
      <c r="O318" s="416" t="s">
        <v>70</v>
      </c>
      <c r="P318" s="417"/>
      <c r="Q318" s="417"/>
      <c r="R318" s="417"/>
      <c r="S318" s="417"/>
      <c r="T318" s="417"/>
      <c r="U318" s="418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2" t="s">
        <v>86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0">
        <v>4607091383102</v>
      </c>
      <c r="E320" s="391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1"/>
      <c r="T320" s="34"/>
      <c r="U320" s="34"/>
      <c r="V320" s="35" t="s">
        <v>66</v>
      </c>
      <c r="W320" s="386">
        <v>3</v>
      </c>
      <c r="X320" s="387">
        <f>IFERROR(IF(W320="",0,CEILING((W320/$H320),1)*$H320),"")</f>
        <v>5.0999999999999996</v>
      </c>
      <c r="Y320" s="36">
        <f>IFERROR(IF(X320=0,"",ROUNDUP(X320/H320,0)*0.00753),"")</f>
        <v>1.506E-2</v>
      </c>
      <c r="Z320" s="56"/>
      <c r="AA320" s="57"/>
      <c r="AE320" s="64"/>
      <c r="BB320" s="250" t="s">
        <v>1</v>
      </c>
      <c r="BL320" s="64">
        <f>IFERROR(W320*I320/H320,"0")</f>
        <v>3.5000000000000004</v>
      </c>
      <c r="BM320" s="64">
        <f>IFERROR(X320*I320/H320,"0")</f>
        <v>5.95</v>
      </c>
      <c r="BN320" s="64">
        <f>IFERROR(1/J320*(W320/H320),"0")</f>
        <v>7.5414781297134239E-3</v>
      </c>
      <c r="BO320" s="64">
        <f>IFERROR(1/J320*(X320/H320),"0")</f>
        <v>1.282051282051282E-2</v>
      </c>
    </row>
    <row r="321" spans="1:67" x14ac:dyDescent="0.2">
      <c r="A321" s="414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15"/>
      <c r="O321" s="416" t="s">
        <v>70</v>
      </c>
      <c r="P321" s="417"/>
      <c r="Q321" s="417"/>
      <c r="R321" s="417"/>
      <c r="S321" s="417"/>
      <c r="T321" s="417"/>
      <c r="U321" s="418"/>
      <c r="V321" s="37" t="s">
        <v>71</v>
      </c>
      <c r="W321" s="388">
        <f>IFERROR(W320/H320,"0")</f>
        <v>1.1764705882352942</v>
      </c>
      <c r="X321" s="388">
        <f>IFERROR(X320/H320,"0")</f>
        <v>2</v>
      </c>
      <c r="Y321" s="388">
        <f>IFERROR(IF(Y320="",0,Y320),"0")</f>
        <v>1.506E-2</v>
      </c>
      <c r="Z321" s="389"/>
      <c r="AA321" s="389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15"/>
      <c r="O322" s="416" t="s">
        <v>70</v>
      </c>
      <c r="P322" s="417"/>
      <c r="Q322" s="417"/>
      <c r="R322" s="417"/>
      <c r="S322" s="417"/>
      <c r="T322" s="417"/>
      <c r="U322" s="418"/>
      <c r="V322" s="37" t="s">
        <v>66</v>
      </c>
      <c r="W322" s="388">
        <f>IFERROR(SUM(W320:W320),"0")</f>
        <v>3</v>
      </c>
      <c r="X322" s="388">
        <f>IFERROR(SUM(X320:X320),"0")</f>
        <v>5.0999999999999996</v>
      </c>
      <c r="Y322" s="37"/>
      <c r="Z322" s="389"/>
      <c r="AA322" s="389"/>
    </row>
    <row r="323" spans="1:67" ht="27.75" customHeight="1" x14ac:dyDescent="0.2">
      <c r="A323" s="451" t="s">
        <v>472</v>
      </c>
      <c r="B323" s="452"/>
      <c r="C323" s="452"/>
      <c r="D323" s="452"/>
      <c r="E323" s="452"/>
      <c r="F323" s="452"/>
      <c r="G323" s="452"/>
      <c r="H323" s="452"/>
      <c r="I323" s="452"/>
      <c r="J323" s="452"/>
      <c r="K323" s="452"/>
      <c r="L323" s="452"/>
      <c r="M323" s="452"/>
      <c r="N323" s="452"/>
      <c r="O323" s="452"/>
      <c r="P323" s="452"/>
      <c r="Q323" s="452"/>
      <c r="R323" s="452"/>
      <c r="S323" s="452"/>
      <c r="T323" s="452"/>
      <c r="U323" s="452"/>
      <c r="V323" s="452"/>
      <c r="W323" s="452"/>
      <c r="X323" s="452"/>
      <c r="Y323" s="452"/>
      <c r="Z323" s="48"/>
      <c r="AA323" s="48"/>
    </row>
    <row r="324" spans="1:67" ht="16.5" customHeight="1" x14ac:dyDescent="0.25">
      <c r="A324" s="420" t="s">
        <v>473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80"/>
      <c r="AA324" s="380"/>
    </row>
    <row r="325" spans="1:67" ht="14.25" customHeight="1" x14ac:dyDescent="0.25">
      <c r="A325" s="392" t="s">
        <v>105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0">
        <v>4680115884885</v>
      </c>
      <c r="E326" s="391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9" t="s">
        <v>476</v>
      </c>
      <c r="P326" s="395"/>
      <c r="Q326" s="395"/>
      <c r="R326" s="395"/>
      <c r="S326" s="391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0">
        <v>4680115884076</v>
      </c>
      <c r="E327" s="391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60" t="s">
        <v>480</v>
      </c>
      <c r="P327" s="395"/>
      <c r="Q327" s="395"/>
      <c r="R327" s="395"/>
      <c r="S327" s="391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0">
        <v>4680115884830</v>
      </c>
      <c r="E328" s="391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2" t="s">
        <v>483</v>
      </c>
      <c r="P328" s="395"/>
      <c r="Q328" s="395"/>
      <c r="R328" s="395"/>
      <c r="S328" s="391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0">
        <v>4680115884076</v>
      </c>
      <c r="E329" s="391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1"/>
      <c r="T329" s="34"/>
      <c r="U329" s="34"/>
      <c r="V329" s="35" t="s">
        <v>66</v>
      </c>
      <c r="W329" s="386">
        <v>1250</v>
      </c>
      <c r="X329" s="387">
        <f t="shared" si="70"/>
        <v>1260</v>
      </c>
      <c r="Y329" s="36">
        <f>IFERROR(IF(X329=0,"",ROUNDUP(X329/H329,0)*0.02175),"")</f>
        <v>1.827</v>
      </c>
      <c r="Z329" s="56"/>
      <c r="AA329" s="57"/>
      <c r="AE329" s="64"/>
      <c r="BB329" s="254" t="s">
        <v>1</v>
      </c>
      <c r="BL329" s="64">
        <f t="shared" si="71"/>
        <v>1290</v>
      </c>
      <c r="BM329" s="64">
        <f t="shared" si="72"/>
        <v>1300.32</v>
      </c>
      <c r="BN329" s="64">
        <f t="shared" si="73"/>
        <v>1.7361111111111109</v>
      </c>
      <c r="BO329" s="64">
        <f t="shared" si="74"/>
        <v>1.75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0">
        <v>4680115884830</v>
      </c>
      <c r="E330" s="391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483</v>
      </c>
      <c r="P330" s="395"/>
      <c r="Q330" s="395"/>
      <c r="R330" s="395"/>
      <c r="S330" s="391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0">
        <v>4680115884847</v>
      </c>
      <c r="E331" s="391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488</v>
      </c>
      <c r="P331" s="395"/>
      <c r="Q331" s="395"/>
      <c r="R331" s="395"/>
      <c r="S331" s="391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0">
        <v>4680115884847</v>
      </c>
      <c r="E332" s="391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6" t="s">
        <v>488</v>
      </c>
      <c r="P332" s="395"/>
      <c r="Q332" s="395"/>
      <c r="R332" s="395"/>
      <c r="S332" s="391"/>
      <c r="T332" s="34"/>
      <c r="U332" s="34"/>
      <c r="V332" s="35" t="s">
        <v>66</v>
      </c>
      <c r="W332" s="386">
        <v>60</v>
      </c>
      <c r="X332" s="387">
        <f t="shared" si="70"/>
        <v>60</v>
      </c>
      <c r="Y332" s="36">
        <f>IFERROR(IF(X332=0,"",ROUNDUP(X332/H332,0)*0.02175),"")</f>
        <v>8.6999999999999994E-2</v>
      </c>
      <c r="Z332" s="56"/>
      <c r="AA332" s="57"/>
      <c r="AE332" s="64"/>
      <c r="BB332" s="257" t="s">
        <v>1</v>
      </c>
      <c r="BL332" s="64">
        <f t="shared" si="71"/>
        <v>61.92</v>
      </c>
      <c r="BM332" s="64">
        <f t="shared" si="72"/>
        <v>61.92</v>
      </c>
      <c r="BN332" s="64">
        <f t="shared" si="73"/>
        <v>8.3333333333333329E-2</v>
      </c>
      <c r="BO332" s="64">
        <f t="shared" si="74"/>
        <v>8.3333333333333329E-2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0">
        <v>4680115884854</v>
      </c>
      <c r="E333" s="391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1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0">
        <v>4680115884854</v>
      </c>
      <c r="E334" s="391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5"/>
      <c r="Q334" s="395"/>
      <c r="R334" s="395"/>
      <c r="S334" s="391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0">
        <v>4680115884908</v>
      </c>
      <c r="E335" s="391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">
        <v>496</v>
      </c>
      <c r="P335" s="395"/>
      <c r="Q335" s="395"/>
      <c r="R335" s="395"/>
      <c r="S335" s="391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0">
        <v>4607091384154</v>
      </c>
      <c r="E336" s="391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1"/>
      <c r="T336" s="34"/>
      <c r="U336" s="34"/>
      <c r="V336" s="35" t="s">
        <v>66</v>
      </c>
      <c r="W336" s="386">
        <v>13</v>
      </c>
      <c r="X336" s="387">
        <f t="shared" si="70"/>
        <v>15</v>
      </c>
      <c r="Y336" s="36">
        <f>IFERROR(IF(X336=0,"",ROUNDUP(X336/H336,0)*0.00937),"")</f>
        <v>2.811E-2</v>
      </c>
      <c r="Z336" s="56"/>
      <c r="AA336" s="57"/>
      <c r="AE336" s="64"/>
      <c r="BB336" s="261" t="s">
        <v>1</v>
      </c>
      <c r="BL336" s="64">
        <f t="shared" si="71"/>
        <v>13.546000000000001</v>
      </c>
      <c r="BM336" s="64">
        <f t="shared" si="72"/>
        <v>15.63</v>
      </c>
      <c r="BN336" s="64">
        <f t="shared" si="73"/>
        <v>2.1666666666666667E-2</v>
      </c>
      <c r="BO336" s="64">
        <f t="shared" si="74"/>
        <v>2.5000000000000001E-2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0">
        <v>4680115884922</v>
      </c>
      <c r="E337" s="391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1" t="s">
        <v>501</v>
      </c>
      <c r="P337" s="395"/>
      <c r="Q337" s="395"/>
      <c r="R337" s="395"/>
      <c r="S337" s="391"/>
      <c r="T337" s="34"/>
      <c r="U337" s="34"/>
      <c r="V337" s="35" t="s">
        <v>66</v>
      </c>
      <c r="W337" s="386">
        <v>10</v>
      </c>
      <c r="X337" s="387">
        <f t="shared" si="70"/>
        <v>10</v>
      </c>
      <c r="Y337" s="36">
        <f>IFERROR(IF(X337=0,"",ROUNDUP(X337/H337,0)*0.00937),"")</f>
        <v>1.874E-2</v>
      </c>
      <c r="Z337" s="56"/>
      <c r="AA337" s="57"/>
      <c r="AE337" s="64"/>
      <c r="BB337" s="262" t="s">
        <v>1</v>
      </c>
      <c r="BL337" s="64">
        <f t="shared" si="71"/>
        <v>10.42</v>
      </c>
      <c r="BM337" s="64">
        <f t="shared" si="72"/>
        <v>10.42</v>
      </c>
      <c r="BN337" s="64">
        <f t="shared" si="73"/>
        <v>1.6666666666666666E-2</v>
      </c>
      <c r="BO337" s="64">
        <f t="shared" si="74"/>
        <v>1.6666666666666666E-2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0">
        <v>4680115882638</v>
      </c>
      <c r="E338" s="391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1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14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15"/>
      <c r="O339" s="416" t="s">
        <v>70</v>
      </c>
      <c r="P339" s="417"/>
      <c r="Q339" s="417"/>
      <c r="R339" s="417"/>
      <c r="S339" s="417"/>
      <c r="T339" s="417"/>
      <c r="U339" s="418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91.933333333333323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93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1.96085</v>
      </c>
      <c r="Z339" s="389"/>
      <c r="AA339" s="389"/>
    </row>
    <row r="340" spans="1:67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415"/>
      <c r="O340" s="416" t="s">
        <v>70</v>
      </c>
      <c r="P340" s="417"/>
      <c r="Q340" s="417"/>
      <c r="R340" s="417"/>
      <c r="S340" s="417"/>
      <c r="T340" s="417"/>
      <c r="U340" s="418"/>
      <c r="V340" s="37" t="s">
        <v>66</v>
      </c>
      <c r="W340" s="388">
        <f>IFERROR(SUM(W326:W338),"0")</f>
        <v>1333</v>
      </c>
      <c r="X340" s="388">
        <f>IFERROR(SUM(X326:X338),"0")</f>
        <v>1345</v>
      </c>
      <c r="Y340" s="37"/>
      <c r="Z340" s="389"/>
      <c r="AA340" s="389"/>
    </row>
    <row r="341" spans="1:67" ht="14.25" customHeight="1" x14ac:dyDescent="0.25">
      <c r="A341" s="392" t="s">
        <v>97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0">
        <v>4607091383980</v>
      </c>
      <c r="E342" s="391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1"/>
      <c r="T342" s="34"/>
      <c r="U342" s="34"/>
      <c r="V342" s="35" t="s">
        <v>66</v>
      </c>
      <c r="W342" s="386">
        <v>800</v>
      </c>
      <c r="X342" s="387">
        <f>IFERROR(IF(W342="",0,CEILING((W342/$H342),1)*$H342),"")</f>
        <v>810</v>
      </c>
      <c r="Y342" s="36">
        <f>IFERROR(IF(X342=0,"",ROUNDUP(X342/H342,0)*0.02175),"")</f>
        <v>1.1744999999999999</v>
      </c>
      <c r="Z342" s="56"/>
      <c r="AA342" s="57"/>
      <c r="AE342" s="64"/>
      <c r="BB342" s="264" t="s">
        <v>1</v>
      </c>
      <c r="BL342" s="64">
        <f>IFERROR(W342*I342/H342,"0")</f>
        <v>825.6</v>
      </c>
      <c r="BM342" s="64">
        <f>IFERROR(X342*I342/H342,"0")</f>
        <v>835.92000000000007</v>
      </c>
      <c r="BN342" s="64">
        <f>IFERROR(1/J342*(W342/H342),"0")</f>
        <v>1.1111111111111112</v>
      </c>
      <c r="BO342" s="64">
        <f>IFERROR(1/J342*(X342/H342),"0")</f>
        <v>1.125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0">
        <v>4680115883314</v>
      </c>
      <c r="E343" s="391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1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0">
        <v>4607091384178</v>
      </c>
      <c r="E344" s="391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1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0">
        <v>4680115881914</v>
      </c>
      <c r="E345" s="391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1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415"/>
      <c r="O346" s="416" t="s">
        <v>70</v>
      </c>
      <c r="P346" s="417"/>
      <c r="Q346" s="417"/>
      <c r="R346" s="417"/>
      <c r="S346" s="417"/>
      <c r="T346" s="417"/>
      <c r="U346" s="418"/>
      <c r="V346" s="37" t="s">
        <v>71</v>
      </c>
      <c r="W346" s="388">
        <f>IFERROR(W342/H342,"0")+IFERROR(W343/H343,"0")+IFERROR(W344/H344,"0")+IFERROR(W345/H345,"0")</f>
        <v>53.333333333333336</v>
      </c>
      <c r="X346" s="388">
        <f>IFERROR(X342/H342,"0")+IFERROR(X343/H343,"0")+IFERROR(X344/H344,"0")+IFERROR(X345/H345,"0")</f>
        <v>54</v>
      </c>
      <c r="Y346" s="388">
        <f>IFERROR(IF(Y342="",0,Y342),"0")+IFERROR(IF(Y343="",0,Y343),"0")+IFERROR(IF(Y344="",0,Y344),"0")+IFERROR(IF(Y345="",0,Y345),"0")</f>
        <v>1.1744999999999999</v>
      </c>
      <c r="Z346" s="389"/>
      <c r="AA346" s="389"/>
    </row>
    <row r="347" spans="1:67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415"/>
      <c r="O347" s="416" t="s">
        <v>70</v>
      </c>
      <c r="P347" s="417"/>
      <c r="Q347" s="417"/>
      <c r="R347" s="417"/>
      <c r="S347" s="417"/>
      <c r="T347" s="417"/>
      <c r="U347" s="418"/>
      <c r="V347" s="37" t="s">
        <v>66</v>
      </c>
      <c r="W347" s="388">
        <f>IFERROR(SUM(W342:W345),"0")</f>
        <v>800</v>
      </c>
      <c r="X347" s="388">
        <f>IFERROR(SUM(X342:X345),"0")</f>
        <v>810</v>
      </c>
      <c r="Y347" s="37"/>
      <c r="Z347" s="389"/>
      <c r="AA347" s="389"/>
    </row>
    <row r="348" spans="1:67" ht="14.25" customHeight="1" x14ac:dyDescent="0.25">
      <c r="A348" s="392" t="s">
        <v>72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0">
        <v>4607091383928</v>
      </c>
      <c r="E349" s="391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1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0">
        <v>4607091383928</v>
      </c>
      <c r="E350" s="391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9" t="s">
        <v>515</v>
      </c>
      <c r="P350" s="395"/>
      <c r="Q350" s="395"/>
      <c r="R350" s="395"/>
      <c r="S350" s="391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0">
        <v>4607091384260</v>
      </c>
      <c r="E351" s="391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1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4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415"/>
      <c r="O352" s="416" t="s">
        <v>70</v>
      </c>
      <c r="P352" s="417"/>
      <c r="Q352" s="417"/>
      <c r="R352" s="417"/>
      <c r="S352" s="417"/>
      <c r="T352" s="417"/>
      <c r="U352" s="418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415"/>
      <c r="O353" s="416" t="s">
        <v>70</v>
      </c>
      <c r="P353" s="417"/>
      <c r="Q353" s="417"/>
      <c r="R353" s="417"/>
      <c r="S353" s="417"/>
      <c r="T353" s="417"/>
      <c r="U353" s="418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customHeight="1" x14ac:dyDescent="0.25">
      <c r="A354" s="392" t="s">
        <v>207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0">
        <v>4607091384673</v>
      </c>
      <c r="E355" s="391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1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414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415"/>
      <c r="O356" s="416" t="s">
        <v>70</v>
      </c>
      <c r="P356" s="417"/>
      <c r="Q356" s="417"/>
      <c r="R356" s="417"/>
      <c r="S356" s="417"/>
      <c r="T356" s="417"/>
      <c r="U356" s="418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415"/>
      <c r="O357" s="416" t="s">
        <v>70</v>
      </c>
      <c r="P357" s="417"/>
      <c r="Q357" s="417"/>
      <c r="R357" s="417"/>
      <c r="S357" s="417"/>
      <c r="T357" s="417"/>
      <c r="U357" s="418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customHeight="1" x14ac:dyDescent="0.25">
      <c r="A358" s="420" t="s">
        <v>520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80"/>
      <c r="AA358" s="380"/>
    </row>
    <row r="359" spans="1:67" ht="14.25" customHeight="1" x14ac:dyDescent="0.25">
      <c r="A359" s="392" t="s">
        <v>105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0">
        <v>4607091384185</v>
      </c>
      <c r="E360" s="391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1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0">
        <v>4607091384192</v>
      </c>
      <c r="E361" s="391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1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0">
        <v>4680115881907</v>
      </c>
      <c r="E362" s="391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1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0">
        <v>4680115883925</v>
      </c>
      <c r="E363" s="391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1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0">
        <v>4607091384680</v>
      </c>
      <c r="E364" s="391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1"/>
      <c r="T364" s="34"/>
      <c r="U364" s="34" t="s">
        <v>532</v>
      </c>
      <c r="V364" s="35" t="s">
        <v>66</v>
      </c>
      <c r="W364" s="386">
        <v>8</v>
      </c>
      <c r="X364" s="387">
        <f>IFERROR(IF(W364="",0,CEILING((W364/$H364),1)*$H364),"")</f>
        <v>8</v>
      </c>
      <c r="Y364" s="36">
        <f>IFERROR(IF(X364=0,"",ROUNDUP(X364/H364,0)*0.00937),"")</f>
        <v>1.874E-2</v>
      </c>
      <c r="Z364" s="56"/>
      <c r="AA364" s="57"/>
      <c r="AE364" s="64"/>
      <c r="BB364" s="276" t="s">
        <v>1</v>
      </c>
      <c r="BL364" s="64">
        <f>IFERROR(W364*I364/H364,"0")</f>
        <v>8.42</v>
      </c>
      <c r="BM364" s="64">
        <f>IFERROR(X364*I364/H364,"0")</f>
        <v>8.42</v>
      </c>
      <c r="BN364" s="64">
        <f>IFERROR(1/J364*(W364/H364),"0")</f>
        <v>1.6666666666666666E-2</v>
      </c>
      <c r="BO364" s="64">
        <f>IFERROR(1/J364*(X364/H364),"0")</f>
        <v>1.6666666666666666E-2</v>
      </c>
    </row>
    <row r="365" spans="1:67" x14ac:dyDescent="0.2">
      <c r="A365" s="414"/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415"/>
      <c r="O365" s="416" t="s">
        <v>70</v>
      </c>
      <c r="P365" s="417"/>
      <c r="Q365" s="417"/>
      <c r="R365" s="417"/>
      <c r="S365" s="417"/>
      <c r="T365" s="417"/>
      <c r="U365" s="418"/>
      <c r="V365" s="37" t="s">
        <v>71</v>
      </c>
      <c r="W365" s="388">
        <f>IFERROR(W360/H360,"0")+IFERROR(W361/H361,"0")+IFERROR(W362/H362,"0")+IFERROR(W363/H363,"0")+IFERROR(W364/H364,"0")</f>
        <v>2</v>
      </c>
      <c r="X365" s="388">
        <f>IFERROR(X360/H360,"0")+IFERROR(X361/H361,"0")+IFERROR(X362/H362,"0")+IFERROR(X363/H363,"0")+IFERROR(X364/H364,"0")</f>
        <v>2</v>
      </c>
      <c r="Y365" s="388">
        <f>IFERROR(IF(Y360="",0,Y360),"0")+IFERROR(IF(Y361="",0,Y361),"0")+IFERROR(IF(Y362="",0,Y362),"0")+IFERROR(IF(Y363="",0,Y363),"0")+IFERROR(IF(Y364="",0,Y364),"0")</f>
        <v>1.874E-2</v>
      </c>
      <c r="Z365" s="389"/>
      <c r="AA365" s="389"/>
    </row>
    <row r="366" spans="1:67" x14ac:dyDescent="0.2">
      <c r="A366" s="393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15"/>
      <c r="O366" s="416" t="s">
        <v>70</v>
      </c>
      <c r="P366" s="417"/>
      <c r="Q366" s="417"/>
      <c r="R366" s="417"/>
      <c r="S366" s="417"/>
      <c r="T366" s="417"/>
      <c r="U366" s="418"/>
      <c r="V366" s="37" t="s">
        <v>66</v>
      </c>
      <c r="W366" s="388">
        <f>IFERROR(SUM(W360:W364),"0")</f>
        <v>8</v>
      </c>
      <c r="X366" s="388">
        <f>IFERROR(SUM(X360:X364),"0")</f>
        <v>8</v>
      </c>
      <c r="Y366" s="37"/>
      <c r="Z366" s="389"/>
      <c r="AA366" s="389"/>
    </row>
    <row r="367" spans="1:67" ht="14.25" customHeight="1" x14ac:dyDescent="0.25">
      <c r="A367" s="392" t="s">
        <v>61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0">
        <v>4607091384802</v>
      </c>
      <c r="E368" s="391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1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0">
        <v>4607091384826</v>
      </c>
      <c r="E369" s="391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1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4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415"/>
      <c r="O370" s="416" t="s">
        <v>70</v>
      </c>
      <c r="P370" s="417"/>
      <c r="Q370" s="417"/>
      <c r="R370" s="417"/>
      <c r="S370" s="417"/>
      <c r="T370" s="417"/>
      <c r="U370" s="418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x14ac:dyDescent="0.2">
      <c r="A371" s="393"/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415"/>
      <c r="O371" s="416" t="s">
        <v>70</v>
      </c>
      <c r="P371" s="417"/>
      <c r="Q371" s="417"/>
      <c r="R371" s="417"/>
      <c r="S371" s="417"/>
      <c r="T371" s="417"/>
      <c r="U371" s="418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customHeight="1" x14ac:dyDescent="0.25">
      <c r="A372" s="392" t="s">
        <v>72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0">
        <v>4607091384246</v>
      </c>
      <c r="E373" s="391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1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0">
        <v>4680115881976</v>
      </c>
      <c r="E374" s="391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1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0">
        <v>4607091384253</v>
      </c>
      <c r="E375" s="391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1"/>
      <c r="T375" s="34"/>
      <c r="U375" s="34"/>
      <c r="V375" s="35" t="s">
        <v>66</v>
      </c>
      <c r="W375" s="386">
        <v>16</v>
      </c>
      <c r="X375" s="387">
        <f>IFERROR(IF(W375="",0,CEILING((W375/$H375),1)*$H375),"")</f>
        <v>16.8</v>
      </c>
      <c r="Y375" s="36">
        <f>IFERROR(IF(X375=0,"",ROUNDUP(X375/H375,0)*0.00753),"")</f>
        <v>5.271E-2</v>
      </c>
      <c r="Z375" s="56"/>
      <c r="AA375" s="57"/>
      <c r="AE375" s="64"/>
      <c r="BB375" s="281" t="s">
        <v>1</v>
      </c>
      <c r="BL375" s="64">
        <f>IFERROR(W375*I375/H375,"0")</f>
        <v>17.893333333333334</v>
      </c>
      <c r="BM375" s="64">
        <f>IFERROR(X375*I375/H375,"0")</f>
        <v>18.788000000000004</v>
      </c>
      <c r="BN375" s="64">
        <f>IFERROR(1/J375*(W375/H375),"0")</f>
        <v>4.2735042735042736E-2</v>
      </c>
      <c r="BO375" s="64">
        <f>IFERROR(1/J375*(X375/H375),"0")</f>
        <v>4.4871794871794879E-2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0">
        <v>4680115881969</v>
      </c>
      <c r="E376" s="391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1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4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415"/>
      <c r="O377" s="416" t="s">
        <v>70</v>
      </c>
      <c r="P377" s="417"/>
      <c r="Q377" s="417"/>
      <c r="R377" s="417"/>
      <c r="S377" s="417"/>
      <c r="T377" s="417"/>
      <c r="U377" s="418"/>
      <c r="V377" s="37" t="s">
        <v>71</v>
      </c>
      <c r="W377" s="388">
        <f>IFERROR(W373/H373,"0")+IFERROR(W374/H374,"0")+IFERROR(W375/H375,"0")+IFERROR(W376/H376,"0")</f>
        <v>6.666666666666667</v>
      </c>
      <c r="X377" s="388">
        <f>IFERROR(X373/H373,"0")+IFERROR(X374/H374,"0")+IFERROR(X375/H375,"0")+IFERROR(X376/H376,"0")</f>
        <v>7.0000000000000009</v>
      </c>
      <c r="Y377" s="388">
        <f>IFERROR(IF(Y373="",0,Y373),"0")+IFERROR(IF(Y374="",0,Y374),"0")+IFERROR(IF(Y375="",0,Y375),"0")+IFERROR(IF(Y376="",0,Y376),"0")</f>
        <v>5.271E-2</v>
      </c>
      <c r="Z377" s="389"/>
      <c r="AA377" s="389"/>
    </row>
    <row r="378" spans="1:67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415"/>
      <c r="O378" s="416" t="s">
        <v>70</v>
      </c>
      <c r="P378" s="417"/>
      <c r="Q378" s="417"/>
      <c r="R378" s="417"/>
      <c r="S378" s="417"/>
      <c r="T378" s="417"/>
      <c r="U378" s="418"/>
      <c r="V378" s="37" t="s">
        <v>66</v>
      </c>
      <c r="W378" s="388">
        <f>IFERROR(SUM(W373:W376),"0")</f>
        <v>16</v>
      </c>
      <c r="X378" s="388">
        <f>IFERROR(SUM(X373:X376),"0")</f>
        <v>16.8</v>
      </c>
      <c r="Y378" s="37"/>
      <c r="Z378" s="389"/>
      <c r="AA378" s="389"/>
    </row>
    <row r="379" spans="1:67" ht="14.25" customHeight="1" x14ac:dyDescent="0.25">
      <c r="A379" s="392" t="s">
        <v>207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0">
        <v>4607091389357</v>
      </c>
      <c r="E380" s="391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1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415"/>
      <c r="O381" s="416" t="s">
        <v>70</v>
      </c>
      <c r="P381" s="417"/>
      <c r="Q381" s="417"/>
      <c r="R381" s="417"/>
      <c r="S381" s="417"/>
      <c r="T381" s="417"/>
      <c r="U381" s="418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415"/>
      <c r="O382" s="416" t="s">
        <v>70</v>
      </c>
      <c r="P382" s="417"/>
      <c r="Q382" s="417"/>
      <c r="R382" s="417"/>
      <c r="S382" s="417"/>
      <c r="T382" s="417"/>
      <c r="U382" s="418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1" t="s">
        <v>547</v>
      </c>
      <c r="B383" s="452"/>
      <c r="C383" s="452"/>
      <c r="D383" s="452"/>
      <c r="E383" s="452"/>
      <c r="F383" s="452"/>
      <c r="G383" s="452"/>
      <c r="H383" s="452"/>
      <c r="I383" s="452"/>
      <c r="J383" s="452"/>
      <c r="K383" s="452"/>
      <c r="L383" s="452"/>
      <c r="M383" s="452"/>
      <c r="N383" s="452"/>
      <c r="O383" s="452"/>
      <c r="P383" s="452"/>
      <c r="Q383" s="452"/>
      <c r="R383" s="452"/>
      <c r="S383" s="452"/>
      <c r="T383" s="452"/>
      <c r="U383" s="452"/>
      <c r="V383" s="452"/>
      <c r="W383" s="452"/>
      <c r="X383" s="452"/>
      <c r="Y383" s="452"/>
      <c r="Z383" s="48"/>
      <c r="AA383" s="48"/>
    </row>
    <row r="384" spans="1:67" ht="16.5" customHeight="1" x14ac:dyDescent="0.25">
      <c r="A384" s="420" t="s">
        <v>548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80"/>
      <c r="AA384" s="380"/>
    </row>
    <row r="385" spans="1:67" ht="14.25" customHeight="1" x14ac:dyDescent="0.25">
      <c r="A385" s="392" t="s">
        <v>105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0">
        <v>4607091389708</v>
      </c>
      <c r="E386" s="391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1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0">
        <v>4607091389692</v>
      </c>
      <c r="E387" s="391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1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14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415"/>
      <c r="O388" s="416" t="s">
        <v>70</v>
      </c>
      <c r="P388" s="417"/>
      <c r="Q388" s="417"/>
      <c r="R388" s="417"/>
      <c r="S388" s="417"/>
      <c r="T388" s="417"/>
      <c r="U388" s="418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415"/>
      <c r="O389" s="416" t="s">
        <v>70</v>
      </c>
      <c r="P389" s="417"/>
      <c r="Q389" s="417"/>
      <c r="R389" s="417"/>
      <c r="S389" s="417"/>
      <c r="T389" s="417"/>
      <c r="U389" s="418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2" t="s">
        <v>61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0">
        <v>4607091389753</v>
      </c>
      <c r="E391" s="391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1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0">
        <v>4607091389760</v>
      </c>
      <c r="E392" s="391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1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0">
        <v>4607091389746</v>
      </c>
      <c r="E393" s="391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1"/>
      <c r="T393" s="34"/>
      <c r="U393" s="34"/>
      <c r="V393" s="35" t="s">
        <v>66</v>
      </c>
      <c r="W393" s="386">
        <v>0</v>
      </c>
      <c r="X393" s="387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0">
        <v>4680115882928</v>
      </c>
      <c r="E394" s="391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1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0">
        <v>4680115883147</v>
      </c>
      <c r="E395" s="391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1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0">
        <v>4607091384338</v>
      </c>
      <c r="E396" s="391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1"/>
      <c r="T396" s="34"/>
      <c r="U396" s="34"/>
      <c r="V396" s="35" t="s">
        <v>66</v>
      </c>
      <c r="W396" s="386">
        <v>32</v>
      </c>
      <c r="X396" s="387">
        <f t="shared" si="75"/>
        <v>33.6</v>
      </c>
      <c r="Y396" s="36">
        <f t="shared" si="80"/>
        <v>8.0320000000000003E-2</v>
      </c>
      <c r="Z396" s="56"/>
      <c r="AA396" s="57"/>
      <c r="AE396" s="64"/>
      <c r="BB396" s="291" t="s">
        <v>1</v>
      </c>
      <c r="BL396" s="64">
        <f t="shared" si="76"/>
        <v>33.980952380952381</v>
      </c>
      <c r="BM396" s="64">
        <f t="shared" si="77"/>
        <v>35.68</v>
      </c>
      <c r="BN396" s="64">
        <f t="shared" si="78"/>
        <v>6.5120065120065129E-2</v>
      </c>
      <c r="BO396" s="64">
        <f t="shared" si="79"/>
        <v>6.8376068376068383E-2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0">
        <v>4680115883154</v>
      </c>
      <c r="E397" s="391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1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0">
        <v>4607091389524</v>
      </c>
      <c r="E398" s="391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1"/>
      <c r="T398" s="34"/>
      <c r="U398" s="34"/>
      <c r="V398" s="35" t="s">
        <v>66</v>
      </c>
      <c r="W398" s="386">
        <v>13</v>
      </c>
      <c r="X398" s="387">
        <f t="shared" si="75"/>
        <v>14.700000000000001</v>
      </c>
      <c r="Y398" s="36">
        <f t="shared" si="80"/>
        <v>3.5140000000000005E-2</v>
      </c>
      <c r="Z398" s="56"/>
      <c r="AA398" s="57"/>
      <c r="AE398" s="64"/>
      <c r="BB398" s="293" t="s">
        <v>1</v>
      </c>
      <c r="BL398" s="64">
        <f t="shared" si="76"/>
        <v>13.804761904761904</v>
      </c>
      <c r="BM398" s="64">
        <f t="shared" si="77"/>
        <v>15.61</v>
      </c>
      <c r="BN398" s="64">
        <f t="shared" si="78"/>
        <v>2.6455026455026454E-2</v>
      </c>
      <c r="BO398" s="64">
        <f t="shared" si="79"/>
        <v>2.9914529914529919E-2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0">
        <v>4680115883161</v>
      </c>
      <c r="E399" s="391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1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0">
        <v>4607091384345</v>
      </c>
      <c r="E400" s="391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1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0">
        <v>4680115883178</v>
      </c>
      <c r="E401" s="391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1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0">
        <v>4607091389531</v>
      </c>
      <c r="E402" s="391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1"/>
      <c r="T402" s="34"/>
      <c r="U402" s="34"/>
      <c r="V402" s="35" t="s">
        <v>66</v>
      </c>
      <c r="W402" s="386">
        <v>7</v>
      </c>
      <c r="X402" s="387">
        <f t="shared" si="75"/>
        <v>8.4</v>
      </c>
      <c r="Y402" s="36">
        <f t="shared" si="80"/>
        <v>2.0080000000000001E-2</v>
      </c>
      <c r="Z402" s="56"/>
      <c r="AA402" s="57"/>
      <c r="AE402" s="64"/>
      <c r="BB402" s="297" t="s">
        <v>1</v>
      </c>
      <c r="BL402" s="64">
        <f t="shared" si="76"/>
        <v>7.4333333333333327</v>
      </c>
      <c r="BM402" s="64">
        <f t="shared" si="77"/>
        <v>8.92</v>
      </c>
      <c r="BN402" s="64">
        <f t="shared" si="78"/>
        <v>1.4245014245014245E-2</v>
      </c>
      <c r="BO402" s="64">
        <f t="shared" si="79"/>
        <v>1.7094017094017096E-2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0">
        <v>4680115883185</v>
      </c>
      <c r="E403" s="391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1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14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415"/>
      <c r="O404" s="416" t="s">
        <v>70</v>
      </c>
      <c r="P404" s="417"/>
      <c r="Q404" s="417"/>
      <c r="R404" s="417"/>
      <c r="S404" s="417"/>
      <c r="T404" s="417"/>
      <c r="U404" s="418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24.761904761904759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27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0.13553999999999999</v>
      </c>
      <c r="Z404" s="389"/>
      <c r="AA404" s="389"/>
    </row>
    <row r="405" spans="1:67" x14ac:dyDescent="0.2">
      <c r="A405" s="393"/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415"/>
      <c r="O405" s="416" t="s">
        <v>70</v>
      </c>
      <c r="P405" s="417"/>
      <c r="Q405" s="417"/>
      <c r="R405" s="417"/>
      <c r="S405" s="417"/>
      <c r="T405" s="417"/>
      <c r="U405" s="418"/>
      <c r="V405" s="37" t="s">
        <v>66</v>
      </c>
      <c r="W405" s="388">
        <f>IFERROR(SUM(W391:W403),"0")</f>
        <v>52</v>
      </c>
      <c r="X405" s="388">
        <f>IFERROR(SUM(X391:X403),"0")</f>
        <v>56.7</v>
      </c>
      <c r="Y405" s="37"/>
      <c r="Z405" s="389"/>
      <c r="AA405" s="389"/>
    </row>
    <row r="406" spans="1:67" ht="14.25" customHeight="1" x14ac:dyDescent="0.25">
      <c r="A406" s="392" t="s">
        <v>72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0">
        <v>4607091389685</v>
      </c>
      <c r="E407" s="391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1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0">
        <v>4607091389654</v>
      </c>
      <c r="E408" s="391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1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0">
        <v>4607091384352</v>
      </c>
      <c r="E409" s="391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1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14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415"/>
      <c r="O410" s="416" t="s">
        <v>70</v>
      </c>
      <c r="P410" s="417"/>
      <c r="Q410" s="417"/>
      <c r="R410" s="417"/>
      <c r="S410" s="417"/>
      <c r="T410" s="417"/>
      <c r="U410" s="418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415"/>
      <c r="O411" s="416" t="s">
        <v>70</v>
      </c>
      <c r="P411" s="417"/>
      <c r="Q411" s="417"/>
      <c r="R411" s="417"/>
      <c r="S411" s="417"/>
      <c r="T411" s="417"/>
      <c r="U411" s="418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2" t="s">
        <v>207</v>
      </c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  <c r="X412" s="393"/>
      <c r="Y412" s="393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0">
        <v>4680115881648</v>
      </c>
      <c r="E413" s="391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1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415"/>
      <c r="O414" s="416" t="s">
        <v>70</v>
      </c>
      <c r="P414" s="417"/>
      <c r="Q414" s="417"/>
      <c r="R414" s="417"/>
      <c r="S414" s="417"/>
      <c r="T414" s="417"/>
      <c r="U414" s="418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3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415"/>
      <c r="O415" s="416" t="s">
        <v>70</v>
      </c>
      <c r="P415" s="417"/>
      <c r="Q415" s="417"/>
      <c r="R415" s="417"/>
      <c r="S415" s="417"/>
      <c r="T415" s="417"/>
      <c r="U415" s="418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  <c r="X416" s="393"/>
      <c r="Y416" s="393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0">
        <v>4680115884335</v>
      </c>
      <c r="E417" s="391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1"/>
      <c r="T417" s="34"/>
      <c r="U417" s="34"/>
      <c r="V417" s="35" t="s">
        <v>66</v>
      </c>
      <c r="W417" s="386">
        <v>7</v>
      </c>
      <c r="X417" s="387">
        <f>IFERROR(IF(W417="",0,CEILING((W417/$H417),1)*$H417),"")</f>
        <v>7.1999999999999993</v>
      </c>
      <c r="Y417" s="36">
        <f>IFERROR(IF(X417=0,"",ROUNDUP(X417/H417,0)*0.00627),"")</f>
        <v>3.7620000000000001E-2</v>
      </c>
      <c r="Z417" s="56"/>
      <c r="AA417" s="57"/>
      <c r="AE417" s="64"/>
      <c r="BB417" s="303" t="s">
        <v>1</v>
      </c>
      <c r="BL417" s="64">
        <f>IFERROR(W417*I417/H417,"0")</f>
        <v>10.5</v>
      </c>
      <c r="BM417" s="64">
        <f>IFERROR(X417*I417/H417,"0")</f>
        <v>10.799999999999999</v>
      </c>
      <c r="BN417" s="64">
        <f>IFERROR(1/J417*(W417/H417),"0")</f>
        <v>2.9166666666666671E-2</v>
      </c>
      <c r="BO417" s="64">
        <f>IFERROR(1/J417*(X417/H417),"0")</f>
        <v>0.03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0">
        <v>4680115884342</v>
      </c>
      <c r="E418" s="391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1"/>
      <c r="T418" s="34"/>
      <c r="U418" s="34"/>
      <c r="V418" s="35" t="s">
        <v>66</v>
      </c>
      <c r="W418" s="386">
        <v>6</v>
      </c>
      <c r="X418" s="387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304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0">
        <v>4680115884113</v>
      </c>
      <c r="E419" s="391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1"/>
      <c r="T419" s="34"/>
      <c r="U419" s="34"/>
      <c r="V419" s="35" t="s">
        <v>66</v>
      </c>
      <c r="W419" s="386">
        <v>6</v>
      </c>
      <c r="X419" s="387">
        <f>IFERROR(IF(W419="",0,CEILING((W419/$H419),1)*$H419),"")</f>
        <v>6.6000000000000005</v>
      </c>
      <c r="Y419" s="36">
        <f>IFERROR(IF(X419=0,"",ROUNDUP(X419/H419,0)*0.00627),"")</f>
        <v>3.1350000000000003E-2</v>
      </c>
      <c r="Z419" s="56"/>
      <c r="AA419" s="57"/>
      <c r="AE419" s="64"/>
      <c r="BB419" s="305" t="s">
        <v>1</v>
      </c>
      <c r="BL419" s="64">
        <f>IFERROR(W419*I419/H419,"0")</f>
        <v>8.545454545454545</v>
      </c>
      <c r="BM419" s="64">
        <f>IFERROR(X419*I419/H419,"0")</f>
        <v>9.3999999999999986</v>
      </c>
      <c r="BN419" s="64">
        <f>IFERROR(1/J419*(W419/H419),"0")</f>
        <v>2.2727272727272724E-2</v>
      </c>
      <c r="BO419" s="64">
        <f>IFERROR(1/J419*(X419/H419),"0")</f>
        <v>2.5000000000000001E-2</v>
      </c>
    </row>
    <row r="420" spans="1:67" x14ac:dyDescent="0.2">
      <c r="A420" s="414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415"/>
      <c r="O420" s="416" t="s">
        <v>70</v>
      </c>
      <c r="P420" s="417"/>
      <c r="Q420" s="417"/>
      <c r="R420" s="417"/>
      <c r="S420" s="417"/>
      <c r="T420" s="417"/>
      <c r="U420" s="418"/>
      <c r="V420" s="37" t="s">
        <v>71</v>
      </c>
      <c r="W420" s="388">
        <f>IFERROR(W417/H417,"0")+IFERROR(W418/H418,"0")+IFERROR(W419/H419,"0")</f>
        <v>15.378787878787879</v>
      </c>
      <c r="X420" s="388">
        <f>IFERROR(X417/H417,"0")+IFERROR(X418/H418,"0")+IFERROR(X419/H419,"0")</f>
        <v>16</v>
      </c>
      <c r="Y420" s="388">
        <f>IFERROR(IF(Y417="",0,Y417),"0")+IFERROR(IF(Y418="",0,Y418),"0")+IFERROR(IF(Y419="",0,Y419),"0")</f>
        <v>0.10032000000000001</v>
      </c>
      <c r="Z420" s="389"/>
      <c r="AA420" s="389"/>
    </row>
    <row r="421" spans="1:67" x14ac:dyDescent="0.2">
      <c r="A421" s="393"/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415"/>
      <c r="O421" s="416" t="s">
        <v>70</v>
      </c>
      <c r="P421" s="417"/>
      <c r="Q421" s="417"/>
      <c r="R421" s="417"/>
      <c r="S421" s="417"/>
      <c r="T421" s="417"/>
      <c r="U421" s="418"/>
      <c r="V421" s="37" t="s">
        <v>66</v>
      </c>
      <c r="W421" s="388">
        <f>IFERROR(SUM(W417:W419),"0")</f>
        <v>19</v>
      </c>
      <c r="X421" s="388">
        <f>IFERROR(SUM(X417:X419),"0")</f>
        <v>19.8</v>
      </c>
      <c r="Y421" s="37"/>
      <c r="Z421" s="389"/>
      <c r="AA421" s="389"/>
    </row>
    <row r="422" spans="1:67" ht="16.5" customHeight="1" x14ac:dyDescent="0.25">
      <c r="A422" s="420" t="s">
        <v>595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80"/>
      <c r="AA422" s="380"/>
    </row>
    <row r="423" spans="1:67" ht="14.25" customHeight="1" x14ac:dyDescent="0.25">
      <c r="A423" s="392" t="s">
        <v>97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0">
        <v>4607091389388</v>
      </c>
      <c r="E424" s="391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1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0">
        <v>4607091389364</v>
      </c>
      <c r="E425" s="391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1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14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415"/>
      <c r="O426" s="416" t="s">
        <v>70</v>
      </c>
      <c r="P426" s="417"/>
      <c r="Q426" s="417"/>
      <c r="R426" s="417"/>
      <c r="S426" s="417"/>
      <c r="T426" s="417"/>
      <c r="U426" s="418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415"/>
      <c r="O427" s="416" t="s">
        <v>70</v>
      </c>
      <c r="P427" s="417"/>
      <c r="Q427" s="417"/>
      <c r="R427" s="417"/>
      <c r="S427" s="417"/>
      <c r="T427" s="417"/>
      <c r="U427" s="418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customHeight="1" x14ac:dyDescent="0.25">
      <c r="A428" s="392" t="s">
        <v>61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  <c r="X428" s="393"/>
      <c r="Y428" s="393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0">
        <v>4607091389739</v>
      </c>
      <c r="E429" s="391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1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0">
        <v>4680115883048</v>
      </c>
      <c r="E430" s="391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1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0">
        <v>4607091389425</v>
      </c>
      <c r="E431" s="391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1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0">
        <v>4680115882911</v>
      </c>
      <c r="E432" s="391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1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0">
        <v>4680115880771</v>
      </c>
      <c r="E433" s="391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1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0">
        <v>4607091389500</v>
      </c>
      <c r="E434" s="391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1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0">
        <v>4680115881983</v>
      </c>
      <c r="E435" s="391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1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14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415"/>
      <c r="O436" s="416" t="s">
        <v>70</v>
      </c>
      <c r="P436" s="417"/>
      <c r="Q436" s="417"/>
      <c r="R436" s="417"/>
      <c r="S436" s="417"/>
      <c r="T436" s="417"/>
      <c r="U436" s="418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415"/>
      <c r="O437" s="416" t="s">
        <v>70</v>
      </c>
      <c r="P437" s="417"/>
      <c r="Q437" s="417"/>
      <c r="R437" s="417"/>
      <c r="S437" s="417"/>
      <c r="T437" s="417"/>
      <c r="U437" s="418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customHeight="1" x14ac:dyDescent="0.25">
      <c r="A438" s="392" t="s">
        <v>86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0">
        <v>4680115884359</v>
      </c>
      <c r="E439" s="391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1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0">
        <v>4680115884571</v>
      </c>
      <c r="E440" s="391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1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14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415"/>
      <c r="O441" s="416" t="s">
        <v>70</v>
      </c>
      <c r="P441" s="417"/>
      <c r="Q441" s="417"/>
      <c r="R441" s="417"/>
      <c r="S441" s="417"/>
      <c r="T441" s="417"/>
      <c r="U441" s="418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415"/>
      <c r="O442" s="416" t="s">
        <v>70</v>
      </c>
      <c r="P442" s="417"/>
      <c r="Q442" s="417"/>
      <c r="R442" s="417"/>
      <c r="S442" s="417"/>
      <c r="T442" s="417"/>
      <c r="U442" s="418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2" t="s">
        <v>618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393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0">
        <v>4680115884090</v>
      </c>
      <c r="E444" s="391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1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4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415"/>
      <c r="O445" s="416" t="s">
        <v>70</v>
      </c>
      <c r="P445" s="417"/>
      <c r="Q445" s="417"/>
      <c r="R445" s="417"/>
      <c r="S445" s="417"/>
      <c r="T445" s="417"/>
      <c r="U445" s="418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415"/>
      <c r="O446" s="416" t="s">
        <v>70</v>
      </c>
      <c r="P446" s="417"/>
      <c r="Q446" s="417"/>
      <c r="R446" s="417"/>
      <c r="S446" s="417"/>
      <c r="T446" s="417"/>
      <c r="U446" s="418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2" t="s">
        <v>621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0">
        <v>4680115884564</v>
      </c>
      <c r="E448" s="391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1"/>
      <c r="T448" s="34"/>
      <c r="U448" s="34"/>
      <c r="V448" s="35" t="s">
        <v>66</v>
      </c>
      <c r="W448" s="386">
        <v>6</v>
      </c>
      <c r="X448" s="387">
        <f>IFERROR(IF(W448="",0,CEILING((W448/$H448),1)*$H448),"")</f>
        <v>6</v>
      </c>
      <c r="Y448" s="36">
        <f>IFERROR(IF(X448=0,"",ROUNDUP(X448/H448,0)*0.00627),"")</f>
        <v>1.2540000000000001E-2</v>
      </c>
      <c r="Z448" s="56"/>
      <c r="AA448" s="57"/>
      <c r="AE448" s="64"/>
      <c r="BB448" s="318" t="s">
        <v>1</v>
      </c>
      <c r="BL448" s="64">
        <f>IFERROR(W448*I448/H448,"0")</f>
        <v>7.2</v>
      </c>
      <c r="BM448" s="64">
        <f>IFERROR(X448*I448/H448,"0")</f>
        <v>7.2</v>
      </c>
      <c r="BN448" s="64">
        <f>IFERROR(1/J448*(W448/H448),"0")</f>
        <v>0.01</v>
      </c>
      <c r="BO448" s="64">
        <f>IFERROR(1/J448*(X448/H448),"0")</f>
        <v>0.01</v>
      </c>
    </row>
    <row r="449" spans="1:67" x14ac:dyDescent="0.2">
      <c r="A449" s="414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415"/>
      <c r="O449" s="416" t="s">
        <v>70</v>
      </c>
      <c r="P449" s="417"/>
      <c r="Q449" s="417"/>
      <c r="R449" s="417"/>
      <c r="S449" s="417"/>
      <c r="T449" s="417"/>
      <c r="U449" s="418"/>
      <c r="V449" s="37" t="s">
        <v>71</v>
      </c>
      <c r="W449" s="388">
        <f>IFERROR(W448/H448,"0")</f>
        <v>2</v>
      </c>
      <c r="X449" s="388">
        <f>IFERROR(X448/H448,"0")</f>
        <v>2</v>
      </c>
      <c r="Y449" s="388">
        <f>IFERROR(IF(Y448="",0,Y448),"0")</f>
        <v>1.2540000000000001E-2</v>
      </c>
      <c r="Z449" s="389"/>
      <c r="AA449" s="389"/>
    </row>
    <row r="450" spans="1:67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415"/>
      <c r="O450" s="416" t="s">
        <v>70</v>
      </c>
      <c r="P450" s="417"/>
      <c r="Q450" s="417"/>
      <c r="R450" s="417"/>
      <c r="S450" s="417"/>
      <c r="T450" s="417"/>
      <c r="U450" s="418"/>
      <c r="V450" s="37" t="s">
        <v>66</v>
      </c>
      <c r="W450" s="388">
        <f>IFERROR(SUM(W448:W448),"0")</f>
        <v>6</v>
      </c>
      <c r="X450" s="388">
        <f>IFERROR(SUM(X448:X448),"0")</f>
        <v>6</v>
      </c>
      <c r="Y450" s="37"/>
      <c r="Z450" s="389"/>
      <c r="AA450" s="389"/>
    </row>
    <row r="451" spans="1:67" ht="16.5" customHeight="1" x14ac:dyDescent="0.25">
      <c r="A451" s="420" t="s">
        <v>624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80"/>
      <c r="AA451" s="380"/>
    </row>
    <row r="452" spans="1:67" ht="14.25" customHeight="1" x14ac:dyDescent="0.25">
      <c r="A452" s="392" t="s">
        <v>61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0">
        <v>4680115885189</v>
      </c>
      <c r="E453" s="391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1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0">
        <v>4680115885172</v>
      </c>
      <c r="E454" s="391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1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0">
        <v>4680115885110</v>
      </c>
      <c r="E455" s="391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1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14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415"/>
      <c r="O456" s="416" t="s">
        <v>70</v>
      </c>
      <c r="P456" s="417"/>
      <c r="Q456" s="417"/>
      <c r="R456" s="417"/>
      <c r="S456" s="417"/>
      <c r="T456" s="417"/>
      <c r="U456" s="418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415"/>
      <c r="O457" s="416" t="s">
        <v>70</v>
      </c>
      <c r="P457" s="417"/>
      <c r="Q457" s="417"/>
      <c r="R457" s="417"/>
      <c r="S457" s="417"/>
      <c r="T457" s="417"/>
      <c r="U457" s="418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customHeight="1" x14ac:dyDescent="0.25">
      <c r="A458" s="420" t="s">
        <v>631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80"/>
      <c r="AA458" s="380"/>
    </row>
    <row r="459" spans="1:67" ht="14.25" customHeight="1" x14ac:dyDescent="0.25">
      <c r="A459" s="392" t="s">
        <v>61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0">
        <v>4680115885103</v>
      </c>
      <c r="E460" s="391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1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415"/>
      <c r="O461" s="416" t="s">
        <v>70</v>
      </c>
      <c r="P461" s="417"/>
      <c r="Q461" s="417"/>
      <c r="R461" s="417"/>
      <c r="S461" s="417"/>
      <c r="T461" s="417"/>
      <c r="U461" s="418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415"/>
      <c r="O462" s="416" t="s">
        <v>70</v>
      </c>
      <c r="P462" s="417"/>
      <c r="Q462" s="417"/>
      <c r="R462" s="417"/>
      <c r="S462" s="417"/>
      <c r="T462" s="417"/>
      <c r="U462" s="418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0">
        <v>4680115885509</v>
      </c>
      <c r="E464" s="391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1" t="s">
        <v>636</v>
      </c>
      <c r="P464" s="395"/>
      <c r="Q464" s="395"/>
      <c r="R464" s="395"/>
      <c r="S464" s="391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15"/>
      <c r="O465" s="416" t="s">
        <v>70</v>
      </c>
      <c r="P465" s="417"/>
      <c r="Q465" s="417"/>
      <c r="R465" s="417"/>
      <c r="S465" s="417"/>
      <c r="T465" s="417"/>
      <c r="U465" s="418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415"/>
      <c r="O466" s="416" t="s">
        <v>70</v>
      </c>
      <c r="P466" s="417"/>
      <c r="Q466" s="417"/>
      <c r="R466" s="417"/>
      <c r="S466" s="417"/>
      <c r="T466" s="417"/>
      <c r="U466" s="418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1" t="s">
        <v>637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customHeight="1" x14ac:dyDescent="0.25">
      <c r="A468" s="420" t="s">
        <v>637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80"/>
      <c r="AA468" s="380"/>
    </row>
    <row r="469" spans="1:67" ht="14.25" customHeight="1" x14ac:dyDescent="0.25">
      <c r="A469" s="392" t="s">
        <v>105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0">
        <v>4607091389067</v>
      </c>
      <c r="E470" s="391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1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0">
        <v>4680115885226</v>
      </c>
      <c r="E471" s="391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1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0">
        <v>4607091383522</v>
      </c>
      <c r="E472" s="391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1"/>
      <c r="T472" s="34"/>
      <c r="U472" s="34"/>
      <c r="V472" s="35" t="s">
        <v>66</v>
      </c>
      <c r="W472" s="386">
        <v>0</v>
      </c>
      <c r="X472" s="387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0">
        <v>4607091384437</v>
      </c>
      <c r="E473" s="391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1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0">
        <v>4680115884502</v>
      </c>
      <c r="E474" s="391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1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0">
        <v>4607091389104</v>
      </c>
      <c r="E475" s="391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1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0">
        <v>4680115884519</v>
      </c>
      <c r="E476" s="391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1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0">
        <v>4680115880603</v>
      </c>
      <c r="E477" s="391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1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0">
        <v>4607091389999</v>
      </c>
      <c r="E478" s="391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1"/>
      <c r="T478" s="34"/>
      <c r="U478" s="34"/>
      <c r="V478" s="35" t="s">
        <v>66</v>
      </c>
      <c r="W478" s="386">
        <v>12</v>
      </c>
      <c r="X478" s="387">
        <f t="shared" si="86"/>
        <v>14.4</v>
      </c>
      <c r="Y478" s="36">
        <f>IFERROR(IF(X478=0,"",ROUNDUP(X478/H478,0)*0.00937),"")</f>
        <v>3.7479999999999999E-2</v>
      </c>
      <c r="Z478" s="56"/>
      <c r="AA478" s="57"/>
      <c r="AE478" s="64"/>
      <c r="BB478" s="332" t="s">
        <v>1</v>
      </c>
      <c r="BL478" s="64">
        <f t="shared" si="88"/>
        <v>12.799999999999999</v>
      </c>
      <c r="BM478" s="64">
        <f t="shared" si="89"/>
        <v>15.36</v>
      </c>
      <c r="BN478" s="64">
        <f t="shared" si="90"/>
        <v>2.7777777777777776E-2</v>
      </c>
      <c r="BO478" s="64">
        <f t="shared" si="91"/>
        <v>3.3333333333333333E-2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0">
        <v>4680115882782</v>
      </c>
      <c r="E479" s="391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1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0">
        <v>4607091389098</v>
      </c>
      <c r="E480" s="391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1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0">
        <v>4607091389982</v>
      </c>
      <c r="E481" s="391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1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14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415"/>
      <c r="O482" s="416" t="s">
        <v>70</v>
      </c>
      <c r="P482" s="417"/>
      <c r="Q482" s="417"/>
      <c r="R482" s="417"/>
      <c r="S482" s="417"/>
      <c r="T482" s="417"/>
      <c r="U482" s="418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3.333333333333333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3.7479999999999999E-2</v>
      </c>
      <c r="Z482" s="389"/>
      <c r="AA482" s="389"/>
    </row>
    <row r="483" spans="1:67" x14ac:dyDescent="0.2">
      <c r="A483" s="393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15"/>
      <c r="O483" s="416" t="s">
        <v>70</v>
      </c>
      <c r="P483" s="417"/>
      <c r="Q483" s="417"/>
      <c r="R483" s="417"/>
      <c r="S483" s="417"/>
      <c r="T483" s="417"/>
      <c r="U483" s="418"/>
      <c r="V483" s="37" t="s">
        <v>66</v>
      </c>
      <c r="W483" s="388">
        <f>IFERROR(SUM(W470:W481),"0")</f>
        <v>12</v>
      </c>
      <c r="X483" s="388">
        <f>IFERROR(SUM(X470:X481),"0")</f>
        <v>14.4</v>
      </c>
      <c r="Y483" s="37"/>
      <c r="Z483" s="389"/>
      <c r="AA483" s="389"/>
    </row>
    <row r="484" spans="1:67" ht="14.25" customHeight="1" x14ac:dyDescent="0.25">
      <c r="A484" s="392" t="s">
        <v>97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0">
        <v>4607091388930</v>
      </c>
      <c r="E485" s="391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1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0">
        <v>4680115880054</v>
      </c>
      <c r="E486" s="391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1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415"/>
      <c r="O487" s="416" t="s">
        <v>70</v>
      </c>
      <c r="P487" s="417"/>
      <c r="Q487" s="417"/>
      <c r="R487" s="417"/>
      <c r="S487" s="417"/>
      <c r="T487" s="417"/>
      <c r="U487" s="418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15"/>
      <c r="O488" s="416" t="s">
        <v>70</v>
      </c>
      <c r="P488" s="417"/>
      <c r="Q488" s="417"/>
      <c r="R488" s="417"/>
      <c r="S488" s="417"/>
      <c r="T488" s="417"/>
      <c r="U488" s="418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customHeight="1" x14ac:dyDescent="0.25">
      <c r="A489" s="392" t="s">
        <v>61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0">
        <v>4680115883116</v>
      </c>
      <c r="E490" s="391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1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0">
        <v>4680115883093</v>
      </c>
      <c r="E491" s="391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1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0">
        <v>4680115883109</v>
      </c>
      <c r="E492" s="391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1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0">
        <v>4680115882072</v>
      </c>
      <c r="E493" s="391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1"/>
      <c r="T493" s="34"/>
      <c r="U493" s="34"/>
      <c r="V493" s="35" t="s">
        <v>66</v>
      </c>
      <c r="W493" s="386">
        <v>32</v>
      </c>
      <c r="X493" s="387">
        <f t="shared" si="92"/>
        <v>32.4</v>
      </c>
      <c r="Y493" s="36">
        <f>IFERROR(IF(X493=0,"",ROUNDUP(X493/H493,0)*0.00937),"")</f>
        <v>8.4330000000000002E-2</v>
      </c>
      <c r="Z493" s="56"/>
      <c r="AA493" s="57"/>
      <c r="AE493" s="64"/>
      <c r="BB493" s="341" t="s">
        <v>1</v>
      </c>
      <c r="BL493" s="64">
        <f t="shared" si="93"/>
        <v>34.133333333333333</v>
      </c>
      <c r="BM493" s="64">
        <f t="shared" si="94"/>
        <v>34.559999999999995</v>
      </c>
      <c r="BN493" s="64">
        <f t="shared" si="95"/>
        <v>7.407407407407407E-2</v>
      </c>
      <c r="BO493" s="64">
        <f t="shared" si="96"/>
        <v>7.4999999999999997E-2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0">
        <v>4680115882102</v>
      </c>
      <c r="E494" s="391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1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0">
        <v>4680115882096</v>
      </c>
      <c r="E495" s="391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1"/>
      <c r="T495" s="34"/>
      <c r="U495" s="34"/>
      <c r="V495" s="35" t="s">
        <v>66</v>
      </c>
      <c r="W495" s="386">
        <v>30</v>
      </c>
      <c r="X495" s="387">
        <f t="shared" si="92"/>
        <v>32.4</v>
      </c>
      <c r="Y495" s="36">
        <f>IFERROR(IF(X495=0,"",ROUNDUP(X495/H495,0)*0.00937),"")</f>
        <v>8.4330000000000002E-2</v>
      </c>
      <c r="Z495" s="56"/>
      <c r="AA495" s="57"/>
      <c r="AE495" s="64"/>
      <c r="BB495" s="343" t="s">
        <v>1</v>
      </c>
      <c r="BL495" s="64">
        <f t="shared" si="93"/>
        <v>31.75</v>
      </c>
      <c r="BM495" s="64">
        <f t="shared" si="94"/>
        <v>34.29</v>
      </c>
      <c r="BN495" s="64">
        <f t="shared" si="95"/>
        <v>6.9444444444444448E-2</v>
      </c>
      <c r="BO495" s="64">
        <f t="shared" si="96"/>
        <v>7.4999999999999997E-2</v>
      </c>
    </row>
    <row r="496" spans="1:67" x14ac:dyDescent="0.2">
      <c r="A496" s="414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415"/>
      <c r="O496" s="416" t="s">
        <v>70</v>
      </c>
      <c r="P496" s="417"/>
      <c r="Q496" s="417"/>
      <c r="R496" s="417"/>
      <c r="S496" s="417"/>
      <c r="T496" s="417"/>
      <c r="U496" s="418"/>
      <c r="V496" s="37" t="s">
        <v>71</v>
      </c>
      <c r="W496" s="388">
        <f>IFERROR(W490/H490,"0")+IFERROR(W491/H491,"0")+IFERROR(W492/H492,"0")+IFERROR(W493/H493,"0")+IFERROR(W494/H494,"0")+IFERROR(W495/H495,"0")</f>
        <v>17.222222222222221</v>
      </c>
      <c r="X496" s="388">
        <f>IFERROR(X490/H490,"0")+IFERROR(X491/H491,"0")+IFERROR(X492/H492,"0")+IFERROR(X493/H493,"0")+IFERROR(X494/H494,"0")+IFERROR(X495/H495,"0")</f>
        <v>18</v>
      </c>
      <c r="Y496" s="388">
        <f>IFERROR(IF(Y490="",0,Y490),"0")+IFERROR(IF(Y491="",0,Y491),"0")+IFERROR(IF(Y492="",0,Y492),"0")+IFERROR(IF(Y493="",0,Y493),"0")+IFERROR(IF(Y494="",0,Y494),"0")+IFERROR(IF(Y495="",0,Y495),"0")</f>
        <v>0.16866</v>
      </c>
      <c r="Z496" s="389"/>
      <c r="AA496" s="389"/>
    </row>
    <row r="497" spans="1:67" x14ac:dyDescent="0.2">
      <c r="A497" s="39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15"/>
      <c r="O497" s="416" t="s">
        <v>70</v>
      </c>
      <c r="P497" s="417"/>
      <c r="Q497" s="417"/>
      <c r="R497" s="417"/>
      <c r="S497" s="417"/>
      <c r="T497" s="417"/>
      <c r="U497" s="418"/>
      <c r="V497" s="37" t="s">
        <v>66</v>
      </c>
      <c r="W497" s="388">
        <f>IFERROR(SUM(W490:W495),"0")</f>
        <v>62</v>
      </c>
      <c r="X497" s="388">
        <f>IFERROR(SUM(X490:X495),"0")</f>
        <v>64.8</v>
      </c>
      <c r="Y497" s="37"/>
      <c r="Z497" s="389"/>
      <c r="AA497" s="389"/>
    </row>
    <row r="498" spans="1:67" ht="14.25" customHeight="1" x14ac:dyDescent="0.25">
      <c r="A498" s="392" t="s">
        <v>72</v>
      </c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0">
        <v>4607091383409</v>
      </c>
      <c r="E499" s="391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1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0">
        <v>4607091383416</v>
      </c>
      <c r="E500" s="391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1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0">
        <v>4680115883536</v>
      </c>
      <c r="E501" s="391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1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14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415"/>
      <c r="O502" s="416" t="s">
        <v>70</v>
      </c>
      <c r="P502" s="417"/>
      <c r="Q502" s="417"/>
      <c r="R502" s="417"/>
      <c r="S502" s="417"/>
      <c r="T502" s="417"/>
      <c r="U502" s="418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3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15"/>
      <c r="O503" s="416" t="s">
        <v>70</v>
      </c>
      <c r="P503" s="417"/>
      <c r="Q503" s="417"/>
      <c r="R503" s="417"/>
      <c r="S503" s="417"/>
      <c r="T503" s="417"/>
      <c r="U503" s="418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0">
        <v>4680115885035</v>
      </c>
      <c r="E505" s="391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1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14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415"/>
      <c r="O506" s="416" t="s">
        <v>70</v>
      </c>
      <c r="P506" s="417"/>
      <c r="Q506" s="417"/>
      <c r="R506" s="417"/>
      <c r="S506" s="417"/>
      <c r="T506" s="417"/>
      <c r="U506" s="418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15"/>
      <c r="O507" s="416" t="s">
        <v>70</v>
      </c>
      <c r="P507" s="417"/>
      <c r="Q507" s="417"/>
      <c r="R507" s="417"/>
      <c r="S507" s="417"/>
      <c r="T507" s="417"/>
      <c r="U507" s="418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1" t="s">
        <v>686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48"/>
      <c r="AA508" s="48"/>
    </row>
    <row r="509" spans="1:67" ht="16.5" customHeight="1" x14ac:dyDescent="0.25">
      <c r="A509" s="420" t="s">
        <v>687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80"/>
      <c r="AA509" s="380"/>
    </row>
    <row r="510" spans="1:67" ht="14.25" customHeight="1" x14ac:dyDescent="0.25">
      <c r="A510" s="392" t="s">
        <v>105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0">
        <v>4640242181011</v>
      </c>
      <c r="E511" s="391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81" t="s">
        <v>690</v>
      </c>
      <c r="P511" s="395"/>
      <c r="Q511" s="395"/>
      <c r="R511" s="395"/>
      <c r="S511" s="391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0">
        <v>4640242180045</v>
      </c>
      <c r="E512" s="391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5"/>
      <c r="Q512" s="395"/>
      <c r="R512" s="395"/>
      <c r="S512" s="391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0">
        <v>4640242180441</v>
      </c>
      <c r="E513" s="391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7" t="s">
        <v>696</v>
      </c>
      <c r="P513" s="395"/>
      <c r="Q513" s="395"/>
      <c r="R513" s="395"/>
      <c r="S513" s="391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0">
        <v>4640242180601</v>
      </c>
      <c r="E514" s="391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6" t="s">
        <v>699</v>
      </c>
      <c r="P514" s="395"/>
      <c r="Q514" s="395"/>
      <c r="R514" s="395"/>
      <c r="S514" s="391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0">
        <v>4640242180564</v>
      </c>
      <c r="E515" s="391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9" t="s">
        <v>702</v>
      </c>
      <c r="P515" s="395"/>
      <c r="Q515" s="395"/>
      <c r="R515" s="395"/>
      <c r="S515" s="391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0">
        <v>4640242180922</v>
      </c>
      <c r="E516" s="391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5" t="s">
        <v>705</v>
      </c>
      <c r="P516" s="395"/>
      <c r="Q516" s="395"/>
      <c r="R516" s="395"/>
      <c r="S516" s="391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0">
        <v>4640242181189</v>
      </c>
      <c r="E517" s="391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38" t="s">
        <v>708</v>
      </c>
      <c r="P517" s="395"/>
      <c r="Q517" s="395"/>
      <c r="R517" s="395"/>
      <c r="S517" s="391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0">
        <v>4640242180038</v>
      </c>
      <c r="E518" s="391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5"/>
      <c r="Q518" s="395"/>
      <c r="R518" s="395"/>
      <c r="S518" s="391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0">
        <v>4640242181172</v>
      </c>
      <c r="E519" s="391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42" t="s">
        <v>714</v>
      </c>
      <c r="P519" s="395"/>
      <c r="Q519" s="395"/>
      <c r="R519" s="395"/>
      <c r="S519" s="391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14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415"/>
      <c r="O520" s="416" t="s">
        <v>70</v>
      </c>
      <c r="P520" s="417"/>
      <c r="Q520" s="417"/>
      <c r="R520" s="417"/>
      <c r="S520" s="417"/>
      <c r="T520" s="417"/>
      <c r="U520" s="418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15"/>
      <c r="O521" s="416" t="s">
        <v>70</v>
      </c>
      <c r="P521" s="417"/>
      <c r="Q521" s="417"/>
      <c r="R521" s="417"/>
      <c r="S521" s="417"/>
      <c r="T521" s="417"/>
      <c r="U521" s="418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customHeight="1" x14ac:dyDescent="0.25">
      <c r="A522" s="392" t="s">
        <v>97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0">
        <v>4640242180526</v>
      </c>
      <c r="E523" s="391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11" t="s">
        <v>717</v>
      </c>
      <c r="P523" s="395"/>
      <c r="Q523" s="395"/>
      <c r="R523" s="395"/>
      <c r="S523" s="391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0">
        <v>4640242180519</v>
      </c>
      <c r="E524" s="391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58" t="s">
        <v>720</v>
      </c>
      <c r="P524" s="395"/>
      <c r="Q524" s="395"/>
      <c r="R524" s="395"/>
      <c r="S524" s="391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0">
        <v>4640242180090</v>
      </c>
      <c r="E525" s="391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5"/>
      <c r="Q525" s="395"/>
      <c r="R525" s="395"/>
      <c r="S525" s="391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0">
        <v>4640242180090</v>
      </c>
      <c r="E526" s="391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726</v>
      </c>
      <c r="P526" s="395"/>
      <c r="Q526" s="395"/>
      <c r="R526" s="395"/>
      <c r="S526" s="391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0">
        <v>4640242181363</v>
      </c>
      <c r="E527" s="391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2" t="s">
        <v>729</v>
      </c>
      <c r="P527" s="395"/>
      <c r="Q527" s="395"/>
      <c r="R527" s="395"/>
      <c r="S527" s="391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4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415"/>
      <c r="O528" s="416" t="s">
        <v>70</v>
      </c>
      <c r="P528" s="417"/>
      <c r="Q528" s="417"/>
      <c r="R528" s="417"/>
      <c r="S528" s="417"/>
      <c r="T528" s="417"/>
      <c r="U528" s="418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15"/>
      <c r="O529" s="416" t="s">
        <v>70</v>
      </c>
      <c r="P529" s="417"/>
      <c r="Q529" s="417"/>
      <c r="R529" s="417"/>
      <c r="S529" s="417"/>
      <c r="T529" s="417"/>
      <c r="U529" s="418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0">
        <v>4640242180816</v>
      </c>
      <c r="E531" s="391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5"/>
      <c r="Q531" s="395"/>
      <c r="R531" s="395"/>
      <c r="S531" s="391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0">
        <v>4680115880856</v>
      </c>
      <c r="E532" s="391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1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0">
        <v>4640242180595</v>
      </c>
      <c r="E533" s="391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2" t="s">
        <v>737</v>
      </c>
      <c r="P533" s="395"/>
      <c r="Q533" s="395"/>
      <c r="R533" s="395"/>
      <c r="S533" s="391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0">
        <v>4640242180076</v>
      </c>
      <c r="E534" s="391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">
        <v>740</v>
      </c>
      <c r="P534" s="395"/>
      <c r="Q534" s="395"/>
      <c r="R534" s="395"/>
      <c r="S534" s="391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0">
        <v>4640242180908</v>
      </c>
      <c r="E535" s="391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5"/>
      <c r="Q535" s="395"/>
      <c r="R535" s="395"/>
      <c r="S535" s="391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0">
        <v>4640242180489</v>
      </c>
      <c r="E536" s="391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5" t="s">
        <v>746</v>
      </c>
      <c r="P536" s="395"/>
      <c r="Q536" s="395"/>
      <c r="R536" s="395"/>
      <c r="S536" s="391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14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15"/>
      <c r="O537" s="416" t="s">
        <v>70</v>
      </c>
      <c r="P537" s="417"/>
      <c r="Q537" s="417"/>
      <c r="R537" s="417"/>
      <c r="S537" s="417"/>
      <c r="T537" s="417"/>
      <c r="U537" s="418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415"/>
      <c r="O538" s="416" t="s">
        <v>70</v>
      </c>
      <c r="P538" s="417"/>
      <c r="Q538" s="417"/>
      <c r="R538" s="417"/>
      <c r="S538" s="417"/>
      <c r="T538" s="417"/>
      <c r="U538" s="418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customHeight="1" x14ac:dyDescent="0.25">
      <c r="A539" s="392" t="s">
        <v>72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0">
        <v>4640242180533</v>
      </c>
      <c r="E540" s="391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3" t="s">
        <v>749</v>
      </c>
      <c r="P540" s="395"/>
      <c r="Q540" s="395"/>
      <c r="R540" s="395"/>
      <c r="S540" s="391"/>
      <c r="T540" s="34"/>
      <c r="U540" s="34"/>
      <c r="V540" s="35" t="s">
        <v>66</v>
      </c>
      <c r="W540" s="386">
        <v>5</v>
      </c>
      <c r="X540" s="387">
        <f>IFERROR(IF(W540="",0,CEILING((W540/$H540),1)*$H540),"")</f>
        <v>7.8</v>
      </c>
      <c r="Y540" s="36">
        <f>IFERROR(IF(X540=0,"",ROUNDUP(X540/H540,0)*0.02175),"")</f>
        <v>2.1749999999999999E-2</v>
      </c>
      <c r="Z540" s="56"/>
      <c r="AA540" s="57"/>
      <c r="AE540" s="64"/>
      <c r="BB540" s="368" t="s">
        <v>1</v>
      </c>
      <c r="BL540" s="64">
        <f>IFERROR(W540*I540/H540,"0")</f>
        <v>5.3615384615384629</v>
      </c>
      <c r="BM540" s="64">
        <f>IFERROR(X540*I540/H540,"0")</f>
        <v>8.3640000000000008</v>
      </c>
      <c r="BN540" s="64">
        <f>IFERROR(1/J540*(W540/H540),"0")</f>
        <v>1.1446886446886448E-2</v>
      </c>
      <c r="BO540" s="64">
        <f>IFERROR(1/J540*(X540/H540),"0")</f>
        <v>1.7857142857142856E-2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0">
        <v>4640242180106</v>
      </c>
      <c r="E541" s="391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7" t="s">
        <v>752</v>
      </c>
      <c r="P541" s="395"/>
      <c r="Q541" s="395"/>
      <c r="R541" s="395"/>
      <c r="S541" s="391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0">
        <v>4640242180540</v>
      </c>
      <c r="E542" s="391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36" t="s">
        <v>755</v>
      </c>
      <c r="P542" s="395"/>
      <c r="Q542" s="395"/>
      <c r="R542" s="395"/>
      <c r="S542" s="391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0">
        <v>4640242181233</v>
      </c>
      <c r="E543" s="391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7" t="s">
        <v>758</v>
      </c>
      <c r="P543" s="395"/>
      <c r="Q543" s="395"/>
      <c r="R543" s="395"/>
      <c r="S543" s="391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0">
        <v>4640242181226</v>
      </c>
      <c r="E544" s="391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4" t="s">
        <v>761</v>
      </c>
      <c r="P544" s="395"/>
      <c r="Q544" s="395"/>
      <c r="R544" s="395"/>
      <c r="S544" s="391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14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415"/>
      <c r="O545" s="416" t="s">
        <v>70</v>
      </c>
      <c r="P545" s="417"/>
      <c r="Q545" s="417"/>
      <c r="R545" s="417"/>
      <c r="S545" s="417"/>
      <c r="T545" s="417"/>
      <c r="U545" s="418"/>
      <c r="V545" s="37" t="s">
        <v>71</v>
      </c>
      <c r="W545" s="388">
        <f>IFERROR(W540/H540,"0")+IFERROR(W541/H541,"0")+IFERROR(W542/H542,"0")+IFERROR(W543/H543,"0")+IFERROR(W544/H544,"0")</f>
        <v>0.64102564102564108</v>
      </c>
      <c r="X545" s="388">
        <f>IFERROR(X540/H540,"0")+IFERROR(X541/H541,"0")+IFERROR(X542/H542,"0")+IFERROR(X543/H543,"0")+IFERROR(X544/H544,"0")</f>
        <v>1</v>
      </c>
      <c r="Y545" s="388">
        <f>IFERROR(IF(Y540="",0,Y540),"0")+IFERROR(IF(Y541="",0,Y541),"0")+IFERROR(IF(Y542="",0,Y542),"0")+IFERROR(IF(Y543="",0,Y543),"0")+IFERROR(IF(Y544="",0,Y544),"0")</f>
        <v>2.1749999999999999E-2</v>
      </c>
      <c r="Z545" s="389"/>
      <c r="AA545" s="389"/>
    </row>
    <row r="546" spans="1:67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415"/>
      <c r="O546" s="416" t="s">
        <v>70</v>
      </c>
      <c r="P546" s="417"/>
      <c r="Q546" s="417"/>
      <c r="R546" s="417"/>
      <c r="S546" s="417"/>
      <c r="T546" s="417"/>
      <c r="U546" s="418"/>
      <c r="V546" s="37" t="s">
        <v>66</v>
      </c>
      <c r="W546" s="388">
        <f>IFERROR(SUM(W540:W544),"0")</f>
        <v>5</v>
      </c>
      <c r="X546" s="388">
        <f>IFERROR(SUM(X540:X544),"0")</f>
        <v>7.8</v>
      </c>
      <c r="Y546" s="37"/>
      <c r="Z546" s="389"/>
      <c r="AA546" s="389"/>
    </row>
    <row r="547" spans="1:67" ht="14.25" customHeight="1" x14ac:dyDescent="0.25">
      <c r="A547" s="392" t="s">
        <v>207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4301060408</v>
      </c>
      <c r="D548" s="390">
        <v>4640242180120</v>
      </c>
      <c r="E548" s="391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1" t="s">
        <v>764</v>
      </c>
      <c r="P548" s="395"/>
      <c r="Q548" s="395"/>
      <c r="R548" s="395"/>
      <c r="S548" s="391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4301060354</v>
      </c>
      <c r="D549" s="390">
        <v>4640242180120</v>
      </c>
      <c r="E549" s="391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4" t="s">
        <v>766</v>
      </c>
      <c r="P549" s="395"/>
      <c r="Q549" s="395"/>
      <c r="R549" s="395"/>
      <c r="S549" s="391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4301060407</v>
      </c>
      <c r="D550" s="390">
        <v>4640242180137</v>
      </c>
      <c r="E550" s="391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1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4301060355</v>
      </c>
      <c r="D551" s="390">
        <v>4640242180137</v>
      </c>
      <c r="E551" s="391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771</v>
      </c>
      <c r="P551" s="395"/>
      <c r="Q551" s="395"/>
      <c r="R551" s="395"/>
      <c r="S551" s="391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14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15"/>
      <c r="O552" s="416" t="s">
        <v>70</v>
      </c>
      <c r="P552" s="417"/>
      <c r="Q552" s="417"/>
      <c r="R552" s="417"/>
      <c r="S552" s="417"/>
      <c r="T552" s="417"/>
      <c r="U552" s="418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15"/>
      <c r="O553" s="416" t="s">
        <v>70</v>
      </c>
      <c r="P553" s="417"/>
      <c r="Q553" s="417"/>
      <c r="R553" s="417"/>
      <c r="S553" s="417"/>
      <c r="T553" s="417"/>
      <c r="U553" s="418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34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6"/>
      <c r="O554" s="561" t="s">
        <v>772</v>
      </c>
      <c r="P554" s="540"/>
      <c r="Q554" s="540"/>
      <c r="R554" s="540"/>
      <c r="S554" s="540"/>
      <c r="T554" s="540"/>
      <c r="U554" s="541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7003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7092.4500000000007</v>
      </c>
      <c r="Y554" s="37"/>
      <c r="Z554" s="389"/>
      <c r="AA554" s="389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6"/>
      <c r="O555" s="561" t="s">
        <v>773</v>
      </c>
      <c r="P555" s="540"/>
      <c r="Q555" s="540"/>
      <c r="R555" s="540"/>
      <c r="S555" s="540"/>
      <c r="T555" s="540"/>
      <c r="U555" s="541"/>
      <c r="V555" s="37" t="s">
        <v>66</v>
      </c>
      <c r="W555" s="388">
        <f>IFERROR(SUM(BL22:BL551),"0")</f>
        <v>7416.5690778178205</v>
      </c>
      <c r="X555" s="388">
        <f>IFERROR(SUM(BM22:BM551),"0")</f>
        <v>7511.8079999999982</v>
      </c>
      <c r="Y555" s="37"/>
      <c r="Z555" s="389"/>
      <c r="AA555" s="389"/>
    </row>
    <row r="556" spans="1:67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6"/>
      <c r="O556" s="561" t="s">
        <v>774</v>
      </c>
      <c r="P556" s="540"/>
      <c r="Q556" s="540"/>
      <c r="R556" s="540"/>
      <c r="S556" s="540"/>
      <c r="T556" s="540"/>
      <c r="U556" s="541"/>
      <c r="V556" s="37" t="s">
        <v>775</v>
      </c>
      <c r="W556" s="38">
        <f>ROUNDUP(SUM(BN22:BN551),0)</f>
        <v>14</v>
      </c>
      <c r="X556" s="38">
        <f>ROUNDUP(SUM(BO22:BO551),0)</f>
        <v>14</v>
      </c>
      <c r="Y556" s="37"/>
      <c r="Z556" s="389"/>
      <c r="AA556" s="389"/>
    </row>
    <row r="557" spans="1:67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446"/>
      <c r="O557" s="561" t="s">
        <v>776</v>
      </c>
      <c r="P557" s="540"/>
      <c r="Q557" s="540"/>
      <c r="R557" s="540"/>
      <c r="S557" s="540"/>
      <c r="T557" s="540"/>
      <c r="U557" s="541"/>
      <c r="V557" s="37" t="s">
        <v>66</v>
      </c>
      <c r="W557" s="388">
        <f>GrossWeightTotal+PalletQtyTotal*25</f>
        <v>7766.5690778178205</v>
      </c>
      <c r="X557" s="388">
        <f>GrossWeightTotalR+PalletQtyTotalR*25</f>
        <v>7861.8079999999982</v>
      </c>
      <c r="Y557" s="37"/>
      <c r="Z557" s="389"/>
      <c r="AA557" s="389"/>
    </row>
    <row r="558" spans="1:67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446"/>
      <c r="O558" s="561" t="s">
        <v>777</v>
      </c>
      <c r="P558" s="540"/>
      <c r="Q558" s="540"/>
      <c r="R558" s="540"/>
      <c r="S558" s="540"/>
      <c r="T558" s="540"/>
      <c r="U558" s="541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1416.0224308970828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1437</v>
      </c>
      <c r="Y558" s="37"/>
      <c r="Z558" s="389"/>
      <c r="AA558" s="389"/>
    </row>
    <row r="559" spans="1:67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446"/>
      <c r="O559" s="561" t="s">
        <v>778</v>
      </c>
      <c r="P559" s="540"/>
      <c r="Q559" s="540"/>
      <c r="R559" s="540"/>
      <c r="S559" s="540"/>
      <c r="T559" s="540"/>
      <c r="U559" s="541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15.075749999999999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6" t="s">
        <v>95</v>
      </c>
      <c r="D561" s="564"/>
      <c r="E561" s="564"/>
      <c r="F561" s="425"/>
      <c r="G561" s="396" t="s">
        <v>230</v>
      </c>
      <c r="H561" s="564"/>
      <c r="I561" s="564"/>
      <c r="J561" s="564"/>
      <c r="K561" s="564"/>
      <c r="L561" s="564"/>
      <c r="M561" s="564"/>
      <c r="N561" s="564"/>
      <c r="O561" s="564"/>
      <c r="P561" s="425"/>
      <c r="Q561" s="396" t="s">
        <v>472</v>
      </c>
      <c r="R561" s="425"/>
      <c r="S561" s="396" t="s">
        <v>547</v>
      </c>
      <c r="T561" s="564"/>
      <c r="U561" s="564"/>
      <c r="V561" s="42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68" t="s">
        <v>781</v>
      </c>
      <c r="B562" s="396" t="s">
        <v>60</v>
      </c>
      <c r="C562" s="396" t="s">
        <v>96</v>
      </c>
      <c r="D562" s="396" t="s">
        <v>104</v>
      </c>
      <c r="E562" s="396" t="s">
        <v>95</v>
      </c>
      <c r="F562" s="396" t="s">
        <v>220</v>
      </c>
      <c r="G562" s="396" t="s">
        <v>231</v>
      </c>
      <c r="H562" s="396" t="s">
        <v>241</v>
      </c>
      <c r="I562" s="396" t="s">
        <v>260</v>
      </c>
      <c r="J562" s="396" t="s">
        <v>333</v>
      </c>
      <c r="K562" s="378"/>
      <c r="L562" s="396" t="s">
        <v>367</v>
      </c>
      <c r="M562" s="378"/>
      <c r="N562" s="396" t="s">
        <v>367</v>
      </c>
      <c r="O562" s="396" t="s">
        <v>442</v>
      </c>
      <c r="P562" s="396" t="s">
        <v>459</v>
      </c>
      <c r="Q562" s="396" t="s">
        <v>473</v>
      </c>
      <c r="R562" s="396" t="s">
        <v>520</v>
      </c>
      <c r="S562" s="396" t="s">
        <v>548</v>
      </c>
      <c r="T562" s="396" t="s">
        <v>595</v>
      </c>
      <c r="U562" s="396" t="s">
        <v>624</v>
      </c>
      <c r="V562" s="396" t="s">
        <v>631</v>
      </c>
      <c r="W562" s="396" t="s">
        <v>637</v>
      </c>
      <c r="X562" s="396" t="s">
        <v>687</v>
      </c>
      <c r="AA562" s="52"/>
      <c r="AD562" s="378"/>
    </row>
    <row r="563" spans="1:30" ht="13.5" customHeight="1" thickBot="1" x14ac:dyDescent="0.25">
      <c r="A563" s="469"/>
      <c r="B563" s="397"/>
      <c r="C563" s="397"/>
      <c r="D563" s="397"/>
      <c r="E563" s="397"/>
      <c r="F563" s="397"/>
      <c r="G563" s="397"/>
      <c r="H563" s="397"/>
      <c r="I563" s="397"/>
      <c r="J563" s="397"/>
      <c r="K563" s="378"/>
      <c r="L563" s="397"/>
      <c r="M563" s="378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426.6</v>
      </c>
      <c r="D564" s="46">
        <f>IFERROR(X53*1,"0")+IFERROR(X54*1,"0")+IFERROR(X55*1,"0")+IFERROR(X56*1,"0")</f>
        <v>414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1466.8999999999999</v>
      </c>
      <c r="F564" s="46">
        <f>IFERROR(X131*1,"0")+IFERROR(X132*1,"0")+IFERROR(X133*1,"0")+IFERROR(X134*1,"0")+IFERROR(X135*1,"0")</f>
        <v>248.4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109.2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437</v>
      </c>
      <c r="J564" s="46">
        <f>IFERROR(X209*1,"0")+IFERROR(X210*1,"0")+IFERROR(X211*1,"0")+IFERROR(X212*1,"0")+IFERROR(X213*1,"0")+IFERROR(X214*1,"0")+IFERROR(X215*1,"0")+IFERROR(X219*1,"0")+IFERROR(X220*1,"0")+IFERROR(X221*1,"0")</f>
        <v>91.9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1365.95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1365.95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140.69999999999999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2155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24.8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76.5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6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79.199999999999989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7.8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M17:M18"/>
    <mergeCell ref="O177:S177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58:S258"/>
    <mergeCell ref="O429:S429"/>
    <mergeCell ref="O494:S494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216:N217"/>
    <mergeCell ref="O158:U158"/>
    <mergeCell ref="O280:U280"/>
    <mergeCell ref="O81:S81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D535:E535"/>
    <mergeCell ref="D473:E473"/>
    <mergeCell ref="D187:E187"/>
    <mergeCell ref="A269:Y269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2024-06-18T09:14:50Z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