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6,24 Пушкарный\"/>
    </mc:Choice>
  </mc:AlternateContent>
  <xr:revisionPtr revIDLastSave="0" documentId="13_ncr:1_{7113D473-0EC5-4E8D-A8EC-8C35692FE8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X537" i="1"/>
  <c r="W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O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M490" i="1"/>
  <c r="BL490" i="1"/>
  <c r="Y490" i="1"/>
  <c r="X490" i="1"/>
  <c r="O490" i="1"/>
  <c r="W488" i="1"/>
  <c r="X487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N460" i="1"/>
  <c r="BL460" i="1"/>
  <c r="X460" i="1"/>
  <c r="O460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O439" i="1"/>
  <c r="W437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N424" i="1"/>
  <c r="BL424" i="1"/>
  <c r="X424" i="1"/>
  <c r="X426" i="1" s="1"/>
  <c r="O424" i="1"/>
  <c r="W421" i="1"/>
  <c r="W420" i="1"/>
  <c r="BN419" i="1"/>
  <c r="BL419" i="1"/>
  <c r="X419" i="1"/>
  <c r="O419" i="1"/>
  <c r="BO418" i="1"/>
  <c r="BN418" i="1"/>
  <c r="BM418" i="1"/>
  <c r="BL418" i="1"/>
  <c r="Y418" i="1"/>
  <c r="X418" i="1"/>
  <c r="O418" i="1"/>
  <c r="BN417" i="1"/>
  <c r="BL417" i="1"/>
  <c r="X417" i="1"/>
  <c r="O417" i="1"/>
  <c r="W415" i="1"/>
  <c r="W414" i="1"/>
  <c r="BN413" i="1"/>
  <c r="BL413" i="1"/>
  <c r="X413" i="1"/>
  <c r="O413" i="1"/>
  <c r="W411" i="1"/>
  <c r="W410" i="1"/>
  <c r="BN409" i="1"/>
  <c r="BL409" i="1"/>
  <c r="X409" i="1"/>
  <c r="O409" i="1"/>
  <c r="BN408" i="1"/>
  <c r="BL408" i="1"/>
  <c r="X408" i="1"/>
  <c r="O408" i="1"/>
  <c r="BN407" i="1"/>
  <c r="BL407" i="1"/>
  <c r="X407" i="1"/>
  <c r="O407" i="1"/>
  <c r="W405" i="1"/>
  <c r="W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W389" i="1"/>
  <c r="W388" i="1"/>
  <c r="BN387" i="1"/>
  <c r="BL387" i="1"/>
  <c r="X387" i="1"/>
  <c r="O387" i="1"/>
  <c r="BO386" i="1"/>
  <c r="BN386" i="1"/>
  <c r="BM386" i="1"/>
  <c r="BL386" i="1"/>
  <c r="Y386" i="1"/>
  <c r="X386" i="1"/>
  <c r="O386" i="1"/>
  <c r="W382" i="1"/>
  <c r="X381" i="1"/>
  <c r="W381" i="1"/>
  <c r="BO380" i="1"/>
  <c r="BN380" i="1"/>
  <c r="BM380" i="1"/>
  <c r="BL380" i="1"/>
  <c r="Y380" i="1"/>
  <c r="Y381" i="1" s="1"/>
  <c r="X380" i="1"/>
  <c r="X382" i="1" s="1"/>
  <c r="O380" i="1"/>
  <c r="W378" i="1"/>
  <c r="W377" i="1"/>
  <c r="BN376" i="1"/>
  <c r="BL376" i="1"/>
  <c r="X376" i="1"/>
  <c r="O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BO333" i="1" s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O329" i="1"/>
  <c r="BN328" i="1"/>
  <c r="BL328" i="1"/>
  <c r="X328" i="1"/>
  <c r="BO328" i="1" s="1"/>
  <c r="BN327" i="1"/>
  <c r="BL327" i="1"/>
  <c r="X327" i="1"/>
  <c r="BO327" i="1" s="1"/>
  <c r="BN326" i="1"/>
  <c r="BL326" i="1"/>
  <c r="X326" i="1"/>
  <c r="BO326" i="1" s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N311" i="1"/>
  <c r="BL311" i="1"/>
  <c r="X311" i="1"/>
  <c r="BO311" i="1" s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O300" i="1"/>
  <c r="W298" i="1"/>
  <c r="W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BO292" i="1" s="1"/>
  <c r="O292" i="1"/>
  <c r="BN291" i="1"/>
  <c r="BL291" i="1"/>
  <c r="X291" i="1"/>
  <c r="BO291" i="1" s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O278" i="1" s="1"/>
  <c r="BN277" i="1"/>
  <c r="BL277" i="1"/>
  <c r="X277" i="1"/>
  <c r="BO277" i="1" s="1"/>
  <c r="W275" i="1"/>
  <c r="W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O260" i="1"/>
  <c r="BO259" i="1"/>
  <c r="BN259" i="1"/>
  <c r="BM259" i="1"/>
  <c r="BL259" i="1"/>
  <c r="Y259" i="1"/>
  <c r="X259" i="1"/>
  <c r="O259" i="1"/>
  <c r="BN258" i="1"/>
  <c r="BL258" i="1"/>
  <c r="X258" i="1"/>
  <c r="O258" i="1"/>
  <c r="W256" i="1"/>
  <c r="W255" i="1"/>
  <c r="BN254" i="1"/>
  <c r="BL254" i="1"/>
  <c r="X254" i="1"/>
  <c r="O254" i="1"/>
  <c r="BN253" i="1"/>
  <c r="BL253" i="1"/>
  <c r="X253" i="1"/>
  <c r="BO253" i="1" s="1"/>
  <c r="O253" i="1"/>
  <c r="BN252" i="1"/>
  <c r="BL252" i="1"/>
  <c r="X252" i="1"/>
  <c r="O252" i="1"/>
  <c r="BN251" i="1"/>
  <c r="BL251" i="1"/>
  <c r="X251" i="1"/>
  <c r="O251" i="1"/>
  <c r="W249" i="1"/>
  <c r="W248" i="1"/>
  <c r="BN247" i="1"/>
  <c r="BL247" i="1"/>
  <c r="X247" i="1"/>
  <c r="BO247" i="1" s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W233" i="1"/>
  <c r="W232" i="1"/>
  <c r="BN231" i="1"/>
  <c r="BL231" i="1"/>
  <c r="X231" i="1"/>
  <c r="O231" i="1"/>
  <c r="BN230" i="1"/>
  <c r="BL230" i="1"/>
  <c r="X230" i="1"/>
  <c r="BO230" i="1" s="1"/>
  <c r="O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X232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N201" i="1"/>
  <c r="BL201" i="1"/>
  <c r="X201" i="1"/>
  <c r="BO201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W181" i="1"/>
  <c r="W180" i="1"/>
  <c r="BN179" i="1"/>
  <c r="BL179" i="1"/>
  <c r="X179" i="1"/>
  <c r="O179" i="1"/>
  <c r="BN178" i="1"/>
  <c r="BL178" i="1"/>
  <c r="X178" i="1"/>
  <c r="BN177" i="1"/>
  <c r="BL177" i="1"/>
  <c r="X177" i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BO173" i="1"/>
  <c r="BN173" i="1"/>
  <c r="BM173" i="1"/>
  <c r="BL173" i="1"/>
  <c r="Y173" i="1"/>
  <c r="X173" i="1"/>
  <c r="BO172" i="1"/>
  <c r="BN172" i="1"/>
  <c r="BM172" i="1"/>
  <c r="BL172" i="1"/>
  <c r="Y172" i="1"/>
  <c r="X172" i="1"/>
  <c r="W170" i="1"/>
  <c r="W169" i="1"/>
  <c r="BN168" i="1"/>
  <c r="BL168" i="1"/>
  <c r="X168" i="1"/>
  <c r="O168" i="1"/>
  <c r="BO167" i="1"/>
  <c r="BN167" i="1"/>
  <c r="BM167" i="1"/>
  <c r="BL167" i="1"/>
  <c r="Y167" i="1"/>
  <c r="X167" i="1"/>
  <c r="O167" i="1"/>
  <c r="W165" i="1"/>
  <c r="W164" i="1"/>
  <c r="BN163" i="1"/>
  <c r="BL163" i="1"/>
  <c r="X163" i="1"/>
  <c r="BO163" i="1" s="1"/>
  <c r="O163" i="1"/>
  <c r="BN162" i="1"/>
  <c r="BL162" i="1"/>
  <c r="X162" i="1"/>
  <c r="X164" i="1" s="1"/>
  <c r="O162" i="1"/>
  <c r="W159" i="1"/>
  <c r="W158" i="1"/>
  <c r="BN157" i="1"/>
  <c r="BL157" i="1"/>
  <c r="X157" i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N144" i="1"/>
  <c r="BL144" i="1"/>
  <c r="X144" i="1"/>
  <c r="O144" i="1"/>
  <c r="BN143" i="1"/>
  <c r="BL143" i="1"/>
  <c r="X143" i="1"/>
  <c r="O143" i="1"/>
  <c r="BN142" i="1"/>
  <c r="BL142" i="1"/>
  <c r="X142" i="1"/>
  <c r="BN141" i="1"/>
  <c r="BL141" i="1"/>
  <c r="X141" i="1"/>
  <c r="O141" i="1"/>
  <c r="W137" i="1"/>
  <c r="W136" i="1"/>
  <c r="BN135" i="1"/>
  <c r="BL135" i="1"/>
  <c r="X135" i="1"/>
  <c r="O135" i="1"/>
  <c r="BN134" i="1"/>
  <c r="BL134" i="1"/>
  <c r="X134" i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O126" i="1"/>
  <c r="BO125" i="1"/>
  <c r="BN125" i="1"/>
  <c r="BM125" i="1"/>
  <c r="BL125" i="1"/>
  <c r="Y125" i="1"/>
  <c r="X125" i="1"/>
  <c r="O125" i="1"/>
  <c r="BN124" i="1"/>
  <c r="BL124" i="1"/>
  <c r="X124" i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O121" i="1"/>
  <c r="BN120" i="1"/>
  <c r="BL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O106" i="1"/>
  <c r="BO105" i="1"/>
  <c r="BN105" i="1"/>
  <c r="BM105" i="1"/>
  <c r="BL105" i="1"/>
  <c r="Y105" i="1"/>
  <c r="X105" i="1"/>
  <c r="O105" i="1"/>
  <c r="BN104" i="1"/>
  <c r="BL104" i="1"/>
  <c r="X104" i="1"/>
  <c r="O104" i="1"/>
  <c r="BN103" i="1"/>
  <c r="BL103" i="1"/>
  <c r="X103" i="1"/>
  <c r="BO103" i="1" s="1"/>
  <c r="O103" i="1"/>
  <c r="BN102" i="1"/>
  <c r="BL102" i="1"/>
  <c r="X102" i="1"/>
  <c r="W100" i="1"/>
  <c r="W99" i="1"/>
  <c r="BN98" i="1"/>
  <c r="BL98" i="1"/>
  <c r="X98" i="1"/>
  <c r="BO98" i="1" s="1"/>
  <c r="O98" i="1"/>
  <c r="BN97" i="1"/>
  <c r="BL97" i="1"/>
  <c r="X97" i="1"/>
  <c r="O97" i="1"/>
  <c r="BO96" i="1"/>
  <c r="BN96" i="1"/>
  <c r="BM96" i="1"/>
  <c r="BL96" i="1"/>
  <c r="Y96" i="1"/>
  <c r="X96" i="1"/>
  <c r="O96" i="1"/>
  <c r="BN95" i="1"/>
  <c r="BL95" i="1"/>
  <c r="X95" i="1"/>
  <c r="O95" i="1"/>
  <c r="BN94" i="1"/>
  <c r="BL94" i="1"/>
  <c r="X94" i="1"/>
  <c r="BO94" i="1" s="1"/>
  <c r="O94" i="1"/>
  <c r="BN93" i="1"/>
  <c r="BL93" i="1"/>
  <c r="X93" i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O87" i="1"/>
  <c r="BO86" i="1"/>
  <c r="BN86" i="1"/>
  <c r="BM86" i="1"/>
  <c r="BL86" i="1"/>
  <c r="Y86" i="1"/>
  <c r="X86" i="1"/>
  <c r="O86" i="1"/>
  <c r="BN85" i="1"/>
  <c r="BL85" i="1"/>
  <c r="X85" i="1"/>
  <c r="O85" i="1"/>
  <c r="W83" i="1"/>
  <c r="W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O67" i="1"/>
  <c r="BO66" i="1"/>
  <c r="BN66" i="1"/>
  <c r="BM66" i="1"/>
  <c r="BL66" i="1"/>
  <c r="Y66" i="1"/>
  <c r="X66" i="1"/>
  <c r="O66" i="1"/>
  <c r="BN65" i="1"/>
  <c r="BL65" i="1"/>
  <c r="X65" i="1"/>
  <c r="O65" i="1"/>
  <c r="BN64" i="1"/>
  <c r="BL64" i="1"/>
  <c r="X64" i="1"/>
  <c r="BO64" i="1" s="1"/>
  <c r="O64" i="1"/>
  <c r="BN63" i="1"/>
  <c r="BL63" i="1"/>
  <c r="X63" i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N55" i="1"/>
  <c r="BL55" i="1"/>
  <c r="X55" i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O48" i="1"/>
  <c r="BN47" i="1"/>
  <c r="BL47" i="1"/>
  <c r="X47" i="1"/>
  <c r="C564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O32" i="1"/>
  <c r="BN31" i="1"/>
  <c r="BL31" i="1"/>
  <c r="X31" i="1"/>
  <c r="BO31" i="1" s="1"/>
  <c r="O31" i="1"/>
  <c r="BN30" i="1"/>
  <c r="BL30" i="1"/>
  <c r="X30" i="1"/>
  <c r="Y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554" i="1" s="1"/>
  <c r="W24" i="1"/>
  <c r="BO23" i="1"/>
  <c r="BN23" i="1"/>
  <c r="BM23" i="1"/>
  <c r="BL23" i="1"/>
  <c r="Y23" i="1"/>
  <c r="X23" i="1"/>
  <c r="O23" i="1"/>
  <c r="BN22" i="1"/>
  <c r="BL22" i="1"/>
  <c r="W555" i="1" s="1"/>
  <c r="X22" i="1"/>
  <c r="O22" i="1"/>
  <c r="H10" i="1"/>
  <c r="A9" i="1"/>
  <c r="A10" i="1" s="1"/>
  <c r="D7" i="1"/>
  <c r="P6" i="1"/>
  <c r="O2" i="1"/>
  <c r="BO109" i="1" l="1"/>
  <c r="BM109" i="1"/>
  <c r="Y109" i="1"/>
  <c r="BO134" i="1"/>
  <c r="BM134" i="1"/>
  <c r="Y134" i="1"/>
  <c r="BO156" i="1"/>
  <c r="BM156" i="1"/>
  <c r="Y156" i="1"/>
  <c r="BO178" i="1"/>
  <c r="BM178" i="1"/>
  <c r="Y178" i="1"/>
  <c r="BO228" i="1"/>
  <c r="BM228" i="1"/>
  <c r="Y228" i="1"/>
  <c r="BO251" i="1"/>
  <c r="BM251" i="1"/>
  <c r="Y251" i="1"/>
  <c r="BO284" i="1"/>
  <c r="BM284" i="1"/>
  <c r="Y284" i="1"/>
  <c r="BO342" i="1"/>
  <c r="BM342" i="1"/>
  <c r="Y342" i="1"/>
  <c r="BO374" i="1"/>
  <c r="BM374" i="1"/>
  <c r="Y374" i="1"/>
  <c r="BO402" i="1"/>
  <c r="BM402" i="1"/>
  <c r="Y402" i="1"/>
  <c r="BO454" i="1"/>
  <c r="BM454" i="1"/>
  <c r="Y454" i="1"/>
  <c r="BO478" i="1"/>
  <c r="BM478" i="1"/>
  <c r="Y478" i="1"/>
  <c r="Y29" i="1"/>
  <c r="BM29" i="1"/>
  <c r="Y54" i="1"/>
  <c r="BM54" i="1"/>
  <c r="Y62" i="1"/>
  <c r="BM62" i="1"/>
  <c r="Y70" i="1"/>
  <c r="BM70" i="1"/>
  <c r="Y78" i="1"/>
  <c r="BM78" i="1"/>
  <c r="BO92" i="1"/>
  <c r="BM92" i="1"/>
  <c r="Y92" i="1"/>
  <c r="BO121" i="1"/>
  <c r="BM121" i="1"/>
  <c r="Y121" i="1"/>
  <c r="BO143" i="1"/>
  <c r="BM143" i="1"/>
  <c r="Y143" i="1"/>
  <c r="BO177" i="1"/>
  <c r="BM177" i="1"/>
  <c r="Y177" i="1"/>
  <c r="BO210" i="1"/>
  <c r="BM210" i="1"/>
  <c r="Y210" i="1"/>
  <c r="BO241" i="1"/>
  <c r="BM241" i="1"/>
  <c r="Y241" i="1"/>
  <c r="BO263" i="1"/>
  <c r="BM263" i="1"/>
  <c r="Y263" i="1"/>
  <c r="BO300" i="1"/>
  <c r="BM300" i="1"/>
  <c r="Y300" i="1"/>
  <c r="X357" i="1"/>
  <c r="X356" i="1"/>
  <c r="BO355" i="1"/>
  <c r="BM355" i="1"/>
  <c r="Y355" i="1"/>
  <c r="Y356" i="1" s="1"/>
  <c r="BO360" i="1"/>
  <c r="BM360" i="1"/>
  <c r="Y360" i="1"/>
  <c r="BO394" i="1"/>
  <c r="BM394" i="1"/>
  <c r="Y394" i="1"/>
  <c r="BO431" i="1"/>
  <c r="BM431" i="1"/>
  <c r="Y431" i="1"/>
  <c r="X466" i="1"/>
  <c r="X465" i="1"/>
  <c r="BO464" i="1"/>
  <c r="BM464" i="1"/>
  <c r="Y464" i="1"/>
  <c r="Y465" i="1" s="1"/>
  <c r="BO470" i="1"/>
  <c r="BM470" i="1"/>
  <c r="Y470" i="1"/>
  <c r="BO495" i="1"/>
  <c r="BM495" i="1"/>
  <c r="Y495" i="1"/>
  <c r="X118" i="1"/>
  <c r="BO334" i="1"/>
  <c r="BM334" i="1"/>
  <c r="Y334" i="1"/>
  <c r="BO338" i="1"/>
  <c r="BM338" i="1"/>
  <c r="Y338" i="1"/>
  <c r="BO351" i="1"/>
  <c r="BM351" i="1"/>
  <c r="Y351" i="1"/>
  <c r="X370" i="1"/>
  <c r="BO368" i="1"/>
  <c r="BM368" i="1"/>
  <c r="Y368" i="1"/>
  <c r="BO392" i="1"/>
  <c r="BM392" i="1"/>
  <c r="Y392" i="1"/>
  <c r="BO400" i="1"/>
  <c r="BM400" i="1"/>
  <c r="Y400" i="1"/>
  <c r="BO425" i="1"/>
  <c r="BM425" i="1"/>
  <c r="Y425" i="1"/>
  <c r="BO429" i="1"/>
  <c r="BM429" i="1"/>
  <c r="Y429" i="1"/>
  <c r="X441" i="1"/>
  <c r="BO439" i="1"/>
  <c r="BM439" i="1"/>
  <c r="Y439" i="1"/>
  <c r="BO476" i="1"/>
  <c r="BM476" i="1"/>
  <c r="Y476" i="1"/>
  <c r="BO493" i="1"/>
  <c r="BM493" i="1"/>
  <c r="Y493" i="1"/>
  <c r="X507" i="1"/>
  <c r="X506" i="1"/>
  <c r="BO505" i="1"/>
  <c r="BM505" i="1"/>
  <c r="Y505" i="1"/>
  <c r="Y506" i="1" s="1"/>
  <c r="X529" i="1"/>
  <c r="X528" i="1"/>
  <c r="BO523" i="1"/>
  <c r="BM523" i="1"/>
  <c r="Y523" i="1"/>
  <c r="BO525" i="1"/>
  <c r="BM525" i="1"/>
  <c r="Y525" i="1"/>
  <c r="BO527" i="1"/>
  <c r="BM527" i="1"/>
  <c r="Y527" i="1"/>
  <c r="B564" i="1"/>
  <c r="W556" i="1"/>
  <c r="W557" i="1" s="1"/>
  <c r="Y27" i="1"/>
  <c r="Y34" i="1" s="1"/>
  <c r="BM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BO47" i="1"/>
  <c r="Y64" i="1"/>
  <c r="BM64" i="1"/>
  <c r="Y68" i="1"/>
  <c r="BM68" i="1"/>
  <c r="Y72" i="1"/>
  <c r="BM72" i="1"/>
  <c r="Y76" i="1"/>
  <c r="BM76" i="1"/>
  <c r="Y80" i="1"/>
  <c r="BM80" i="1"/>
  <c r="Y88" i="1"/>
  <c r="BM88" i="1"/>
  <c r="X100" i="1"/>
  <c r="Y94" i="1"/>
  <c r="BM94" i="1"/>
  <c r="Y98" i="1"/>
  <c r="BM98" i="1"/>
  <c r="Y103" i="1"/>
  <c r="BM103" i="1"/>
  <c r="Y107" i="1"/>
  <c r="BM107" i="1"/>
  <c r="Y111" i="1"/>
  <c r="BM111" i="1"/>
  <c r="Y115" i="1"/>
  <c r="BM115" i="1"/>
  <c r="Y123" i="1"/>
  <c r="BM123" i="1"/>
  <c r="Y132" i="1"/>
  <c r="BM132" i="1"/>
  <c r="Y150" i="1"/>
  <c r="BM150" i="1"/>
  <c r="Y154" i="1"/>
  <c r="BM154" i="1"/>
  <c r="Y163" i="1"/>
  <c r="BM163" i="1"/>
  <c r="X169" i="1"/>
  <c r="X180" i="1"/>
  <c r="Y175" i="1"/>
  <c r="BM175" i="1"/>
  <c r="Y184" i="1"/>
  <c r="BM184" i="1"/>
  <c r="Y187" i="1"/>
  <c r="BM187" i="1"/>
  <c r="Y190" i="1"/>
  <c r="BM190" i="1"/>
  <c r="Y201" i="1"/>
  <c r="BM201" i="1"/>
  <c r="X217" i="1"/>
  <c r="Y212" i="1"/>
  <c r="BM212" i="1"/>
  <c r="Y226" i="1"/>
  <c r="BM226" i="1"/>
  <c r="BO226" i="1"/>
  <c r="Y230" i="1"/>
  <c r="BM230" i="1"/>
  <c r="Y239" i="1"/>
  <c r="BM239" i="1"/>
  <c r="Y243" i="1"/>
  <c r="BM243" i="1"/>
  <c r="Y247" i="1"/>
  <c r="BM247" i="1"/>
  <c r="X255" i="1"/>
  <c r="Y253" i="1"/>
  <c r="BM253" i="1"/>
  <c r="Y261" i="1"/>
  <c r="BM261" i="1"/>
  <c r="Y265" i="1"/>
  <c r="BM265" i="1"/>
  <c r="Y272" i="1"/>
  <c r="BM272" i="1"/>
  <c r="Y277" i="1"/>
  <c r="BM277" i="1"/>
  <c r="Y278" i="1"/>
  <c r="BM278" i="1"/>
  <c r="X287" i="1"/>
  <c r="Y291" i="1"/>
  <c r="BM291" i="1"/>
  <c r="Y296" i="1"/>
  <c r="BM296" i="1"/>
  <c r="Y311" i="1"/>
  <c r="BM311" i="1"/>
  <c r="Y326" i="1"/>
  <c r="BM326" i="1"/>
  <c r="Y327" i="1"/>
  <c r="BM327" i="1"/>
  <c r="Y328" i="1"/>
  <c r="BM328" i="1"/>
  <c r="Y333" i="1"/>
  <c r="BM333" i="1"/>
  <c r="BO335" i="1"/>
  <c r="BM335" i="1"/>
  <c r="Y335" i="1"/>
  <c r="BO344" i="1"/>
  <c r="BM344" i="1"/>
  <c r="Y344" i="1"/>
  <c r="BO362" i="1"/>
  <c r="BM362" i="1"/>
  <c r="Y362" i="1"/>
  <c r="BO376" i="1"/>
  <c r="BM376" i="1"/>
  <c r="Y376" i="1"/>
  <c r="BO396" i="1"/>
  <c r="BM396" i="1"/>
  <c r="Y396" i="1"/>
  <c r="BO408" i="1"/>
  <c r="BM408" i="1"/>
  <c r="Y408" i="1"/>
  <c r="BO433" i="1"/>
  <c r="BM433" i="1"/>
  <c r="Y433" i="1"/>
  <c r="BO472" i="1"/>
  <c r="BM472" i="1"/>
  <c r="Y472" i="1"/>
  <c r="BO480" i="1"/>
  <c r="BM480" i="1"/>
  <c r="Y480" i="1"/>
  <c r="BO499" i="1"/>
  <c r="BM499" i="1"/>
  <c r="Y499" i="1"/>
  <c r="BO524" i="1"/>
  <c r="BM524" i="1"/>
  <c r="Y524" i="1"/>
  <c r="BO526" i="1"/>
  <c r="BM526" i="1"/>
  <c r="Y526" i="1"/>
  <c r="S564" i="1"/>
  <c r="Y188" i="1"/>
  <c r="BM188" i="1"/>
  <c r="F9" i="1"/>
  <c r="J9" i="1"/>
  <c r="F10" i="1"/>
  <c r="Y22" i="1"/>
  <c r="Y24" i="1" s="1"/>
  <c r="BM22" i="1"/>
  <c r="BO22" i="1"/>
  <c r="W558" i="1"/>
  <c r="X25" i="1"/>
  <c r="X35" i="1"/>
  <c r="Y28" i="1"/>
  <c r="BM28" i="1"/>
  <c r="X34" i="1"/>
  <c r="BO48" i="1"/>
  <c r="BM48" i="1"/>
  <c r="Y48" i="1"/>
  <c r="X50" i="1"/>
  <c r="D564" i="1"/>
  <c r="X57" i="1"/>
  <c r="BO53" i="1"/>
  <c r="BM53" i="1"/>
  <c r="Y53" i="1"/>
  <c r="BO56" i="1"/>
  <c r="BM56" i="1"/>
  <c r="Y56" i="1"/>
  <c r="X58" i="1"/>
  <c r="E564" i="1"/>
  <c r="X82" i="1"/>
  <c r="BO61" i="1"/>
  <c r="BM61" i="1"/>
  <c r="Y61" i="1"/>
  <c r="BO65" i="1"/>
  <c r="BM65" i="1"/>
  <c r="Y65" i="1"/>
  <c r="BO69" i="1"/>
  <c r="BM69" i="1"/>
  <c r="Y69" i="1"/>
  <c r="BO73" i="1"/>
  <c r="BM73" i="1"/>
  <c r="Y73" i="1"/>
  <c r="BO77" i="1"/>
  <c r="BM77" i="1"/>
  <c r="Y77" i="1"/>
  <c r="BO81" i="1"/>
  <c r="BM81" i="1"/>
  <c r="Y81" i="1"/>
  <c r="X83" i="1"/>
  <c r="X90" i="1"/>
  <c r="BO85" i="1"/>
  <c r="BM85" i="1"/>
  <c r="Y85" i="1"/>
  <c r="X89" i="1"/>
  <c r="BO93" i="1"/>
  <c r="BM93" i="1"/>
  <c r="Y93" i="1"/>
  <c r="BO97" i="1"/>
  <c r="BM97" i="1"/>
  <c r="Y97" i="1"/>
  <c r="BO104" i="1"/>
  <c r="BM104" i="1"/>
  <c r="Y104" i="1"/>
  <c r="BO108" i="1"/>
  <c r="BM108" i="1"/>
  <c r="Y108" i="1"/>
  <c r="BO112" i="1"/>
  <c r="BM112" i="1"/>
  <c r="Y112" i="1"/>
  <c r="BO116" i="1"/>
  <c r="BM116" i="1"/>
  <c r="Y116" i="1"/>
  <c r="X127" i="1"/>
  <c r="BO120" i="1"/>
  <c r="BM120" i="1"/>
  <c r="Y120" i="1"/>
  <c r="BO124" i="1"/>
  <c r="BM124" i="1"/>
  <c r="Y124" i="1"/>
  <c r="BO133" i="1"/>
  <c r="BM133" i="1"/>
  <c r="Y133" i="1"/>
  <c r="BO142" i="1"/>
  <c r="BM142" i="1"/>
  <c r="Y142" i="1"/>
  <c r="BO151" i="1"/>
  <c r="BM151" i="1"/>
  <c r="Y151" i="1"/>
  <c r="BO155" i="1"/>
  <c r="BM155" i="1"/>
  <c r="Y155" i="1"/>
  <c r="BO168" i="1"/>
  <c r="BM168" i="1"/>
  <c r="Y168" i="1"/>
  <c r="Y169" i="1" s="1"/>
  <c r="X170" i="1"/>
  <c r="BO174" i="1"/>
  <c r="BM174" i="1"/>
  <c r="Y174" i="1"/>
  <c r="BO179" i="1"/>
  <c r="BM179" i="1"/>
  <c r="Y179" i="1"/>
  <c r="X181" i="1"/>
  <c r="X199" i="1"/>
  <c r="BO183" i="1"/>
  <c r="BM183" i="1"/>
  <c r="Y183" i="1"/>
  <c r="BO186" i="1"/>
  <c r="BM186" i="1"/>
  <c r="Y186" i="1"/>
  <c r="BO191" i="1"/>
  <c r="BM191" i="1"/>
  <c r="Y191" i="1"/>
  <c r="BO194" i="1"/>
  <c r="BM194" i="1"/>
  <c r="Y194" i="1"/>
  <c r="BO196" i="1"/>
  <c r="BM196" i="1"/>
  <c r="Y196" i="1"/>
  <c r="X205" i="1"/>
  <c r="BO203" i="1"/>
  <c r="BM203" i="1"/>
  <c r="Y203" i="1"/>
  <c r="BO211" i="1"/>
  <c r="BM211" i="1"/>
  <c r="Y211" i="1"/>
  <c r="BO215" i="1"/>
  <c r="BM215" i="1"/>
  <c r="Y215" i="1"/>
  <c r="X223" i="1"/>
  <c r="BO219" i="1"/>
  <c r="BM219" i="1"/>
  <c r="Y219" i="1"/>
  <c r="X222" i="1"/>
  <c r="BO227" i="1"/>
  <c r="BM227" i="1"/>
  <c r="Y227" i="1"/>
  <c r="BO231" i="1"/>
  <c r="BM231" i="1"/>
  <c r="Y231" i="1"/>
  <c r="X233" i="1"/>
  <c r="N564" i="1"/>
  <c r="X249" i="1"/>
  <c r="BO236" i="1"/>
  <c r="BM236" i="1"/>
  <c r="Y236" i="1"/>
  <c r="L564" i="1"/>
  <c r="BO240" i="1"/>
  <c r="BM240" i="1"/>
  <c r="Y240" i="1"/>
  <c r="BO244" i="1"/>
  <c r="BM244" i="1"/>
  <c r="Y244" i="1"/>
  <c r="X248" i="1"/>
  <c r="BO252" i="1"/>
  <c r="BM252" i="1"/>
  <c r="Y252" i="1"/>
  <c r="BO260" i="1"/>
  <c r="BM260" i="1"/>
  <c r="Y260" i="1"/>
  <c r="BO264" i="1"/>
  <c r="BM264" i="1"/>
  <c r="Y264" i="1"/>
  <c r="BO271" i="1"/>
  <c r="BM271" i="1"/>
  <c r="Y271" i="1"/>
  <c r="X280" i="1"/>
  <c r="BO285" i="1"/>
  <c r="BM285" i="1"/>
  <c r="Y285" i="1"/>
  <c r="O564" i="1"/>
  <c r="X298" i="1"/>
  <c r="BO290" i="1"/>
  <c r="BM290" i="1"/>
  <c r="Y290" i="1"/>
  <c r="X297" i="1"/>
  <c r="H9" i="1"/>
  <c r="X24" i="1"/>
  <c r="BO30" i="1"/>
  <c r="BM30" i="1"/>
  <c r="BO32" i="1"/>
  <c r="BM32" i="1"/>
  <c r="Y32" i="1"/>
  <c r="BO55" i="1"/>
  <c r="BM55" i="1"/>
  <c r="Y55" i="1"/>
  <c r="BO63" i="1"/>
  <c r="BM63" i="1"/>
  <c r="Y63" i="1"/>
  <c r="BO67" i="1"/>
  <c r="BM67" i="1"/>
  <c r="Y67" i="1"/>
  <c r="BO71" i="1"/>
  <c r="BM71" i="1"/>
  <c r="Y71" i="1"/>
  <c r="BO75" i="1"/>
  <c r="BM75" i="1"/>
  <c r="Y75" i="1"/>
  <c r="BO79" i="1"/>
  <c r="BM79" i="1"/>
  <c r="Y79" i="1"/>
  <c r="BO87" i="1"/>
  <c r="BM87" i="1"/>
  <c r="Y87" i="1"/>
  <c r="BO95" i="1"/>
  <c r="BM95" i="1"/>
  <c r="Y95" i="1"/>
  <c r="X99" i="1"/>
  <c r="X117" i="1"/>
  <c r="BO102" i="1"/>
  <c r="BM102" i="1"/>
  <c r="Y102" i="1"/>
  <c r="BO106" i="1"/>
  <c r="BM106" i="1"/>
  <c r="Y106" i="1"/>
  <c r="BO110" i="1"/>
  <c r="BM110" i="1"/>
  <c r="Y110" i="1"/>
  <c r="BO114" i="1"/>
  <c r="BM114" i="1"/>
  <c r="Y114" i="1"/>
  <c r="BO122" i="1"/>
  <c r="BM122" i="1"/>
  <c r="Y122" i="1"/>
  <c r="BO126" i="1"/>
  <c r="BM126" i="1"/>
  <c r="Y126" i="1"/>
  <c r="X128" i="1"/>
  <c r="F564" i="1"/>
  <c r="X136" i="1"/>
  <c r="BO131" i="1"/>
  <c r="BM131" i="1"/>
  <c r="Y131" i="1"/>
  <c r="BO135" i="1"/>
  <c r="BM135" i="1"/>
  <c r="Y135" i="1"/>
  <c r="X137" i="1"/>
  <c r="G564" i="1"/>
  <c r="X145" i="1"/>
  <c r="BO141" i="1"/>
  <c r="BM141" i="1"/>
  <c r="Y141" i="1"/>
  <c r="BO144" i="1"/>
  <c r="BM144" i="1"/>
  <c r="Y144" i="1"/>
  <c r="X146" i="1"/>
  <c r="H564" i="1"/>
  <c r="X158" i="1"/>
  <c r="BO149" i="1"/>
  <c r="BM149" i="1"/>
  <c r="Y149" i="1"/>
  <c r="BO153" i="1"/>
  <c r="BM153" i="1"/>
  <c r="Y153" i="1"/>
  <c r="BO157" i="1"/>
  <c r="BM157" i="1"/>
  <c r="Y157" i="1"/>
  <c r="X159" i="1"/>
  <c r="I564" i="1"/>
  <c r="X165" i="1"/>
  <c r="BO162" i="1"/>
  <c r="BM162" i="1"/>
  <c r="Y162" i="1"/>
  <c r="Y164" i="1" s="1"/>
  <c r="BO176" i="1"/>
  <c r="BM176" i="1"/>
  <c r="Y176" i="1"/>
  <c r="BO185" i="1"/>
  <c r="BM185" i="1"/>
  <c r="Y185" i="1"/>
  <c r="BO189" i="1"/>
  <c r="BM189" i="1"/>
  <c r="Y189" i="1"/>
  <c r="BO193" i="1"/>
  <c r="BM193" i="1"/>
  <c r="Y193" i="1"/>
  <c r="BO195" i="1"/>
  <c r="BM195" i="1"/>
  <c r="Y195" i="1"/>
  <c r="X198" i="1"/>
  <c r="BO202" i="1"/>
  <c r="BM202" i="1"/>
  <c r="Y202" i="1"/>
  <c r="BO204" i="1"/>
  <c r="BM204" i="1"/>
  <c r="Y204" i="1"/>
  <c r="X206" i="1"/>
  <c r="J564" i="1"/>
  <c r="X216" i="1"/>
  <c r="BO209" i="1"/>
  <c r="BM209" i="1"/>
  <c r="Y209" i="1"/>
  <c r="BO213" i="1"/>
  <c r="BM213" i="1"/>
  <c r="Y213" i="1"/>
  <c r="BO220" i="1"/>
  <c r="BM220" i="1"/>
  <c r="Y220" i="1"/>
  <c r="BO229" i="1"/>
  <c r="BM229" i="1"/>
  <c r="Y229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X256" i="1"/>
  <c r="X267" i="1"/>
  <c r="BO258" i="1"/>
  <c r="BM258" i="1"/>
  <c r="Y258" i="1"/>
  <c r="BO262" i="1"/>
  <c r="BM262" i="1"/>
  <c r="Y262" i="1"/>
  <c r="BO266" i="1"/>
  <c r="BM266" i="1"/>
  <c r="Y266" i="1"/>
  <c r="X268" i="1"/>
  <c r="X274" i="1"/>
  <c r="BO270" i="1"/>
  <c r="BM270" i="1"/>
  <c r="Y270" i="1"/>
  <c r="BO273" i="1"/>
  <c r="BM273" i="1"/>
  <c r="Y273" i="1"/>
  <c r="X275" i="1"/>
  <c r="BO279" i="1"/>
  <c r="BM279" i="1"/>
  <c r="Y279" i="1"/>
  <c r="X281" i="1"/>
  <c r="X286" i="1"/>
  <c r="BO283" i="1"/>
  <c r="BM283" i="1"/>
  <c r="Y283" i="1"/>
  <c r="BO301" i="1"/>
  <c r="BM301" i="1"/>
  <c r="Y301" i="1"/>
  <c r="Y302" i="1" s="1"/>
  <c r="X303" i="1"/>
  <c r="P564" i="1"/>
  <c r="X307" i="1"/>
  <c r="BO306" i="1"/>
  <c r="BM306" i="1"/>
  <c r="Y306" i="1"/>
  <c r="Y307" i="1" s="1"/>
  <c r="X308" i="1"/>
  <c r="X313" i="1"/>
  <c r="BO310" i="1"/>
  <c r="BM310" i="1"/>
  <c r="Y310" i="1"/>
  <c r="BO330" i="1"/>
  <c r="BM330" i="1"/>
  <c r="Y330" i="1"/>
  <c r="BO332" i="1"/>
  <c r="BM332" i="1"/>
  <c r="Y332" i="1"/>
  <c r="BO363" i="1"/>
  <c r="BM363" i="1"/>
  <c r="Y363" i="1"/>
  <c r="BO393" i="1"/>
  <c r="BM393" i="1"/>
  <c r="Y393" i="1"/>
  <c r="BO397" i="1"/>
  <c r="BM397" i="1"/>
  <c r="Y397" i="1"/>
  <c r="BO401" i="1"/>
  <c r="BM401" i="1"/>
  <c r="Y401" i="1"/>
  <c r="BO409" i="1"/>
  <c r="BM409" i="1"/>
  <c r="Y409" i="1"/>
  <c r="X411" i="1"/>
  <c r="X414" i="1"/>
  <c r="BO413" i="1"/>
  <c r="BM413" i="1"/>
  <c r="Y413" i="1"/>
  <c r="Y414" i="1" s="1"/>
  <c r="X415" i="1"/>
  <c r="X420" i="1"/>
  <c r="BO417" i="1"/>
  <c r="BM417" i="1"/>
  <c r="Y417" i="1"/>
  <c r="X421" i="1"/>
  <c r="BO430" i="1"/>
  <c r="BM430" i="1"/>
  <c r="Y430" i="1"/>
  <c r="X436" i="1"/>
  <c r="BO434" i="1"/>
  <c r="BM434" i="1"/>
  <c r="Y434" i="1"/>
  <c r="X49" i="1"/>
  <c r="Y292" i="1"/>
  <c r="BM292" i="1"/>
  <c r="Y294" i="1"/>
  <c r="BM294" i="1"/>
  <c r="BO295" i="1"/>
  <c r="BM295" i="1"/>
  <c r="Y295" i="1"/>
  <c r="X302" i="1"/>
  <c r="BO312" i="1"/>
  <c r="BM312" i="1"/>
  <c r="Y312" i="1"/>
  <c r="X314" i="1"/>
  <c r="X317" i="1"/>
  <c r="BO316" i="1"/>
  <c r="BM316" i="1"/>
  <c r="Y316" i="1"/>
  <c r="Y317" i="1" s="1"/>
  <c r="X318" i="1"/>
  <c r="X321" i="1"/>
  <c r="BO320" i="1"/>
  <c r="BM320" i="1"/>
  <c r="Y320" i="1"/>
  <c r="Y321" i="1" s="1"/>
  <c r="X322" i="1"/>
  <c r="BO329" i="1"/>
  <c r="BM329" i="1"/>
  <c r="Y329" i="1"/>
  <c r="BO331" i="1"/>
  <c r="BM331" i="1"/>
  <c r="Y331" i="1"/>
  <c r="BO336" i="1"/>
  <c r="BM336" i="1"/>
  <c r="Y336" i="1"/>
  <c r="X339" i="1"/>
  <c r="BO343" i="1"/>
  <c r="BM343" i="1"/>
  <c r="Y343" i="1"/>
  <c r="X347" i="1"/>
  <c r="BO350" i="1"/>
  <c r="BM350" i="1"/>
  <c r="Y350" i="1"/>
  <c r="BO375" i="1"/>
  <c r="BM375" i="1"/>
  <c r="Y375" i="1"/>
  <c r="BO455" i="1"/>
  <c r="BM455" i="1"/>
  <c r="Y455" i="1"/>
  <c r="X457" i="1"/>
  <c r="V564" i="1"/>
  <c r="X461" i="1"/>
  <c r="BO460" i="1"/>
  <c r="BM460" i="1"/>
  <c r="Y460" i="1"/>
  <c r="Y461" i="1" s="1"/>
  <c r="X462" i="1"/>
  <c r="BO471" i="1"/>
  <c r="BM471" i="1"/>
  <c r="Y471" i="1"/>
  <c r="X483" i="1"/>
  <c r="BO475" i="1"/>
  <c r="BM475" i="1"/>
  <c r="Y475" i="1"/>
  <c r="BO479" i="1"/>
  <c r="BM479" i="1"/>
  <c r="Y479" i="1"/>
  <c r="BO492" i="1"/>
  <c r="BM492" i="1"/>
  <c r="Y492" i="1"/>
  <c r="X496" i="1"/>
  <c r="BO500" i="1"/>
  <c r="BM500" i="1"/>
  <c r="Y500" i="1"/>
  <c r="X502" i="1"/>
  <c r="U564" i="1"/>
  <c r="X340" i="1"/>
  <c r="BO337" i="1"/>
  <c r="BM337" i="1"/>
  <c r="Y337" i="1"/>
  <c r="X346" i="1"/>
  <c r="BO345" i="1"/>
  <c r="BM345" i="1"/>
  <c r="Y345" i="1"/>
  <c r="X353" i="1"/>
  <c r="BO349" i="1"/>
  <c r="BM349" i="1"/>
  <c r="Y349" i="1"/>
  <c r="X352" i="1"/>
  <c r="BO361" i="1"/>
  <c r="BM361" i="1"/>
  <c r="Y361" i="1"/>
  <c r="Y365" i="1" s="1"/>
  <c r="X365" i="1"/>
  <c r="BO369" i="1"/>
  <c r="BM369" i="1"/>
  <c r="Y369" i="1"/>
  <c r="Y370" i="1" s="1"/>
  <c r="X371" i="1"/>
  <c r="X378" i="1"/>
  <c r="BO373" i="1"/>
  <c r="BM373" i="1"/>
  <c r="Y373" i="1"/>
  <c r="X377" i="1"/>
  <c r="BO387" i="1"/>
  <c r="BM387" i="1"/>
  <c r="Y387" i="1"/>
  <c r="Y388" i="1" s="1"/>
  <c r="X389" i="1"/>
  <c r="X404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X405" i="1"/>
  <c r="X410" i="1"/>
  <c r="BO407" i="1"/>
  <c r="BM407" i="1"/>
  <c r="Y407" i="1"/>
  <c r="Y410" i="1" s="1"/>
  <c r="BO419" i="1"/>
  <c r="BM419" i="1"/>
  <c r="Y419" i="1"/>
  <c r="T564" i="1"/>
  <c r="X427" i="1"/>
  <c r="BO424" i="1"/>
  <c r="BM424" i="1"/>
  <c r="Y424" i="1"/>
  <c r="Y426" i="1" s="1"/>
  <c r="X437" i="1"/>
  <c r="BO432" i="1"/>
  <c r="BM432" i="1"/>
  <c r="Y432" i="1"/>
  <c r="BO440" i="1"/>
  <c r="BM440" i="1"/>
  <c r="Y440" i="1"/>
  <c r="X442" i="1"/>
  <c r="X445" i="1"/>
  <c r="BO444" i="1"/>
  <c r="BM444" i="1"/>
  <c r="Y444" i="1"/>
  <c r="Y445" i="1" s="1"/>
  <c r="X446" i="1"/>
  <c r="X449" i="1"/>
  <c r="BO448" i="1"/>
  <c r="BM448" i="1"/>
  <c r="Y448" i="1"/>
  <c r="Y449" i="1" s="1"/>
  <c r="X450" i="1"/>
  <c r="X456" i="1"/>
  <c r="BO453" i="1"/>
  <c r="BM453" i="1"/>
  <c r="Y453" i="1"/>
  <c r="Y456" i="1" s="1"/>
  <c r="W564" i="1"/>
  <c r="BO473" i="1"/>
  <c r="BM473" i="1"/>
  <c r="Y473" i="1"/>
  <c r="BO477" i="1"/>
  <c r="BM477" i="1"/>
  <c r="Y477" i="1"/>
  <c r="BO481" i="1"/>
  <c r="BM481" i="1"/>
  <c r="Y481" i="1"/>
  <c r="X488" i="1"/>
  <c r="BO485" i="1"/>
  <c r="BM485" i="1"/>
  <c r="Y485" i="1"/>
  <c r="Y487" i="1" s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Q564" i="1"/>
  <c r="R564" i="1"/>
  <c r="X366" i="1"/>
  <c r="X388" i="1"/>
  <c r="X482" i="1"/>
  <c r="X497" i="1"/>
  <c r="BO490" i="1"/>
  <c r="BO494" i="1"/>
  <c r="BM494" i="1"/>
  <c r="Y494" i="1"/>
  <c r="X503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Y537" i="1" s="1"/>
  <c r="BO541" i="1"/>
  <c r="BM541" i="1"/>
  <c r="Y541" i="1"/>
  <c r="BO543" i="1"/>
  <c r="BM543" i="1"/>
  <c r="Y543" i="1"/>
  <c r="Y286" i="1" l="1"/>
  <c r="Y205" i="1"/>
  <c r="Y145" i="1"/>
  <c r="Y49" i="1"/>
  <c r="Y232" i="1"/>
  <c r="Y180" i="1"/>
  <c r="Y528" i="1"/>
  <c r="Y496" i="1"/>
  <c r="Y441" i="1"/>
  <c r="Y377" i="1"/>
  <c r="Y352" i="1"/>
  <c r="Y502" i="1"/>
  <c r="Y482" i="1"/>
  <c r="Y346" i="1"/>
  <c r="Y339" i="1"/>
  <c r="Y436" i="1"/>
  <c r="Y280" i="1"/>
  <c r="Y99" i="1"/>
  <c r="Y545" i="1"/>
  <c r="Y404" i="1"/>
  <c r="Y267" i="1"/>
  <c r="Y216" i="1"/>
  <c r="Y158" i="1"/>
  <c r="Y136" i="1"/>
  <c r="X558" i="1"/>
  <c r="Y297" i="1"/>
  <c r="Y255" i="1"/>
  <c r="Y222" i="1"/>
  <c r="Y198" i="1"/>
  <c r="Y127" i="1"/>
  <c r="Y89" i="1"/>
  <c r="Y82" i="1"/>
  <c r="X554" i="1"/>
  <c r="X556" i="1"/>
  <c r="Y520" i="1"/>
  <c r="Y420" i="1"/>
  <c r="Y313" i="1"/>
  <c r="Y274" i="1"/>
  <c r="Y117" i="1"/>
  <c r="Y248" i="1"/>
  <c r="Y57" i="1"/>
  <c r="X555" i="1"/>
  <c r="X557" i="1" s="1"/>
  <c r="Y559" i="1" l="1"/>
</calcChain>
</file>

<file path=xl/sharedStrings.xml><?xml version="1.0" encoding="utf-8"?>
<sst xmlns="http://schemas.openxmlformats.org/spreadsheetml/2006/main" count="2437" uniqueCount="819">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</sst>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4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4"/>
  <sheetViews>
    <sheetView showGridLines="0" tabSelected="1" topLeftCell="A546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71" t="s">
        <v>0</v>
      </c>
      <c r="E1" s="423"/>
      <c r="F1" s="423"/>
      <c r="G1" s="12" t="s">
        <v>1</v>
      </c>
      <c r="H1" s="571" t="s">
        <v>2</v>
      </c>
      <c r="I1" s="423"/>
      <c r="J1" s="423"/>
      <c r="K1" s="423"/>
      <c r="L1" s="423"/>
      <c r="M1" s="423"/>
      <c r="N1" s="423"/>
      <c r="O1" s="423"/>
      <c r="P1" s="423"/>
      <c r="Q1" s="422" t="s">
        <v>3</v>
      </c>
      <c r="R1" s="423"/>
      <c r="S1" s="42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646" t="s">
        <v>8</v>
      </c>
      <c r="B5" s="432"/>
      <c r="C5" s="433"/>
      <c r="D5" s="706"/>
      <c r="E5" s="707"/>
      <c r="F5" s="461" t="s">
        <v>9</v>
      </c>
      <c r="G5" s="433"/>
      <c r="H5" s="706"/>
      <c r="I5" s="757"/>
      <c r="J5" s="757"/>
      <c r="K5" s="757"/>
      <c r="L5" s="707"/>
      <c r="M5" s="58"/>
      <c r="O5" s="24" t="s">
        <v>10</v>
      </c>
      <c r="P5" s="417">
        <v>45463</v>
      </c>
      <c r="Q5" s="418"/>
      <c r="S5" s="572" t="s">
        <v>11</v>
      </c>
      <c r="T5" s="573"/>
      <c r="U5" s="576" t="s">
        <v>12</v>
      </c>
      <c r="V5" s="418"/>
      <c r="AA5" s="51"/>
      <c r="AB5" s="51"/>
      <c r="AC5" s="51"/>
    </row>
    <row r="6" spans="1:30" s="382" customFormat="1" ht="24" customHeight="1" x14ac:dyDescent="0.2">
      <c r="A6" s="646" t="s">
        <v>13</v>
      </c>
      <c r="B6" s="432"/>
      <c r="C6" s="433"/>
      <c r="D6" s="522" t="s">
        <v>14</v>
      </c>
      <c r="E6" s="523"/>
      <c r="F6" s="523"/>
      <c r="G6" s="523"/>
      <c r="H6" s="523"/>
      <c r="I6" s="523"/>
      <c r="J6" s="523"/>
      <c r="K6" s="523"/>
      <c r="L6" s="418"/>
      <c r="M6" s="59"/>
      <c r="O6" s="24" t="s">
        <v>15</v>
      </c>
      <c r="P6" s="769" t="str">
        <f>IF(P5=0," ",CHOOSE(WEEKDAY(P5,2),"Понедельник","Вторник","Среда","Четверг","Пятница","Суббота","Воскресенье"))</f>
        <v>Четверг</v>
      </c>
      <c r="Q6" s="398"/>
      <c r="S6" s="767" t="s">
        <v>16</v>
      </c>
      <c r="T6" s="573"/>
      <c r="U6" s="513" t="s">
        <v>17</v>
      </c>
      <c r="V6" s="514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582" t="str">
        <f>IFERROR(VLOOKUP(DeliveryAddress,Table,3,0),1)</f>
        <v>5</v>
      </c>
      <c r="E7" s="583"/>
      <c r="F7" s="583"/>
      <c r="G7" s="583"/>
      <c r="H7" s="583"/>
      <c r="I7" s="583"/>
      <c r="J7" s="583"/>
      <c r="K7" s="583"/>
      <c r="L7" s="430"/>
      <c r="M7" s="60"/>
      <c r="O7" s="24"/>
      <c r="P7" s="42"/>
      <c r="Q7" s="42"/>
      <c r="S7" s="391"/>
      <c r="T7" s="573"/>
      <c r="U7" s="515"/>
      <c r="V7" s="516"/>
      <c r="AA7" s="51"/>
      <c r="AB7" s="51"/>
      <c r="AC7" s="51"/>
    </row>
    <row r="8" spans="1:30" s="382" customFormat="1" ht="25.5" customHeight="1" x14ac:dyDescent="0.2">
      <c r="A8" s="428" t="s">
        <v>18</v>
      </c>
      <c r="B8" s="408"/>
      <c r="C8" s="409"/>
      <c r="D8" s="695"/>
      <c r="E8" s="696"/>
      <c r="F8" s="696"/>
      <c r="G8" s="696"/>
      <c r="H8" s="696"/>
      <c r="I8" s="696"/>
      <c r="J8" s="696"/>
      <c r="K8" s="696"/>
      <c r="L8" s="697"/>
      <c r="M8" s="61"/>
      <c r="O8" s="24" t="s">
        <v>19</v>
      </c>
      <c r="P8" s="429">
        <v>0.41666666666666669</v>
      </c>
      <c r="Q8" s="430"/>
      <c r="S8" s="391"/>
      <c r="T8" s="573"/>
      <c r="U8" s="515"/>
      <c r="V8" s="516"/>
      <c r="AA8" s="51"/>
      <c r="AB8" s="51"/>
      <c r="AC8" s="51"/>
    </row>
    <row r="9" spans="1:30" s="382" customFormat="1" ht="39.950000000000003" customHeight="1" x14ac:dyDescent="0.2">
      <c r="A9" s="3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72"/>
      <c r="E9" s="420"/>
      <c r="F9" s="3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19" t="str">
        <f>IF(AND($A$9="Тип доверенности/получателя при получении в адресе перегруза:",$D$9="Разовая доверенность"),"Введите ФИО","")</f>
        <v/>
      </c>
      <c r="I9" s="420"/>
      <c r="J9" s="4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0"/>
      <c r="L9" s="420"/>
      <c r="M9" s="384"/>
      <c r="O9" s="26" t="s">
        <v>20</v>
      </c>
      <c r="P9" s="660"/>
      <c r="Q9" s="427"/>
      <c r="S9" s="391"/>
      <c r="T9" s="573"/>
      <c r="U9" s="517"/>
      <c r="V9" s="518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3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72"/>
      <c r="E10" s="420"/>
      <c r="F10" s="3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531" t="str">
        <f>IFERROR(VLOOKUP($D$10,Proxy,2,FALSE),"")</f>
        <v/>
      </c>
      <c r="I10" s="391"/>
      <c r="J10" s="391"/>
      <c r="K10" s="391"/>
      <c r="L10" s="391"/>
      <c r="M10" s="381"/>
      <c r="O10" s="26" t="s">
        <v>21</v>
      </c>
      <c r="P10" s="555"/>
      <c r="Q10" s="556"/>
      <c r="T10" s="24" t="s">
        <v>22</v>
      </c>
      <c r="U10" s="733" t="s">
        <v>23</v>
      </c>
      <c r="V10" s="514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48"/>
      <c r="Q11" s="418"/>
      <c r="T11" s="24" t="s">
        <v>26</v>
      </c>
      <c r="U11" s="426" t="s">
        <v>27</v>
      </c>
      <c r="V11" s="427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431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M12" s="62"/>
      <c r="O12" s="24" t="s">
        <v>29</v>
      </c>
      <c r="P12" s="429"/>
      <c r="Q12" s="430"/>
      <c r="R12" s="23"/>
      <c r="T12" s="24"/>
      <c r="U12" s="423"/>
      <c r="V12" s="391"/>
      <c r="AA12" s="51"/>
      <c r="AB12" s="51"/>
      <c r="AC12" s="51"/>
    </row>
    <row r="13" spans="1:30" s="382" customFormat="1" ht="23.25" customHeight="1" x14ac:dyDescent="0.2">
      <c r="A13" s="431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62"/>
      <c r="N13" s="26"/>
      <c r="O13" s="26" t="s">
        <v>31</v>
      </c>
      <c r="P13" s="426"/>
      <c r="Q13" s="427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431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440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M15" s="63"/>
      <c r="O15" s="670" t="s">
        <v>34</v>
      </c>
      <c r="P15" s="423"/>
      <c r="Q15" s="423"/>
      <c r="R15" s="423"/>
      <c r="S15" s="42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1"/>
      <c r="P16" s="671"/>
      <c r="Q16" s="671"/>
      <c r="R16" s="671"/>
      <c r="S16" s="67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0" t="s">
        <v>35</v>
      </c>
      <c r="B17" s="410" t="s">
        <v>36</v>
      </c>
      <c r="C17" s="654" t="s">
        <v>37</v>
      </c>
      <c r="D17" s="410" t="s">
        <v>38</v>
      </c>
      <c r="E17" s="411"/>
      <c r="F17" s="410" t="s">
        <v>39</v>
      </c>
      <c r="G17" s="410" t="s">
        <v>40</v>
      </c>
      <c r="H17" s="410" t="s">
        <v>41</v>
      </c>
      <c r="I17" s="410" t="s">
        <v>42</v>
      </c>
      <c r="J17" s="410" t="s">
        <v>43</v>
      </c>
      <c r="K17" s="410" t="s">
        <v>44</v>
      </c>
      <c r="L17" s="410" t="s">
        <v>45</v>
      </c>
      <c r="M17" s="410" t="s">
        <v>46</v>
      </c>
      <c r="N17" s="410" t="s">
        <v>47</v>
      </c>
      <c r="O17" s="410" t="s">
        <v>48</v>
      </c>
      <c r="P17" s="719"/>
      <c r="Q17" s="719"/>
      <c r="R17" s="719"/>
      <c r="S17" s="411"/>
      <c r="T17" s="437" t="s">
        <v>49</v>
      </c>
      <c r="U17" s="433"/>
      <c r="V17" s="410" t="s">
        <v>50</v>
      </c>
      <c r="W17" s="410" t="s">
        <v>51</v>
      </c>
      <c r="X17" s="415" t="s">
        <v>52</v>
      </c>
      <c r="Y17" s="410" t="s">
        <v>53</v>
      </c>
      <c r="Z17" s="541" t="s">
        <v>54</v>
      </c>
      <c r="AA17" s="541" t="s">
        <v>55</v>
      </c>
      <c r="AB17" s="541" t="s">
        <v>56</v>
      </c>
      <c r="AC17" s="701"/>
      <c r="AD17" s="702"/>
      <c r="AE17" s="692"/>
      <c r="BB17" s="435" t="s">
        <v>57</v>
      </c>
    </row>
    <row r="18" spans="1:67" ht="14.25" customHeight="1" x14ac:dyDescent="0.2">
      <c r="A18" s="414"/>
      <c r="B18" s="414"/>
      <c r="C18" s="414"/>
      <c r="D18" s="412"/>
      <c r="E18" s="413"/>
      <c r="F18" s="414"/>
      <c r="G18" s="414"/>
      <c r="H18" s="414"/>
      <c r="I18" s="414"/>
      <c r="J18" s="414"/>
      <c r="K18" s="414"/>
      <c r="L18" s="414"/>
      <c r="M18" s="414"/>
      <c r="N18" s="414"/>
      <c r="O18" s="412"/>
      <c r="P18" s="720"/>
      <c r="Q18" s="720"/>
      <c r="R18" s="720"/>
      <c r="S18" s="413"/>
      <c r="T18" s="383" t="s">
        <v>58</v>
      </c>
      <c r="U18" s="383" t="s">
        <v>59</v>
      </c>
      <c r="V18" s="414"/>
      <c r="W18" s="414"/>
      <c r="X18" s="416"/>
      <c r="Y18" s="414"/>
      <c r="Z18" s="542"/>
      <c r="AA18" s="542"/>
      <c r="AB18" s="703"/>
      <c r="AC18" s="704"/>
      <c r="AD18" s="705"/>
      <c r="AE18" s="693"/>
      <c r="BB18" s="391"/>
    </row>
    <row r="19" spans="1:67" ht="27.75" customHeight="1" x14ac:dyDescent="0.2">
      <c r="A19" s="456" t="s">
        <v>60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8"/>
      <c r="AA19" s="48"/>
    </row>
    <row r="20" spans="1:67" ht="16.5" customHeight="1" x14ac:dyDescent="0.25">
      <c r="A20" s="395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80"/>
      <c r="AA20" s="380"/>
    </row>
    <row r="21" spans="1:67" ht="14.25" customHeight="1" x14ac:dyDescent="0.25">
      <c r="A21" s="392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9"/>
      <c r="AA21" s="379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1">
        <v>4607091389258</v>
      </c>
      <c r="E22" s="398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8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1">
        <v>4680115885004</v>
      </c>
      <c r="E23" s="398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7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8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3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4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4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customHeight="1" x14ac:dyDescent="0.25">
      <c r="A26" s="392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9"/>
      <c r="AA26" s="379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1">
        <v>4607091383881</v>
      </c>
      <c r="E27" s="398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8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1">
        <v>4607091388237</v>
      </c>
      <c r="E28" s="398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8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401">
        <v>4607091383935</v>
      </c>
      <c r="E29" s="398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7"/>
      <c r="Q29" s="397"/>
      <c r="R29" s="397"/>
      <c r="S29" s="398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401">
        <v>4607091383935</v>
      </c>
      <c r="E30" s="398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8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7"/>
      <c r="Q30" s="397"/>
      <c r="R30" s="397"/>
      <c r="S30" s="398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401">
        <v>4680115881853</v>
      </c>
      <c r="E31" s="398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8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401">
        <v>4607091383911</v>
      </c>
      <c r="E32" s="398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8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401">
        <v>4607091388244</v>
      </c>
      <c r="E33" s="398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5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8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3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4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4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customHeight="1" x14ac:dyDescent="0.25">
      <c r="A36" s="392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9"/>
      <c r="AA36" s="379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401">
        <v>4607091388503</v>
      </c>
      <c r="E37" s="398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8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3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4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4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customHeight="1" x14ac:dyDescent="0.25">
      <c r="A40" s="392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9"/>
      <c r="AA40" s="379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401">
        <v>4607091388282</v>
      </c>
      <c r="E41" s="398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8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3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4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4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customHeight="1" x14ac:dyDescent="0.2">
      <c r="A44" s="456" t="s">
        <v>95</v>
      </c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7"/>
      <c r="O44" s="457"/>
      <c r="P44" s="457"/>
      <c r="Q44" s="457"/>
      <c r="R44" s="457"/>
      <c r="S44" s="457"/>
      <c r="T44" s="457"/>
      <c r="U44" s="457"/>
      <c r="V44" s="457"/>
      <c r="W44" s="457"/>
      <c r="X44" s="457"/>
      <c r="Y44" s="457"/>
      <c r="Z44" s="48"/>
      <c r="AA44" s="48"/>
    </row>
    <row r="45" spans="1:67" ht="16.5" customHeight="1" x14ac:dyDescent="0.25">
      <c r="A45" s="395" t="s">
        <v>96</v>
      </c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  <c r="Q45" s="391"/>
      <c r="R45" s="391"/>
      <c r="S45" s="391"/>
      <c r="T45" s="391"/>
      <c r="U45" s="391"/>
      <c r="V45" s="391"/>
      <c r="W45" s="391"/>
      <c r="X45" s="391"/>
      <c r="Y45" s="391"/>
      <c r="Z45" s="380"/>
      <c r="AA45" s="380"/>
    </row>
    <row r="46" spans="1:67" ht="14.25" customHeight="1" x14ac:dyDescent="0.25">
      <c r="A46" s="392" t="s">
        <v>97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1">
        <v>4680115881440</v>
      </c>
      <c r="E47" s="398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5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8"/>
      <c r="T47" s="34"/>
      <c r="U47" s="34"/>
      <c r="V47" s="35" t="s">
        <v>66</v>
      </c>
      <c r="W47" s="386">
        <v>20</v>
      </c>
      <c r="X47" s="387">
        <f>IFERROR(IF(W47="",0,CEILING((W47/$H47),1)*$H47),"")</f>
        <v>21.6</v>
      </c>
      <c r="Y47" s="36">
        <f>IFERROR(IF(X47=0,"",ROUNDUP(X47/H47,0)*0.02175),"")</f>
        <v>4.3499999999999997E-2</v>
      </c>
      <c r="Z47" s="56"/>
      <c r="AA47" s="57"/>
      <c r="AE47" s="64"/>
      <c r="BB47" s="76" t="s">
        <v>1</v>
      </c>
      <c r="BL47" s="64">
        <f>IFERROR(W47*I47/H47,"0")</f>
        <v>20.888888888888886</v>
      </c>
      <c r="BM47" s="64">
        <f>IFERROR(X47*I47/H47,"0")</f>
        <v>22.56</v>
      </c>
      <c r="BN47" s="64">
        <f>IFERROR(1/J47*(W47/H47),"0")</f>
        <v>3.306878306878306E-2</v>
      </c>
      <c r="BO47" s="64">
        <f>IFERROR(1/J47*(X47/H47),"0")</f>
        <v>3.5714285714285712E-2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401">
        <v>4680115881433</v>
      </c>
      <c r="E48" s="398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8"/>
      <c r="T48" s="34"/>
      <c r="U48" s="34"/>
      <c r="V48" s="35" t="s">
        <v>66</v>
      </c>
      <c r="W48" s="386">
        <v>0</v>
      </c>
      <c r="X48" s="387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03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404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88">
        <f>IFERROR(W47/H47,"0")+IFERROR(W48/H48,"0")</f>
        <v>1.8518518518518516</v>
      </c>
      <c r="X49" s="388">
        <f>IFERROR(X47/H47,"0")+IFERROR(X48/H48,"0")</f>
        <v>2</v>
      </c>
      <c r="Y49" s="388">
        <f>IFERROR(IF(Y47="",0,Y47),"0")+IFERROR(IF(Y48="",0,Y48),"0")</f>
        <v>4.3499999999999997E-2</v>
      </c>
      <c r="Z49" s="389"/>
      <c r="AA49" s="389"/>
    </row>
    <row r="50" spans="1:67" x14ac:dyDescent="0.2">
      <c r="A50" s="391"/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404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88">
        <f>IFERROR(SUM(W47:W48),"0")</f>
        <v>20</v>
      </c>
      <c r="X50" s="388">
        <f>IFERROR(SUM(X47:X48),"0")</f>
        <v>21.6</v>
      </c>
      <c r="Y50" s="37"/>
      <c r="Z50" s="389"/>
      <c r="AA50" s="389"/>
    </row>
    <row r="51" spans="1:67" ht="16.5" customHeight="1" x14ac:dyDescent="0.25">
      <c r="A51" s="395" t="s">
        <v>104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80"/>
      <c r="AA51" s="380"/>
    </row>
    <row r="52" spans="1:67" ht="14.25" customHeight="1" x14ac:dyDescent="0.25">
      <c r="A52" s="392" t="s">
        <v>105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401">
        <v>4680115881426</v>
      </c>
      <c r="E53" s="398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8"/>
      <c r="T53" s="34"/>
      <c r="U53" s="34"/>
      <c r="V53" s="35" t="s">
        <v>66</v>
      </c>
      <c r="W53" s="386">
        <v>30</v>
      </c>
      <c r="X53" s="387">
        <f>IFERROR(IF(W53="",0,CEILING((W53/$H53),1)*$H53),"")</f>
        <v>32.400000000000006</v>
      </c>
      <c r="Y53" s="36">
        <f>IFERROR(IF(X53=0,"",ROUNDUP(X53/H53,0)*0.02175),"")</f>
        <v>6.5250000000000002E-2</v>
      </c>
      <c r="Z53" s="56"/>
      <c r="AA53" s="57"/>
      <c r="AE53" s="64"/>
      <c r="BB53" s="78" t="s">
        <v>1</v>
      </c>
      <c r="BL53" s="64">
        <f>IFERROR(W53*I53/H53,"0")</f>
        <v>31.333333333333329</v>
      </c>
      <c r="BM53" s="64">
        <f>IFERROR(X53*I53/H53,"0")</f>
        <v>33.840000000000003</v>
      </c>
      <c r="BN53" s="64">
        <f>IFERROR(1/J53*(W53/H53),"0")</f>
        <v>4.96031746031746E-2</v>
      </c>
      <c r="BO53" s="64">
        <f>IFERROR(1/J53*(X53/H53),"0")</f>
        <v>5.3571428571428575E-2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401">
        <v>4680115881426</v>
      </c>
      <c r="E54" s="398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4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8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401">
        <v>4680115881419</v>
      </c>
      <c r="E55" s="398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8"/>
      <c r="T55" s="34"/>
      <c r="U55" s="34"/>
      <c r="V55" s="35" t="s">
        <v>66</v>
      </c>
      <c r="W55" s="386">
        <v>91</v>
      </c>
      <c r="X55" s="387">
        <f>IFERROR(IF(W55="",0,CEILING((W55/$H55),1)*$H55),"")</f>
        <v>94.5</v>
      </c>
      <c r="Y55" s="36">
        <f>IFERROR(IF(X55=0,"",ROUNDUP(X55/H55,0)*0.00937),"")</f>
        <v>0.19677</v>
      </c>
      <c r="Z55" s="56"/>
      <c r="AA55" s="57"/>
      <c r="AE55" s="64"/>
      <c r="BB55" s="80" t="s">
        <v>1</v>
      </c>
      <c r="BL55" s="64">
        <f>IFERROR(W55*I55/H55,"0")</f>
        <v>95.853333333333339</v>
      </c>
      <c r="BM55" s="64">
        <f>IFERROR(X55*I55/H55,"0")</f>
        <v>99.54</v>
      </c>
      <c r="BN55" s="64">
        <f>IFERROR(1/J55*(W55/H55),"0")</f>
        <v>0.16851851851851851</v>
      </c>
      <c r="BO55" s="64">
        <f>IFERROR(1/J55*(X55/H55),"0")</f>
        <v>0.17499999999999999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401">
        <v>4680115881525</v>
      </c>
      <c r="E56" s="398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76" t="s">
        <v>114</v>
      </c>
      <c r="P56" s="397"/>
      <c r="Q56" s="397"/>
      <c r="R56" s="397"/>
      <c r="S56" s="398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03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404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88">
        <f>IFERROR(W53/H53,"0")+IFERROR(W54/H54,"0")+IFERROR(W55/H55,"0")+IFERROR(W56/H56,"0")</f>
        <v>23</v>
      </c>
      <c r="X57" s="388">
        <f>IFERROR(X53/H53,"0")+IFERROR(X54/H54,"0")+IFERROR(X55/H55,"0")+IFERROR(X56/H56,"0")</f>
        <v>24</v>
      </c>
      <c r="Y57" s="388">
        <f>IFERROR(IF(Y53="",0,Y53),"0")+IFERROR(IF(Y54="",0,Y54),"0")+IFERROR(IF(Y55="",0,Y55),"0")+IFERROR(IF(Y56="",0,Y56),"0")</f>
        <v>0.26202000000000003</v>
      </c>
      <c r="Z57" s="389"/>
      <c r="AA57" s="389"/>
    </row>
    <row r="58" spans="1:67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404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88">
        <f>IFERROR(SUM(W53:W56),"0")</f>
        <v>121</v>
      </c>
      <c r="X58" s="388">
        <f>IFERROR(SUM(X53:X56),"0")</f>
        <v>126.9</v>
      </c>
      <c r="Y58" s="37"/>
      <c r="Z58" s="389"/>
      <c r="AA58" s="389"/>
    </row>
    <row r="59" spans="1:67" ht="16.5" customHeight="1" x14ac:dyDescent="0.25">
      <c r="A59" s="395" t="s">
        <v>95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80"/>
      <c r="AA59" s="380"/>
    </row>
    <row r="60" spans="1:67" ht="14.25" customHeight="1" x14ac:dyDescent="0.25">
      <c r="A60" s="392" t="s">
        <v>105</v>
      </c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91"/>
      <c r="X60" s="391"/>
      <c r="Y60" s="391"/>
      <c r="Z60" s="379"/>
      <c r="AA60" s="379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401">
        <v>4607091382945</v>
      </c>
      <c r="E61" s="398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5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8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401">
        <v>4607091385670</v>
      </c>
      <c r="E62" s="398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7"/>
      <c r="Q62" s="397"/>
      <c r="R62" s="397"/>
      <c r="S62" s="398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401">
        <v>4607091385670</v>
      </c>
      <c r="E63" s="398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7"/>
      <c r="Q63" s="397"/>
      <c r="R63" s="397"/>
      <c r="S63" s="398"/>
      <c r="T63" s="34"/>
      <c r="U63" s="34"/>
      <c r="V63" s="35" t="s">
        <v>66</v>
      </c>
      <c r="W63" s="386">
        <v>30</v>
      </c>
      <c r="X63" s="387">
        <f t="shared" si="6"/>
        <v>33.599999999999994</v>
      </c>
      <c r="Y63" s="36">
        <f t="shared" si="7"/>
        <v>6.5250000000000002E-2</v>
      </c>
      <c r="Z63" s="56"/>
      <c r="AA63" s="57"/>
      <c r="AE63" s="64"/>
      <c r="BB63" s="84" t="s">
        <v>1</v>
      </c>
      <c r="BL63" s="64">
        <f t="shared" si="8"/>
        <v>31.285714285714285</v>
      </c>
      <c r="BM63" s="64">
        <f t="shared" si="9"/>
        <v>35.039999999999992</v>
      </c>
      <c r="BN63" s="64">
        <f t="shared" si="10"/>
        <v>4.7831632653061229E-2</v>
      </c>
      <c r="BO63" s="64">
        <f t="shared" si="11"/>
        <v>5.3571428571428562E-2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401">
        <v>4680115883956</v>
      </c>
      <c r="E64" s="398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4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8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401">
        <v>4680115881327</v>
      </c>
      <c r="E65" s="398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8"/>
      <c r="T65" s="34"/>
      <c r="U65" s="34"/>
      <c r="V65" s="35" t="s">
        <v>66</v>
      </c>
      <c r="W65" s="386">
        <v>40</v>
      </c>
      <c r="X65" s="387">
        <f t="shared" si="6"/>
        <v>43.2</v>
      </c>
      <c r="Y65" s="36">
        <f t="shared" si="7"/>
        <v>8.6999999999999994E-2</v>
      </c>
      <c r="Z65" s="56"/>
      <c r="AA65" s="57"/>
      <c r="AE65" s="64"/>
      <c r="BB65" s="86" t="s">
        <v>1</v>
      </c>
      <c r="BL65" s="64">
        <f t="shared" si="8"/>
        <v>41.777777777777771</v>
      </c>
      <c r="BM65" s="64">
        <f t="shared" si="9"/>
        <v>45.12</v>
      </c>
      <c r="BN65" s="64">
        <f t="shared" si="10"/>
        <v>6.613756613756612E-2</v>
      </c>
      <c r="BO65" s="64">
        <f t="shared" si="11"/>
        <v>7.1428571428571425E-2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401">
        <v>4680115882133</v>
      </c>
      <c r="E66" s="398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8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401">
        <v>4680115882133</v>
      </c>
      <c r="E67" s="398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8"/>
      <c r="T67" s="34"/>
      <c r="U67" s="34"/>
      <c r="V67" s="35" t="s">
        <v>66</v>
      </c>
      <c r="W67" s="386">
        <v>0</v>
      </c>
      <c r="X67" s="387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401">
        <v>4607091382952</v>
      </c>
      <c r="E68" s="398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8"/>
      <c r="T68" s="34"/>
      <c r="U68" s="34"/>
      <c r="V68" s="35" t="s">
        <v>66</v>
      </c>
      <c r="W68" s="386">
        <v>0</v>
      </c>
      <c r="X68" s="387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401">
        <v>4607091385687</v>
      </c>
      <c r="E69" s="398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7"/>
      <c r="Q69" s="397"/>
      <c r="R69" s="397"/>
      <c r="S69" s="398"/>
      <c r="T69" s="34"/>
      <c r="U69" s="34"/>
      <c r="V69" s="35" t="s">
        <v>66</v>
      </c>
      <c r="W69" s="386">
        <v>0</v>
      </c>
      <c r="X69" s="387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401">
        <v>4680115882539</v>
      </c>
      <c r="E70" s="398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4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7"/>
      <c r="Q70" s="397"/>
      <c r="R70" s="397"/>
      <c r="S70" s="398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401">
        <v>4607091384604</v>
      </c>
      <c r="E71" s="398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6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8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401">
        <v>4680115880283</v>
      </c>
      <c r="E72" s="398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4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8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401">
        <v>4680115883949</v>
      </c>
      <c r="E73" s="398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8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401">
        <v>4680115881518</v>
      </c>
      <c r="E74" s="398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8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401">
        <v>4680115881303</v>
      </c>
      <c r="E75" s="398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8"/>
      <c r="T75" s="34"/>
      <c r="U75" s="34"/>
      <c r="V75" s="35" t="s">
        <v>66</v>
      </c>
      <c r="W75" s="386">
        <v>20</v>
      </c>
      <c r="X75" s="387">
        <f t="shared" si="6"/>
        <v>22.5</v>
      </c>
      <c r="Y75" s="36">
        <f t="shared" si="12"/>
        <v>4.6850000000000003E-2</v>
      </c>
      <c r="Z75" s="56"/>
      <c r="AA75" s="57"/>
      <c r="AE75" s="64"/>
      <c r="BB75" s="96" t="s">
        <v>1</v>
      </c>
      <c r="BL75" s="64">
        <f t="shared" si="8"/>
        <v>20.933333333333334</v>
      </c>
      <c r="BM75" s="64">
        <f t="shared" si="9"/>
        <v>23.549999999999997</v>
      </c>
      <c r="BN75" s="64">
        <f t="shared" si="10"/>
        <v>3.7037037037037035E-2</v>
      </c>
      <c r="BO75" s="64">
        <f t="shared" si="11"/>
        <v>4.1666666666666664E-2</v>
      </c>
    </row>
    <row r="76" spans="1:67" ht="27" customHeight="1" x14ac:dyDescent="0.25">
      <c r="A76" s="54" t="s">
        <v>145</v>
      </c>
      <c r="B76" s="54" t="s">
        <v>146</v>
      </c>
      <c r="C76" s="31">
        <v>4301011564</v>
      </c>
      <c r="D76" s="401">
        <v>4680115882577</v>
      </c>
      <c r="E76" s="398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7"/>
      <c r="Q76" s="397"/>
      <c r="R76" s="397"/>
      <c r="S76" s="398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4301011562</v>
      </c>
      <c r="D77" s="401">
        <v>4680115882577</v>
      </c>
      <c r="E77" s="398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58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7"/>
      <c r="Q77" s="397"/>
      <c r="R77" s="397"/>
      <c r="S77" s="398"/>
      <c r="T77" s="34"/>
      <c r="U77" s="34"/>
      <c r="V77" s="35" t="s">
        <v>66</v>
      </c>
      <c r="W77" s="386">
        <v>0</v>
      </c>
      <c r="X77" s="387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401">
        <v>4680115882720</v>
      </c>
      <c r="E78" s="398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8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401">
        <v>4680115880269</v>
      </c>
      <c r="E79" s="398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5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8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401">
        <v>4680115880429</v>
      </c>
      <c r="E80" s="398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8"/>
      <c r="T80" s="34"/>
      <c r="U80" s="34"/>
      <c r="V80" s="35" t="s">
        <v>66</v>
      </c>
      <c r="W80" s="386">
        <v>0</v>
      </c>
      <c r="X80" s="387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401">
        <v>4680115881457</v>
      </c>
      <c r="E81" s="398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7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8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03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404"/>
      <c r="O82" s="407" t="s">
        <v>70</v>
      </c>
      <c r="P82" s="408"/>
      <c r="Q82" s="408"/>
      <c r="R82" s="408"/>
      <c r="S82" s="408"/>
      <c r="T82" s="408"/>
      <c r="U82" s="409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10.826719576719576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12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0.1991</v>
      </c>
      <c r="Z82" s="389"/>
      <c r="AA82" s="389"/>
    </row>
    <row r="83" spans="1:67" x14ac:dyDescent="0.2">
      <c r="A83" s="391"/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404"/>
      <c r="O83" s="407" t="s">
        <v>70</v>
      </c>
      <c r="P83" s="408"/>
      <c r="Q83" s="408"/>
      <c r="R83" s="408"/>
      <c r="S83" s="408"/>
      <c r="T83" s="408"/>
      <c r="U83" s="409"/>
      <c r="V83" s="37" t="s">
        <v>66</v>
      </c>
      <c r="W83" s="388">
        <f>IFERROR(SUM(W61:W81),"0")</f>
        <v>90</v>
      </c>
      <c r="X83" s="388">
        <f>IFERROR(SUM(X61:X81),"0")</f>
        <v>99.3</v>
      </c>
      <c r="Y83" s="37"/>
      <c r="Z83" s="389"/>
      <c r="AA83" s="389"/>
    </row>
    <row r="84" spans="1:67" ht="14.25" customHeight="1" x14ac:dyDescent="0.25">
      <c r="A84" s="392" t="s">
        <v>97</v>
      </c>
      <c r="B84" s="391"/>
      <c r="C84" s="391"/>
      <c r="D84" s="391"/>
      <c r="E84" s="391"/>
      <c r="F84" s="391"/>
      <c r="G84" s="391"/>
      <c r="H84" s="391"/>
      <c r="I84" s="391"/>
      <c r="J84" s="391"/>
      <c r="K84" s="391"/>
      <c r="L84" s="391"/>
      <c r="M84" s="391"/>
      <c r="N84" s="391"/>
      <c r="O84" s="391"/>
      <c r="P84" s="391"/>
      <c r="Q84" s="391"/>
      <c r="R84" s="391"/>
      <c r="S84" s="391"/>
      <c r="T84" s="391"/>
      <c r="U84" s="391"/>
      <c r="V84" s="391"/>
      <c r="W84" s="391"/>
      <c r="X84" s="391"/>
      <c r="Y84" s="391"/>
      <c r="Z84" s="379"/>
      <c r="AA84" s="379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401">
        <v>4680115881488</v>
      </c>
      <c r="E85" s="398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79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8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401">
        <v>4680115882751</v>
      </c>
      <c r="E86" s="398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2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8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401">
        <v>4680115882775</v>
      </c>
      <c r="E87" s="398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74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8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401">
        <v>4680115880658</v>
      </c>
      <c r="E88" s="398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8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03"/>
      <c r="B89" s="391"/>
      <c r="C89" s="391"/>
      <c r="D89" s="391"/>
      <c r="E89" s="391"/>
      <c r="F89" s="391"/>
      <c r="G89" s="391"/>
      <c r="H89" s="391"/>
      <c r="I89" s="391"/>
      <c r="J89" s="391"/>
      <c r="K89" s="391"/>
      <c r="L89" s="391"/>
      <c r="M89" s="391"/>
      <c r="N89" s="404"/>
      <c r="O89" s="407" t="s">
        <v>70</v>
      </c>
      <c r="P89" s="408"/>
      <c r="Q89" s="408"/>
      <c r="R89" s="408"/>
      <c r="S89" s="408"/>
      <c r="T89" s="408"/>
      <c r="U89" s="409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x14ac:dyDescent="0.2">
      <c r="A90" s="391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404"/>
      <c r="O90" s="407" t="s">
        <v>70</v>
      </c>
      <c r="P90" s="408"/>
      <c r="Q90" s="408"/>
      <c r="R90" s="408"/>
      <c r="S90" s="408"/>
      <c r="T90" s="408"/>
      <c r="U90" s="409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customHeight="1" x14ac:dyDescent="0.25">
      <c r="A91" s="392" t="s">
        <v>61</v>
      </c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1"/>
      <c r="P91" s="391"/>
      <c r="Q91" s="391"/>
      <c r="R91" s="391"/>
      <c r="S91" s="391"/>
      <c r="T91" s="391"/>
      <c r="U91" s="391"/>
      <c r="V91" s="391"/>
      <c r="W91" s="391"/>
      <c r="X91" s="391"/>
      <c r="Y91" s="391"/>
      <c r="Z91" s="379"/>
      <c r="AA91" s="379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401">
        <v>4607091387667</v>
      </c>
      <c r="E92" s="398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8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401">
        <v>4607091387636</v>
      </c>
      <c r="E93" s="398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8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401">
        <v>4607091382426</v>
      </c>
      <c r="E94" s="398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7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8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401">
        <v>4607091386547</v>
      </c>
      <c r="E95" s="398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8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401">
        <v>4607091382464</v>
      </c>
      <c r="E96" s="398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5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8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401">
        <v>4680115883444</v>
      </c>
      <c r="E97" s="398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7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8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401">
        <v>4680115883444</v>
      </c>
      <c r="E98" s="398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8"/>
      <c r="T98" s="34"/>
      <c r="U98" s="34"/>
      <c r="V98" s="35" t="s">
        <v>66</v>
      </c>
      <c r="W98" s="386">
        <v>0</v>
      </c>
      <c r="X98" s="387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03"/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404"/>
      <c r="O99" s="407" t="s">
        <v>70</v>
      </c>
      <c r="P99" s="408"/>
      <c r="Q99" s="408"/>
      <c r="R99" s="408"/>
      <c r="S99" s="408"/>
      <c r="T99" s="408"/>
      <c r="U99" s="409"/>
      <c r="V99" s="37" t="s">
        <v>71</v>
      </c>
      <c r="W99" s="388">
        <f>IFERROR(W92/H92,"0")+IFERROR(W93/H93,"0")+IFERROR(W94/H94,"0")+IFERROR(W95/H95,"0")+IFERROR(W96/H96,"0")+IFERROR(W97/H97,"0")+IFERROR(W98/H98,"0")</f>
        <v>0</v>
      </c>
      <c r="X99" s="388">
        <f>IFERROR(X92/H92,"0")+IFERROR(X93/H93,"0")+IFERROR(X94/H94,"0")+IFERROR(X95/H95,"0")+IFERROR(X96/H96,"0")+IFERROR(X97/H97,"0")+IFERROR(X98/H98,"0")</f>
        <v>0</v>
      </c>
      <c r="Y99" s="388">
        <f>IFERROR(IF(Y92="",0,Y92),"0")+IFERROR(IF(Y93="",0,Y93),"0")+IFERROR(IF(Y94="",0,Y94),"0")+IFERROR(IF(Y95="",0,Y95),"0")+IFERROR(IF(Y96="",0,Y96),"0")+IFERROR(IF(Y97="",0,Y97),"0")+IFERROR(IF(Y98="",0,Y98),"0")</f>
        <v>0</v>
      </c>
      <c r="Z99" s="389"/>
      <c r="AA99" s="389"/>
    </row>
    <row r="100" spans="1:67" x14ac:dyDescent="0.2">
      <c r="A100" s="391"/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404"/>
      <c r="O100" s="407" t="s">
        <v>70</v>
      </c>
      <c r="P100" s="408"/>
      <c r="Q100" s="408"/>
      <c r="R100" s="408"/>
      <c r="S100" s="408"/>
      <c r="T100" s="408"/>
      <c r="U100" s="409"/>
      <c r="V100" s="37" t="s">
        <v>66</v>
      </c>
      <c r="W100" s="388">
        <f>IFERROR(SUM(W92:W98),"0")</f>
        <v>0</v>
      </c>
      <c r="X100" s="388">
        <f>IFERROR(SUM(X92:X98),"0")</f>
        <v>0</v>
      </c>
      <c r="Y100" s="37"/>
      <c r="Z100" s="389"/>
      <c r="AA100" s="389"/>
    </row>
    <row r="101" spans="1:67" ht="14.25" customHeight="1" x14ac:dyDescent="0.25">
      <c r="A101" s="392" t="s">
        <v>72</v>
      </c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1"/>
      <c r="P101" s="391"/>
      <c r="Q101" s="391"/>
      <c r="R101" s="391"/>
      <c r="S101" s="391"/>
      <c r="T101" s="391"/>
      <c r="U101" s="391"/>
      <c r="V101" s="391"/>
      <c r="W101" s="391"/>
      <c r="X101" s="391"/>
      <c r="Y101" s="391"/>
      <c r="Z101" s="379"/>
      <c r="AA101" s="379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401">
        <v>4680115885233</v>
      </c>
      <c r="E102" s="398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686" t="s">
        <v>179</v>
      </c>
      <c r="P102" s="397"/>
      <c r="Q102" s="397"/>
      <c r="R102" s="397"/>
      <c r="S102" s="398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401">
        <v>4607091386967</v>
      </c>
      <c r="E103" s="398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64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8"/>
      <c r="T103" s="34"/>
      <c r="U103" s="34"/>
      <c r="V103" s="35" t="s">
        <v>66</v>
      </c>
      <c r="W103" s="386">
        <v>0</v>
      </c>
      <c r="X103" s="387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4301051437</v>
      </c>
      <c r="D104" s="401">
        <v>4607091386967</v>
      </c>
      <c r="E104" s="398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7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7"/>
      <c r="Q104" s="397"/>
      <c r="R104" s="397"/>
      <c r="S104" s="398"/>
      <c r="T104" s="34"/>
      <c r="U104" s="34"/>
      <c r="V104" s="35" t="s">
        <v>66</v>
      </c>
      <c r="W104" s="386">
        <v>25</v>
      </c>
      <c r="X104" s="387">
        <f t="shared" si="18"/>
        <v>32.4</v>
      </c>
      <c r="Y104" s="36">
        <f>IFERROR(IF(X104=0,"",ROUNDUP(X104/H104,0)*0.02175),"")</f>
        <v>8.6999999999999994E-2</v>
      </c>
      <c r="Z104" s="56"/>
      <c r="AA104" s="57"/>
      <c r="AE104" s="64"/>
      <c r="BB104" s="116" t="s">
        <v>1</v>
      </c>
      <c r="BL104" s="64">
        <f t="shared" si="19"/>
        <v>26.74074074074074</v>
      </c>
      <c r="BM104" s="64">
        <f t="shared" si="20"/>
        <v>34.655999999999999</v>
      </c>
      <c r="BN104" s="64">
        <f t="shared" si="21"/>
        <v>5.5114638447971778E-2</v>
      </c>
      <c r="BO104" s="64">
        <f t="shared" si="22"/>
        <v>7.1428571428571425E-2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401">
        <v>4607091385304</v>
      </c>
      <c r="E105" s="398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4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7"/>
      <c r="Q105" s="397"/>
      <c r="R105" s="397"/>
      <c r="S105" s="398"/>
      <c r="T105" s="34"/>
      <c r="U105" s="34"/>
      <c r="V105" s="35" t="s">
        <v>66</v>
      </c>
      <c r="W105" s="386">
        <v>0</v>
      </c>
      <c r="X105" s="387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401">
        <v>4607091386264</v>
      </c>
      <c r="E106" s="398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7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7"/>
      <c r="Q106" s="397"/>
      <c r="R106" s="397"/>
      <c r="S106" s="398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401">
        <v>4680115882584</v>
      </c>
      <c r="E107" s="398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50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7"/>
      <c r="Q107" s="397"/>
      <c r="R107" s="397"/>
      <c r="S107" s="398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401">
        <v>4680115882584</v>
      </c>
      <c r="E108" s="398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3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7"/>
      <c r="Q108" s="397"/>
      <c r="R108" s="397"/>
      <c r="S108" s="398"/>
      <c r="T108" s="34"/>
      <c r="U108" s="34"/>
      <c r="V108" s="35" t="s">
        <v>66</v>
      </c>
      <c r="W108" s="386">
        <v>0</v>
      </c>
      <c r="X108" s="387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401">
        <v>4607091385731</v>
      </c>
      <c r="E109" s="398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7"/>
      <c r="Q109" s="397"/>
      <c r="R109" s="397"/>
      <c r="S109" s="398"/>
      <c r="T109" s="34"/>
      <c r="U109" s="34"/>
      <c r="V109" s="35" t="s">
        <v>66</v>
      </c>
      <c r="W109" s="386">
        <v>0</v>
      </c>
      <c r="X109" s="387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401">
        <v>4680115880214</v>
      </c>
      <c r="E110" s="398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4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7"/>
      <c r="Q110" s="397"/>
      <c r="R110" s="397"/>
      <c r="S110" s="398"/>
      <c r="T110" s="34"/>
      <c r="U110" s="34"/>
      <c r="V110" s="35" t="s">
        <v>66</v>
      </c>
      <c r="W110" s="386">
        <v>13</v>
      </c>
      <c r="X110" s="387">
        <f t="shared" si="18"/>
        <v>13.5</v>
      </c>
      <c r="Y110" s="36">
        <f>IFERROR(IF(X110=0,"",ROUNDUP(X110/H110,0)*0.00937),"")</f>
        <v>4.6850000000000003E-2</v>
      </c>
      <c r="Z110" s="56"/>
      <c r="AA110" s="57"/>
      <c r="AE110" s="64"/>
      <c r="BB110" s="122" t="s">
        <v>1</v>
      </c>
      <c r="BL110" s="64">
        <f t="shared" si="19"/>
        <v>14.386666666666667</v>
      </c>
      <c r="BM110" s="64">
        <f t="shared" si="20"/>
        <v>14.94</v>
      </c>
      <c r="BN110" s="64">
        <f t="shared" si="21"/>
        <v>4.0123456790123455E-2</v>
      </c>
      <c r="BO110" s="64">
        <f t="shared" si="22"/>
        <v>4.1666666666666664E-2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401">
        <v>4680115880894</v>
      </c>
      <c r="E111" s="398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5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7"/>
      <c r="Q111" s="397"/>
      <c r="R111" s="397"/>
      <c r="S111" s="398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401">
        <v>4680115884915</v>
      </c>
      <c r="E112" s="398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6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8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401">
        <v>4607091385427</v>
      </c>
      <c r="E113" s="398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8"/>
      <c r="T113" s="34"/>
      <c r="U113" s="34"/>
      <c r="V113" s="35" t="s">
        <v>66</v>
      </c>
      <c r="W113" s="386">
        <v>0</v>
      </c>
      <c r="X113" s="387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401">
        <v>4680115882645</v>
      </c>
      <c r="E114" s="398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8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401">
        <v>4680115884311</v>
      </c>
      <c r="E115" s="398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8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401">
        <v>4680115884403</v>
      </c>
      <c r="E116" s="398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4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8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03"/>
      <c r="B117" s="391"/>
      <c r="C117" s="391"/>
      <c r="D117" s="391"/>
      <c r="E117" s="391"/>
      <c r="F117" s="391"/>
      <c r="G117" s="391"/>
      <c r="H117" s="391"/>
      <c r="I117" s="391"/>
      <c r="J117" s="391"/>
      <c r="K117" s="391"/>
      <c r="L117" s="391"/>
      <c r="M117" s="391"/>
      <c r="N117" s="404"/>
      <c r="O117" s="407" t="s">
        <v>70</v>
      </c>
      <c r="P117" s="408"/>
      <c r="Q117" s="408"/>
      <c r="R117" s="408"/>
      <c r="S117" s="408"/>
      <c r="T117" s="408"/>
      <c r="U117" s="409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7.9012345679012341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9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0.13385</v>
      </c>
      <c r="Z117" s="389"/>
      <c r="AA117" s="389"/>
    </row>
    <row r="118" spans="1:67" x14ac:dyDescent="0.2">
      <c r="A118" s="391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404"/>
      <c r="O118" s="407" t="s">
        <v>70</v>
      </c>
      <c r="P118" s="408"/>
      <c r="Q118" s="408"/>
      <c r="R118" s="408"/>
      <c r="S118" s="408"/>
      <c r="T118" s="408"/>
      <c r="U118" s="409"/>
      <c r="V118" s="37" t="s">
        <v>66</v>
      </c>
      <c r="W118" s="388">
        <f>IFERROR(SUM(W102:W116),"0")</f>
        <v>38</v>
      </c>
      <c r="X118" s="388">
        <f>IFERROR(SUM(X102:X116),"0")</f>
        <v>45.9</v>
      </c>
      <c r="Y118" s="37"/>
      <c r="Z118" s="389"/>
      <c r="AA118" s="389"/>
    </row>
    <row r="119" spans="1:67" ht="14.25" customHeight="1" x14ac:dyDescent="0.25">
      <c r="A119" s="392" t="s">
        <v>207</v>
      </c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1"/>
      <c r="P119" s="391"/>
      <c r="Q119" s="391"/>
      <c r="R119" s="391"/>
      <c r="S119" s="391"/>
      <c r="T119" s="391"/>
      <c r="U119" s="391"/>
      <c r="V119" s="391"/>
      <c r="W119" s="391"/>
      <c r="X119" s="391"/>
      <c r="Y119" s="391"/>
      <c r="Z119" s="379"/>
      <c r="AA119" s="379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401">
        <v>4607091383065</v>
      </c>
      <c r="E120" s="398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8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4301060366</v>
      </c>
      <c r="D121" s="401">
        <v>4680115881532</v>
      </c>
      <c r="E121" s="398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73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8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4301060350</v>
      </c>
      <c r="D122" s="401">
        <v>4680115881532</v>
      </c>
      <c r="E122" s="398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4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7"/>
      <c r="Q122" s="397"/>
      <c r="R122" s="397"/>
      <c r="S122" s="398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4301060371</v>
      </c>
      <c r="D123" s="401">
        <v>4680115881532</v>
      </c>
      <c r="E123" s="398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40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7"/>
      <c r="Q123" s="397"/>
      <c r="R123" s="397"/>
      <c r="S123" s="398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401">
        <v>4680115882652</v>
      </c>
      <c r="E124" s="398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7"/>
      <c r="Q124" s="397"/>
      <c r="R124" s="397"/>
      <c r="S124" s="398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401">
        <v>4680115880238</v>
      </c>
      <c r="E125" s="398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4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7"/>
      <c r="Q125" s="397"/>
      <c r="R125" s="397"/>
      <c r="S125" s="398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401">
        <v>4680115881464</v>
      </c>
      <c r="E126" s="398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6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7"/>
      <c r="Q126" s="397"/>
      <c r="R126" s="397"/>
      <c r="S126" s="398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03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404"/>
      <c r="O127" s="407" t="s">
        <v>70</v>
      </c>
      <c r="P127" s="408"/>
      <c r="Q127" s="408"/>
      <c r="R127" s="408"/>
      <c r="S127" s="408"/>
      <c r="T127" s="408"/>
      <c r="U127" s="409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404"/>
      <c r="O128" s="407" t="s">
        <v>70</v>
      </c>
      <c r="P128" s="408"/>
      <c r="Q128" s="408"/>
      <c r="R128" s="408"/>
      <c r="S128" s="408"/>
      <c r="T128" s="408"/>
      <c r="U128" s="409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customHeight="1" x14ac:dyDescent="0.25">
      <c r="A129" s="395" t="s">
        <v>220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80"/>
      <c r="AA129" s="380"/>
    </row>
    <row r="130" spans="1:67" ht="14.25" customHeight="1" x14ac:dyDescent="0.25">
      <c r="A130" s="392" t="s">
        <v>72</v>
      </c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391"/>
      <c r="O130" s="391"/>
      <c r="P130" s="391"/>
      <c r="Q130" s="391"/>
      <c r="R130" s="391"/>
      <c r="S130" s="391"/>
      <c r="T130" s="391"/>
      <c r="U130" s="391"/>
      <c r="V130" s="391"/>
      <c r="W130" s="391"/>
      <c r="X130" s="391"/>
      <c r="Y130" s="391"/>
      <c r="Z130" s="379"/>
      <c r="AA130" s="379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401">
        <v>4607091385168</v>
      </c>
      <c r="E131" s="398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7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7"/>
      <c r="Q131" s="397"/>
      <c r="R131" s="397"/>
      <c r="S131" s="398"/>
      <c r="T131" s="34"/>
      <c r="U131" s="34"/>
      <c r="V131" s="35" t="s">
        <v>66</v>
      </c>
      <c r="W131" s="386">
        <v>80</v>
      </c>
      <c r="X131" s="387">
        <f>IFERROR(IF(W131="",0,CEILING((W131/$H131),1)*$H131),"")</f>
        <v>81</v>
      </c>
      <c r="Y131" s="36">
        <f>IFERROR(IF(X131=0,"",ROUNDUP(X131/H131,0)*0.02175),"")</f>
        <v>0.21749999999999997</v>
      </c>
      <c r="Z131" s="56"/>
      <c r="AA131" s="57"/>
      <c r="AE131" s="64"/>
      <c r="BB131" s="136" t="s">
        <v>1</v>
      </c>
      <c r="BL131" s="64">
        <f>IFERROR(W131*I131/H131,"0")</f>
        <v>85.51111111111112</v>
      </c>
      <c r="BM131" s="64">
        <f>IFERROR(X131*I131/H131,"0")</f>
        <v>86.58</v>
      </c>
      <c r="BN131" s="64">
        <f>IFERROR(1/J131*(W131/H131),"0")</f>
        <v>0.17636684303350972</v>
      </c>
      <c r="BO131" s="64">
        <f>IFERROR(1/J131*(X131/H131),"0")</f>
        <v>0.17857142857142855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401">
        <v>4607091385168</v>
      </c>
      <c r="E132" s="398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47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7"/>
      <c r="Q132" s="397"/>
      <c r="R132" s="397"/>
      <c r="S132" s="398"/>
      <c r="T132" s="34"/>
      <c r="U132" s="34"/>
      <c r="V132" s="35" t="s">
        <v>66</v>
      </c>
      <c r="W132" s="386">
        <v>0</v>
      </c>
      <c r="X132" s="38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401">
        <v>4607091383256</v>
      </c>
      <c r="E133" s="398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4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7"/>
      <c r="Q133" s="397"/>
      <c r="R133" s="397"/>
      <c r="S133" s="398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401">
        <v>4607091385748</v>
      </c>
      <c r="E134" s="398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5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7"/>
      <c r="Q134" s="397"/>
      <c r="R134" s="397"/>
      <c r="S134" s="398"/>
      <c r="T134" s="34"/>
      <c r="U134" s="34"/>
      <c r="V134" s="35" t="s">
        <v>66</v>
      </c>
      <c r="W134" s="386">
        <v>10</v>
      </c>
      <c r="X134" s="387">
        <f>IFERROR(IF(W134="",0,CEILING((W134/$H134),1)*$H134),"")</f>
        <v>10.8</v>
      </c>
      <c r="Y134" s="36">
        <f>IFERROR(IF(X134=0,"",ROUNDUP(X134/H134,0)*0.00753),"")</f>
        <v>3.0120000000000001E-2</v>
      </c>
      <c r="Z134" s="56"/>
      <c r="AA134" s="57"/>
      <c r="AE134" s="64"/>
      <c r="BB134" s="139" t="s">
        <v>1</v>
      </c>
      <c r="BL134" s="64">
        <f>IFERROR(W134*I134/H134,"0")</f>
        <v>11.007407407407406</v>
      </c>
      <c r="BM134" s="64">
        <f>IFERROR(X134*I134/H134,"0")</f>
        <v>11.888</v>
      </c>
      <c r="BN134" s="64">
        <f>IFERROR(1/J134*(W134/H134),"0")</f>
        <v>2.3741690408357073E-2</v>
      </c>
      <c r="BO134" s="64">
        <f>IFERROR(1/J134*(X134/H134),"0")</f>
        <v>2.564102564102564E-2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401">
        <v>4680115884533</v>
      </c>
      <c r="E135" s="398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44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7"/>
      <c r="Q135" s="397"/>
      <c r="R135" s="397"/>
      <c r="S135" s="398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03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404"/>
      <c r="O136" s="407" t="s">
        <v>70</v>
      </c>
      <c r="P136" s="408"/>
      <c r="Q136" s="408"/>
      <c r="R136" s="408"/>
      <c r="S136" s="408"/>
      <c r="T136" s="408"/>
      <c r="U136" s="409"/>
      <c r="V136" s="37" t="s">
        <v>71</v>
      </c>
      <c r="W136" s="388">
        <f>IFERROR(W131/H131,"0")+IFERROR(W132/H132,"0")+IFERROR(W133/H133,"0")+IFERROR(W134/H134,"0")+IFERROR(W135/H135,"0")</f>
        <v>13.580246913580247</v>
      </c>
      <c r="X136" s="388">
        <f>IFERROR(X131/H131,"0")+IFERROR(X132/H132,"0")+IFERROR(X133/H133,"0")+IFERROR(X134/H134,"0")+IFERROR(X135/H135,"0")</f>
        <v>14</v>
      </c>
      <c r="Y136" s="388">
        <f>IFERROR(IF(Y131="",0,Y131),"0")+IFERROR(IF(Y132="",0,Y132),"0")+IFERROR(IF(Y133="",0,Y133),"0")+IFERROR(IF(Y134="",0,Y134),"0")+IFERROR(IF(Y135="",0,Y135),"0")</f>
        <v>0.24761999999999998</v>
      </c>
      <c r="Z136" s="389"/>
      <c r="AA136" s="389"/>
    </row>
    <row r="137" spans="1:67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404"/>
      <c r="O137" s="407" t="s">
        <v>70</v>
      </c>
      <c r="P137" s="408"/>
      <c r="Q137" s="408"/>
      <c r="R137" s="408"/>
      <c r="S137" s="408"/>
      <c r="T137" s="408"/>
      <c r="U137" s="409"/>
      <c r="V137" s="37" t="s">
        <v>66</v>
      </c>
      <c r="W137" s="388">
        <f>IFERROR(SUM(W131:W135),"0")</f>
        <v>90</v>
      </c>
      <c r="X137" s="388">
        <f>IFERROR(SUM(X131:X135),"0")</f>
        <v>91.8</v>
      </c>
      <c r="Y137" s="37"/>
      <c r="Z137" s="389"/>
      <c r="AA137" s="389"/>
    </row>
    <row r="138" spans="1:67" ht="27.75" customHeight="1" x14ac:dyDescent="0.2">
      <c r="A138" s="456" t="s">
        <v>230</v>
      </c>
      <c r="B138" s="457"/>
      <c r="C138" s="457"/>
      <c r="D138" s="457"/>
      <c r="E138" s="457"/>
      <c r="F138" s="457"/>
      <c r="G138" s="457"/>
      <c r="H138" s="457"/>
      <c r="I138" s="457"/>
      <c r="J138" s="457"/>
      <c r="K138" s="457"/>
      <c r="L138" s="457"/>
      <c r="M138" s="457"/>
      <c r="N138" s="457"/>
      <c r="O138" s="457"/>
      <c r="P138" s="457"/>
      <c r="Q138" s="457"/>
      <c r="R138" s="457"/>
      <c r="S138" s="457"/>
      <c r="T138" s="457"/>
      <c r="U138" s="457"/>
      <c r="V138" s="457"/>
      <c r="W138" s="457"/>
      <c r="X138" s="457"/>
      <c r="Y138" s="457"/>
      <c r="Z138" s="48"/>
      <c r="AA138" s="48"/>
    </row>
    <row r="139" spans="1:67" ht="16.5" customHeight="1" x14ac:dyDescent="0.25">
      <c r="A139" s="395" t="s">
        <v>231</v>
      </c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391"/>
      <c r="O139" s="391"/>
      <c r="P139" s="391"/>
      <c r="Q139" s="391"/>
      <c r="R139" s="391"/>
      <c r="S139" s="391"/>
      <c r="T139" s="391"/>
      <c r="U139" s="391"/>
      <c r="V139" s="391"/>
      <c r="W139" s="391"/>
      <c r="X139" s="391"/>
      <c r="Y139" s="391"/>
      <c r="Z139" s="380"/>
      <c r="AA139" s="380"/>
    </row>
    <row r="140" spans="1:67" ht="14.25" customHeight="1" x14ac:dyDescent="0.25">
      <c r="A140" s="392" t="s">
        <v>105</v>
      </c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  <c r="X140" s="391"/>
      <c r="Y140" s="391"/>
      <c r="Z140" s="379"/>
      <c r="AA140" s="379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401">
        <v>4607091383423</v>
      </c>
      <c r="E141" s="398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7"/>
      <c r="Q141" s="397"/>
      <c r="R141" s="397"/>
      <c r="S141" s="398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401">
        <v>4680115885707</v>
      </c>
      <c r="E142" s="398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748" t="s">
        <v>236</v>
      </c>
      <c r="P142" s="397"/>
      <c r="Q142" s="397"/>
      <c r="R142" s="397"/>
      <c r="S142" s="398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401">
        <v>4607091381405</v>
      </c>
      <c r="E143" s="398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7"/>
      <c r="Q143" s="397"/>
      <c r="R143" s="397"/>
      <c r="S143" s="398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401">
        <v>4607091386516</v>
      </c>
      <c r="E144" s="398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8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03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404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x14ac:dyDescent="0.2">
      <c r="A146" s="391"/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404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customHeight="1" x14ac:dyDescent="0.25">
      <c r="A147" s="395" t="s">
        <v>241</v>
      </c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1"/>
      <c r="P147" s="391"/>
      <c r="Q147" s="391"/>
      <c r="R147" s="391"/>
      <c r="S147" s="391"/>
      <c r="T147" s="391"/>
      <c r="U147" s="391"/>
      <c r="V147" s="391"/>
      <c r="W147" s="391"/>
      <c r="X147" s="391"/>
      <c r="Y147" s="391"/>
      <c r="Z147" s="380"/>
      <c r="AA147" s="380"/>
    </row>
    <row r="148" spans="1:67" ht="14.25" customHeight="1" x14ac:dyDescent="0.25">
      <c r="A148" s="392" t="s">
        <v>61</v>
      </c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1"/>
      <c r="P148" s="391"/>
      <c r="Q148" s="391"/>
      <c r="R148" s="391"/>
      <c r="S148" s="391"/>
      <c r="T148" s="391"/>
      <c r="U148" s="391"/>
      <c r="V148" s="391"/>
      <c r="W148" s="391"/>
      <c r="X148" s="391"/>
      <c r="Y148" s="391"/>
      <c r="Z148" s="379"/>
      <c r="AA148" s="379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401">
        <v>4680115880993</v>
      </c>
      <c r="E149" s="398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7"/>
      <c r="Q149" s="397"/>
      <c r="R149" s="397"/>
      <c r="S149" s="398"/>
      <c r="T149" s="34"/>
      <c r="U149" s="34"/>
      <c r="V149" s="35" t="s">
        <v>66</v>
      </c>
      <c r="W149" s="386">
        <v>20</v>
      </c>
      <c r="X149" s="387">
        <f t="shared" ref="X149:X157" si="29">IFERROR(IF(W149="",0,CEILING((W149/$H149),1)*$H149),"")</f>
        <v>21</v>
      </c>
      <c r="Y149" s="36">
        <f>IFERROR(IF(X149=0,"",ROUNDUP(X149/H149,0)*0.00753),"")</f>
        <v>3.7650000000000003E-2</v>
      </c>
      <c r="Z149" s="56"/>
      <c r="AA149" s="57"/>
      <c r="AE149" s="64"/>
      <c r="BB149" s="145" t="s">
        <v>1</v>
      </c>
      <c r="BL149" s="64">
        <f t="shared" ref="BL149:BL157" si="30">IFERROR(W149*I149/H149,"0")</f>
        <v>21.238095238095237</v>
      </c>
      <c r="BM149" s="64">
        <f t="shared" ref="BM149:BM157" si="31">IFERROR(X149*I149/H149,"0")</f>
        <v>22.299999999999997</v>
      </c>
      <c r="BN149" s="64">
        <f t="shared" ref="BN149:BN157" si="32">IFERROR(1/J149*(W149/H149),"0")</f>
        <v>3.0525030525030524E-2</v>
      </c>
      <c r="BO149" s="64">
        <f t="shared" ref="BO149:BO157" si="33">IFERROR(1/J149*(X149/H149),"0")</f>
        <v>3.2051282051282048E-2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401">
        <v>4680115881761</v>
      </c>
      <c r="E150" s="398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7"/>
      <c r="Q150" s="397"/>
      <c r="R150" s="397"/>
      <c r="S150" s="398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401">
        <v>4680115881563</v>
      </c>
      <c r="E151" s="398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7"/>
      <c r="Q151" s="397"/>
      <c r="R151" s="397"/>
      <c r="S151" s="398"/>
      <c r="T151" s="34"/>
      <c r="U151" s="34"/>
      <c r="V151" s="35" t="s">
        <v>66</v>
      </c>
      <c r="W151" s="386">
        <v>55</v>
      </c>
      <c r="X151" s="387">
        <f t="shared" si="29"/>
        <v>58.800000000000004</v>
      </c>
      <c r="Y151" s="36">
        <f>IFERROR(IF(X151=0,"",ROUNDUP(X151/H151,0)*0.00753),"")</f>
        <v>0.10542</v>
      </c>
      <c r="Z151" s="56"/>
      <c r="AA151" s="57"/>
      <c r="AE151" s="64"/>
      <c r="BB151" s="147" t="s">
        <v>1</v>
      </c>
      <c r="BL151" s="64">
        <f t="shared" si="30"/>
        <v>57.61904761904762</v>
      </c>
      <c r="BM151" s="64">
        <f t="shared" si="31"/>
        <v>61.6</v>
      </c>
      <c r="BN151" s="64">
        <f t="shared" si="32"/>
        <v>8.3943833943833937E-2</v>
      </c>
      <c r="BO151" s="64">
        <f t="shared" si="33"/>
        <v>8.9743589743589744E-2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401">
        <v>4680115880986</v>
      </c>
      <c r="E152" s="398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7"/>
      <c r="Q152" s="397"/>
      <c r="R152" s="397"/>
      <c r="S152" s="398"/>
      <c r="T152" s="34"/>
      <c r="U152" s="34"/>
      <c r="V152" s="35" t="s">
        <v>66</v>
      </c>
      <c r="W152" s="386">
        <v>0</v>
      </c>
      <c r="X152" s="387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401">
        <v>4680115880207</v>
      </c>
      <c r="E153" s="398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7"/>
      <c r="Q153" s="397"/>
      <c r="R153" s="397"/>
      <c r="S153" s="398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401">
        <v>4680115881785</v>
      </c>
      <c r="E154" s="398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7"/>
      <c r="Q154" s="397"/>
      <c r="R154" s="397"/>
      <c r="S154" s="398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401">
        <v>4680115881679</v>
      </c>
      <c r="E155" s="398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7"/>
      <c r="Q155" s="397"/>
      <c r="R155" s="397"/>
      <c r="S155" s="398"/>
      <c r="T155" s="34"/>
      <c r="U155" s="34"/>
      <c r="V155" s="35" t="s">
        <v>66</v>
      </c>
      <c r="W155" s="386">
        <v>0</v>
      </c>
      <c r="X155" s="387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401">
        <v>4680115880191</v>
      </c>
      <c r="E156" s="398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7"/>
      <c r="Q156" s="397"/>
      <c r="R156" s="397"/>
      <c r="S156" s="398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401">
        <v>4680115883963</v>
      </c>
      <c r="E157" s="398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1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7"/>
      <c r="Q157" s="397"/>
      <c r="R157" s="397"/>
      <c r="S157" s="398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03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404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17.857142857142858</v>
      </c>
      <c r="X158" s="388">
        <f>IFERROR(X149/H149,"0")+IFERROR(X150/H150,"0")+IFERROR(X151/H151,"0")+IFERROR(X152/H152,"0")+IFERROR(X153/H153,"0")+IFERROR(X154/H154,"0")+IFERROR(X155/H155,"0")+IFERROR(X156/H156,"0")+IFERROR(X157/H157,"0")</f>
        <v>19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0.14307</v>
      </c>
      <c r="Z158" s="389"/>
      <c r="AA158" s="389"/>
    </row>
    <row r="159" spans="1:67" x14ac:dyDescent="0.2">
      <c r="A159" s="391"/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404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88">
        <f>IFERROR(SUM(W149:W157),"0")</f>
        <v>75</v>
      </c>
      <c r="X159" s="388">
        <f>IFERROR(SUM(X149:X157),"0")</f>
        <v>79.800000000000011</v>
      </c>
      <c r="Y159" s="37"/>
      <c r="Z159" s="389"/>
      <c r="AA159" s="389"/>
    </row>
    <row r="160" spans="1:67" ht="16.5" customHeight="1" x14ac:dyDescent="0.25">
      <c r="A160" s="395" t="s">
        <v>260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80"/>
      <c r="AA160" s="380"/>
    </row>
    <row r="161" spans="1:67" ht="14.25" customHeight="1" x14ac:dyDescent="0.25">
      <c r="A161" s="392" t="s">
        <v>105</v>
      </c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1"/>
      <c r="P161" s="391"/>
      <c r="Q161" s="391"/>
      <c r="R161" s="391"/>
      <c r="S161" s="391"/>
      <c r="T161" s="391"/>
      <c r="U161" s="391"/>
      <c r="V161" s="391"/>
      <c r="W161" s="391"/>
      <c r="X161" s="391"/>
      <c r="Y161" s="391"/>
      <c r="Z161" s="379"/>
      <c r="AA161" s="379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401">
        <v>4680115881402</v>
      </c>
      <c r="E162" s="398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7"/>
      <c r="Q162" s="397"/>
      <c r="R162" s="397"/>
      <c r="S162" s="398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401">
        <v>4680115881396</v>
      </c>
      <c r="E163" s="398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7"/>
      <c r="Q163" s="397"/>
      <c r="R163" s="397"/>
      <c r="S163" s="398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03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404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404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customHeight="1" x14ac:dyDescent="0.25">
      <c r="A166" s="392" t="s">
        <v>97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79"/>
      <c r="AA166" s="379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401">
        <v>4680115882935</v>
      </c>
      <c r="E167" s="398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7"/>
      <c r="Q167" s="397"/>
      <c r="R167" s="397"/>
      <c r="S167" s="398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401">
        <v>4680115880764</v>
      </c>
      <c r="E168" s="398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6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7"/>
      <c r="Q168" s="397"/>
      <c r="R168" s="397"/>
      <c r="S168" s="398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03"/>
      <c r="B169" s="391"/>
      <c r="C169" s="391"/>
      <c r="D169" s="391"/>
      <c r="E169" s="391"/>
      <c r="F169" s="391"/>
      <c r="G169" s="391"/>
      <c r="H169" s="391"/>
      <c r="I169" s="391"/>
      <c r="J169" s="391"/>
      <c r="K169" s="391"/>
      <c r="L169" s="391"/>
      <c r="M169" s="391"/>
      <c r="N169" s="404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x14ac:dyDescent="0.2">
      <c r="A170" s="391"/>
      <c r="B170" s="391"/>
      <c r="C170" s="391"/>
      <c r="D170" s="391"/>
      <c r="E170" s="391"/>
      <c r="F170" s="391"/>
      <c r="G170" s="391"/>
      <c r="H170" s="391"/>
      <c r="I170" s="391"/>
      <c r="J170" s="391"/>
      <c r="K170" s="391"/>
      <c r="L170" s="391"/>
      <c r="M170" s="391"/>
      <c r="N170" s="404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customHeight="1" x14ac:dyDescent="0.25">
      <c r="A171" s="392" t="s">
        <v>61</v>
      </c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391"/>
      <c r="O171" s="391"/>
      <c r="P171" s="391"/>
      <c r="Q171" s="391"/>
      <c r="R171" s="391"/>
      <c r="S171" s="391"/>
      <c r="T171" s="391"/>
      <c r="U171" s="391"/>
      <c r="V171" s="391"/>
      <c r="W171" s="391"/>
      <c r="X171" s="391"/>
      <c r="Y171" s="391"/>
      <c r="Z171" s="379"/>
      <c r="AA171" s="379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401">
        <v>4680115884014</v>
      </c>
      <c r="E172" s="398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724" t="s">
        <v>271</v>
      </c>
      <c r="P172" s="397"/>
      <c r="Q172" s="397"/>
      <c r="R172" s="397"/>
      <c r="S172" s="398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401">
        <v>4680115884021</v>
      </c>
      <c r="E173" s="398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673" t="s">
        <v>274</v>
      </c>
      <c r="P173" s="397"/>
      <c r="Q173" s="397"/>
      <c r="R173" s="397"/>
      <c r="S173" s="398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401">
        <v>4680115882683</v>
      </c>
      <c r="E174" s="398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7"/>
      <c r="Q174" s="397"/>
      <c r="R174" s="397"/>
      <c r="S174" s="398"/>
      <c r="T174" s="34"/>
      <c r="U174" s="34"/>
      <c r="V174" s="35" t="s">
        <v>66</v>
      </c>
      <c r="W174" s="386">
        <v>400</v>
      </c>
      <c r="X174" s="387">
        <f t="shared" si="34"/>
        <v>405</v>
      </c>
      <c r="Y174" s="36">
        <f>IFERROR(IF(X174=0,"",ROUNDUP(X174/H174,0)*0.00937),"")</f>
        <v>0.70274999999999999</v>
      </c>
      <c r="Z174" s="56"/>
      <c r="AA174" s="57"/>
      <c r="AE174" s="64"/>
      <c r="BB174" s="160" t="s">
        <v>1</v>
      </c>
      <c r="BL174" s="64">
        <f t="shared" si="35"/>
        <v>415.55555555555554</v>
      </c>
      <c r="BM174" s="64">
        <f t="shared" si="36"/>
        <v>420.75</v>
      </c>
      <c r="BN174" s="64">
        <f t="shared" si="37"/>
        <v>0.61728395061728392</v>
      </c>
      <c r="BO174" s="64">
        <f t="shared" si="38"/>
        <v>0.625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401">
        <v>4680115882690</v>
      </c>
      <c r="E175" s="398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7"/>
      <c r="Q175" s="397"/>
      <c r="R175" s="397"/>
      <c r="S175" s="398"/>
      <c r="T175" s="34"/>
      <c r="U175" s="34"/>
      <c r="V175" s="35" t="s">
        <v>66</v>
      </c>
      <c r="W175" s="386">
        <v>220</v>
      </c>
      <c r="X175" s="387">
        <f t="shared" si="34"/>
        <v>221.4</v>
      </c>
      <c r="Y175" s="36">
        <f>IFERROR(IF(X175=0,"",ROUNDUP(X175/H175,0)*0.00937),"")</f>
        <v>0.38417000000000001</v>
      </c>
      <c r="Z175" s="56"/>
      <c r="AA175" s="57"/>
      <c r="AE175" s="64"/>
      <c r="BB175" s="161" t="s">
        <v>1</v>
      </c>
      <c r="BL175" s="64">
        <f t="shared" si="35"/>
        <v>228.55555555555554</v>
      </c>
      <c r="BM175" s="64">
        <f t="shared" si="36"/>
        <v>230.01</v>
      </c>
      <c r="BN175" s="64">
        <f t="shared" si="37"/>
        <v>0.33950617283950618</v>
      </c>
      <c r="BO175" s="64">
        <f t="shared" si="38"/>
        <v>0.34166666666666667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401">
        <v>4680115882669</v>
      </c>
      <c r="E176" s="398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7"/>
      <c r="Q176" s="397"/>
      <c r="R176" s="397"/>
      <c r="S176" s="398"/>
      <c r="T176" s="34"/>
      <c r="U176" s="34"/>
      <c r="V176" s="35" t="s">
        <v>66</v>
      </c>
      <c r="W176" s="386">
        <v>310</v>
      </c>
      <c r="X176" s="387">
        <f t="shared" si="34"/>
        <v>313.20000000000005</v>
      </c>
      <c r="Y176" s="36">
        <f>IFERROR(IF(X176=0,"",ROUNDUP(X176/H176,0)*0.00937),"")</f>
        <v>0.54345999999999994</v>
      </c>
      <c r="Z176" s="56"/>
      <c r="AA176" s="57"/>
      <c r="AE176" s="64"/>
      <c r="BB176" s="162" t="s">
        <v>1</v>
      </c>
      <c r="BL176" s="64">
        <f t="shared" si="35"/>
        <v>322.05555555555554</v>
      </c>
      <c r="BM176" s="64">
        <f t="shared" si="36"/>
        <v>325.38000000000005</v>
      </c>
      <c r="BN176" s="64">
        <f t="shared" si="37"/>
        <v>0.47839506172839502</v>
      </c>
      <c r="BO176" s="64">
        <f t="shared" si="38"/>
        <v>0.48333333333333339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401">
        <v>4680115882676</v>
      </c>
      <c r="E177" s="398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7"/>
      <c r="Q177" s="397"/>
      <c r="R177" s="397"/>
      <c r="S177" s="398"/>
      <c r="T177" s="34"/>
      <c r="U177" s="34"/>
      <c r="V177" s="35" t="s">
        <v>66</v>
      </c>
      <c r="W177" s="386">
        <v>340</v>
      </c>
      <c r="X177" s="387">
        <f t="shared" si="34"/>
        <v>340.20000000000005</v>
      </c>
      <c r="Y177" s="36">
        <f>IFERROR(IF(X177=0,"",ROUNDUP(X177/H177,0)*0.00937),"")</f>
        <v>0.59031</v>
      </c>
      <c r="Z177" s="56"/>
      <c r="AA177" s="57"/>
      <c r="AE177" s="64"/>
      <c r="BB177" s="163" t="s">
        <v>1</v>
      </c>
      <c r="BL177" s="64">
        <f t="shared" si="35"/>
        <v>353.22222222222223</v>
      </c>
      <c r="BM177" s="64">
        <f t="shared" si="36"/>
        <v>353.43000000000006</v>
      </c>
      <c r="BN177" s="64">
        <f t="shared" si="37"/>
        <v>0.52469135802469136</v>
      </c>
      <c r="BO177" s="64">
        <f t="shared" si="38"/>
        <v>0.52500000000000002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401">
        <v>4680115884007</v>
      </c>
      <c r="E178" s="398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2" t="s">
        <v>285</v>
      </c>
      <c r="P178" s="397"/>
      <c r="Q178" s="397"/>
      <c r="R178" s="397"/>
      <c r="S178" s="398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401">
        <v>4680115884038</v>
      </c>
      <c r="E179" s="398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8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03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404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235.18518518518519</v>
      </c>
      <c r="X180" s="388">
        <f>IFERROR(X172/H172,"0")+IFERROR(X173/H173,"0")+IFERROR(X174/H174,"0")+IFERROR(X175/H175,"0")+IFERROR(X176/H176,"0")+IFERROR(X177/H177,"0")+IFERROR(X178/H178,"0")+IFERROR(X179/H179,"0")</f>
        <v>237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2.2206900000000003</v>
      </c>
      <c r="Z180" s="389"/>
      <c r="AA180" s="389"/>
    </row>
    <row r="181" spans="1:67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404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88">
        <f>IFERROR(SUM(W172:W179),"0")</f>
        <v>1270</v>
      </c>
      <c r="X181" s="388">
        <f>IFERROR(SUM(X172:X179),"0")</f>
        <v>1279.8000000000002</v>
      </c>
      <c r="Y181" s="37"/>
      <c r="Z181" s="389"/>
      <c r="AA181" s="389"/>
    </row>
    <row r="182" spans="1:67" ht="14.25" customHeight="1" x14ac:dyDescent="0.25">
      <c r="A182" s="392" t="s">
        <v>72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79"/>
      <c r="AA182" s="379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401">
        <v>4680115881556</v>
      </c>
      <c r="E183" s="398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4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7"/>
      <c r="Q183" s="397"/>
      <c r="R183" s="397"/>
      <c r="S183" s="398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401">
        <v>4680115881594</v>
      </c>
      <c r="E184" s="398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7"/>
      <c r="Q184" s="397"/>
      <c r="R184" s="397"/>
      <c r="S184" s="398"/>
      <c r="T184" s="34"/>
      <c r="U184" s="34"/>
      <c r="V184" s="35" t="s">
        <v>66</v>
      </c>
      <c r="W184" s="386">
        <v>100</v>
      </c>
      <c r="X184" s="387">
        <f t="shared" si="39"/>
        <v>105.3</v>
      </c>
      <c r="Y184" s="36">
        <f>IFERROR(IF(X184=0,"",ROUNDUP(X184/H184,0)*0.02175),"")</f>
        <v>0.28275</v>
      </c>
      <c r="Z184" s="56"/>
      <c r="AA184" s="57"/>
      <c r="AE184" s="64"/>
      <c r="BB184" s="167" t="s">
        <v>1</v>
      </c>
      <c r="BL184" s="64">
        <f t="shared" si="40"/>
        <v>106.96296296296296</v>
      </c>
      <c r="BM184" s="64">
        <f t="shared" si="41"/>
        <v>112.63199999999999</v>
      </c>
      <c r="BN184" s="64">
        <f t="shared" si="42"/>
        <v>0.22045855379188711</v>
      </c>
      <c r="BO184" s="64">
        <f t="shared" si="43"/>
        <v>0.23214285714285712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401">
        <v>4680115881587</v>
      </c>
      <c r="E185" s="398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47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7"/>
      <c r="Q185" s="397"/>
      <c r="R185" s="397"/>
      <c r="S185" s="398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401">
        <v>4680115880962</v>
      </c>
      <c r="E186" s="398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505" t="s">
        <v>296</v>
      </c>
      <c r="P186" s="397"/>
      <c r="Q186" s="397"/>
      <c r="R186" s="397"/>
      <c r="S186" s="398"/>
      <c r="T186" s="34"/>
      <c r="U186" s="34"/>
      <c r="V186" s="35" t="s">
        <v>66</v>
      </c>
      <c r="W186" s="386">
        <v>100</v>
      </c>
      <c r="X186" s="387">
        <f t="shared" si="39"/>
        <v>101.39999999999999</v>
      </c>
      <c r="Y186" s="36">
        <f>IFERROR(IF(X186=0,"",ROUNDUP(X186/H186,0)*0.02175),"")</f>
        <v>0.28275</v>
      </c>
      <c r="Z186" s="56"/>
      <c r="AA186" s="57"/>
      <c r="AE186" s="64"/>
      <c r="BB186" s="169" t="s">
        <v>1</v>
      </c>
      <c r="BL186" s="64">
        <f t="shared" si="40"/>
        <v>107.23076923076924</v>
      </c>
      <c r="BM186" s="64">
        <f t="shared" si="41"/>
        <v>108.732</v>
      </c>
      <c r="BN186" s="64">
        <f t="shared" si="42"/>
        <v>0.22893772893772893</v>
      </c>
      <c r="BO186" s="64">
        <f t="shared" si="43"/>
        <v>0.23214285714285712</v>
      </c>
    </row>
    <row r="187" spans="1:67" ht="27" customHeight="1" x14ac:dyDescent="0.25">
      <c r="A187" s="54" t="s">
        <v>297</v>
      </c>
      <c r="B187" s="54" t="s">
        <v>298</v>
      </c>
      <c r="C187" s="31">
        <v>4301051411</v>
      </c>
      <c r="D187" s="401">
        <v>4680115881617</v>
      </c>
      <c r="E187" s="398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5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7"/>
      <c r="Q187" s="397"/>
      <c r="R187" s="397"/>
      <c r="S187" s="398"/>
      <c r="T187" s="34"/>
      <c r="U187" s="34"/>
      <c r="V187" s="35" t="s">
        <v>66</v>
      </c>
      <c r="W187" s="386">
        <v>80</v>
      </c>
      <c r="X187" s="387">
        <f t="shared" si="39"/>
        <v>81</v>
      </c>
      <c r="Y187" s="36">
        <f>IFERROR(IF(X187=0,"",ROUNDUP(X187/H187,0)*0.02175),"")</f>
        <v>0.21749999999999997</v>
      </c>
      <c r="Z187" s="56"/>
      <c r="AA187" s="57"/>
      <c r="AE187" s="64"/>
      <c r="BB187" s="170" t="s">
        <v>1</v>
      </c>
      <c r="BL187" s="64">
        <f t="shared" si="40"/>
        <v>85.392592592592607</v>
      </c>
      <c r="BM187" s="64">
        <f t="shared" si="41"/>
        <v>86.460000000000008</v>
      </c>
      <c r="BN187" s="64">
        <f t="shared" si="42"/>
        <v>0.17636684303350972</v>
      </c>
      <c r="BO187" s="64">
        <f t="shared" si="43"/>
        <v>0.17857142857142855</v>
      </c>
    </row>
    <row r="188" spans="1:67" ht="16.5" customHeight="1" x14ac:dyDescent="0.25">
      <c r="A188" s="54" t="s">
        <v>299</v>
      </c>
      <c r="B188" s="54" t="s">
        <v>300</v>
      </c>
      <c r="C188" s="31">
        <v>4301051632</v>
      </c>
      <c r="D188" s="401">
        <v>4680115880573</v>
      </c>
      <c r="E188" s="398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623" t="s">
        <v>301</v>
      </c>
      <c r="P188" s="397"/>
      <c r="Q188" s="397"/>
      <c r="R188" s="397"/>
      <c r="S188" s="398"/>
      <c r="T188" s="34"/>
      <c r="U188" s="34"/>
      <c r="V188" s="35" t="s">
        <v>66</v>
      </c>
      <c r="W188" s="386">
        <v>60</v>
      </c>
      <c r="X188" s="387">
        <f t="shared" si="39"/>
        <v>60.899999999999991</v>
      </c>
      <c r="Y188" s="36">
        <f>IFERROR(IF(X188=0,"",ROUNDUP(X188/H188,0)*0.02175),"")</f>
        <v>0.15225</v>
      </c>
      <c r="Z188" s="56"/>
      <c r="AA188" s="57"/>
      <c r="AE188" s="64"/>
      <c r="BB188" s="171" t="s">
        <v>1</v>
      </c>
      <c r="BL188" s="64">
        <f t="shared" si="40"/>
        <v>63.889655172413789</v>
      </c>
      <c r="BM188" s="64">
        <f t="shared" si="41"/>
        <v>64.847999999999985</v>
      </c>
      <c r="BN188" s="64">
        <f t="shared" si="42"/>
        <v>0.12315270935960591</v>
      </c>
      <c r="BO188" s="64">
        <f t="shared" si="43"/>
        <v>0.125</v>
      </c>
    </row>
    <row r="189" spans="1:67" ht="27" customHeight="1" x14ac:dyDescent="0.25">
      <c r="A189" s="54" t="s">
        <v>302</v>
      </c>
      <c r="B189" s="54" t="s">
        <v>303</v>
      </c>
      <c r="C189" s="31">
        <v>4301051487</v>
      </c>
      <c r="D189" s="401">
        <v>4680115881228</v>
      </c>
      <c r="E189" s="398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5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7"/>
      <c r="Q189" s="397"/>
      <c r="R189" s="397"/>
      <c r="S189" s="398"/>
      <c r="T189" s="34"/>
      <c r="U189" s="34"/>
      <c r="V189" s="35" t="s">
        <v>66</v>
      </c>
      <c r="W189" s="386">
        <v>7</v>
      </c>
      <c r="X189" s="387">
        <f t="shared" si="39"/>
        <v>7.1999999999999993</v>
      </c>
      <c r="Y189" s="36">
        <f>IFERROR(IF(X189=0,"",ROUNDUP(X189/H189,0)*0.00753),"")</f>
        <v>2.2589999999999999E-2</v>
      </c>
      <c r="Z189" s="56"/>
      <c r="AA189" s="57"/>
      <c r="AE189" s="64"/>
      <c r="BB189" s="172" t="s">
        <v>1</v>
      </c>
      <c r="BL189" s="64">
        <f t="shared" si="40"/>
        <v>7.7933333333333339</v>
      </c>
      <c r="BM189" s="64">
        <f t="shared" si="41"/>
        <v>8.016</v>
      </c>
      <c r="BN189" s="64">
        <f t="shared" si="42"/>
        <v>1.86965811965812E-2</v>
      </c>
      <c r="BO189" s="64">
        <f t="shared" si="43"/>
        <v>1.9230769230769232E-2</v>
      </c>
    </row>
    <row r="190" spans="1:67" ht="27" customHeight="1" x14ac:dyDescent="0.25">
      <c r="A190" s="54" t="s">
        <v>304</v>
      </c>
      <c r="B190" s="54" t="s">
        <v>305</v>
      </c>
      <c r="C190" s="31">
        <v>4301051506</v>
      </c>
      <c r="D190" s="401">
        <v>4680115881037</v>
      </c>
      <c r="E190" s="398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7"/>
      <c r="Q190" s="397"/>
      <c r="R190" s="397"/>
      <c r="S190" s="398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401">
        <v>4680115881211</v>
      </c>
      <c r="E191" s="398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7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7"/>
      <c r="Q191" s="397"/>
      <c r="R191" s="397"/>
      <c r="S191" s="398"/>
      <c r="T191" s="34"/>
      <c r="U191" s="34"/>
      <c r="V191" s="35" t="s">
        <v>66</v>
      </c>
      <c r="W191" s="386">
        <v>12</v>
      </c>
      <c r="X191" s="387">
        <f t="shared" si="39"/>
        <v>12</v>
      </c>
      <c r="Y191" s="36">
        <f>IFERROR(IF(X191=0,"",ROUNDUP(X191/H191,0)*0.00753),"")</f>
        <v>3.7650000000000003E-2</v>
      </c>
      <c r="Z191" s="56"/>
      <c r="AA191" s="57"/>
      <c r="AE191" s="64"/>
      <c r="BB191" s="174" t="s">
        <v>1</v>
      </c>
      <c r="BL191" s="64">
        <f t="shared" si="40"/>
        <v>13.000000000000002</v>
      </c>
      <c r="BM191" s="64">
        <f t="shared" si="41"/>
        <v>13.000000000000002</v>
      </c>
      <c r="BN191" s="64">
        <f t="shared" si="42"/>
        <v>3.2051282051282048E-2</v>
      </c>
      <c r="BO191" s="64">
        <f t="shared" si="43"/>
        <v>3.2051282051282048E-2</v>
      </c>
    </row>
    <row r="192" spans="1:67" ht="27" customHeight="1" x14ac:dyDescent="0.25">
      <c r="A192" s="54" t="s">
        <v>308</v>
      </c>
      <c r="B192" s="54" t="s">
        <v>309</v>
      </c>
      <c r="C192" s="31">
        <v>4301051378</v>
      </c>
      <c r="D192" s="401">
        <v>4680115881020</v>
      </c>
      <c r="E192" s="398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7"/>
      <c r="Q192" s="397"/>
      <c r="R192" s="397"/>
      <c r="S192" s="398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4301051407</v>
      </c>
      <c r="D193" s="401">
        <v>4680115882195</v>
      </c>
      <c r="E193" s="398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5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7"/>
      <c r="Q193" s="397"/>
      <c r="R193" s="397"/>
      <c r="S193" s="398"/>
      <c r="T193" s="34"/>
      <c r="U193" s="34"/>
      <c r="V193" s="35" t="s">
        <v>66</v>
      </c>
      <c r="W193" s="386">
        <v>19</v>
      </c>
      <c r="X193" s="387">
        <f t="shared" si="39"/>
        <v>19.2</v>
      </c>
      <c r="Y193" s="36">
        <f>IFERROR(IF(X193=0,"",ROUNDUP(X193/H193,0)*0.00753),"")</f>
        <v>6.0240000000000002E-2</v>
      </c>
      <c r="Z193" s="56"/>
      <c r="AA193" s="57"/>
      <c r="AE193" s="64"/>
      <c r="BB193" s="176" t="s">
        <v>1</v>
      </c>
      <c r="BL193" s="64">
        <f t="shared" si="40"/>
        <v>21.295833333333334</v>
      </c>
      <c r="BM193" s="64">
        <f t="shared" si="41"/>
        <v>21.52</v>
      </c>
      <c r="BN193" s="64">
        <f t="shared" si="42"/>
        <v>5.0747863247863248E-2</v>
      </c>
      <c r="BO193" s="64">
        <f t="shared" si="43"/>
        <v>5.128205128205128E-2</v>
      </c>
    </row>
    <row r="194" spans="1:67" ht="27" customHeight="1" x14ac:dyDescent="0.25">
      <c r="A194" s="54" t="s">
        <v>312</v>
      </c>
      <c r="B194" s="54" t="s">
        <v>313</v>
      </c>
      <c r="C194" s="31">
        <v>4301051630</v>
      </c>
      <c r="D194" s="401">
        <v>4680115880092</v>
      </c>
      <c r="E194" s="398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738" t="s">
        <v>314</v>
      </c>
      <c r="P194" s="397"/>
      <c r="Q194" s="397"/>
      <c r="R194" s="397"/>
      <c r="S194" s="398"/>
      <c r="T194" s="34"/>
      <c r="U194" s="34"/>
      <c r="V194" s="35" t="s">
        <v>66</v>
      </c>
      <c r="W194" s="386">
        <v>4</v>
      </c>
      <c r="X194" s="387">
        <f t="shared" si="39"/>
        <v>4.8</v>
      </c>
      <c r="Y194" s="36">
        <f>IFERROR(IF(X194=0,"",ROUNDUP(X194/H194,0)*0.00753),"")</f>
        <v>1.506E-2</v>
      </c>
      <c r="Z194" s="56"/>
      <c r="AA194" s="57"/>
      <c r="AE194" s="64"/>
      <c r="BB194" s="177" t="s">
        <v>1</v>
      </c>
      <c r="BL194" s="64">
        <f t="shared" si="40"/>
        <v>4.453333333333334</v>
      </c>
      <c r="BM194" s="64">
        <f t="shared" si="41"/>
        <v>5.3440000000000003</v>
      </c>
      <c r="BN194" s="64">
        <f t="shared" si="42"/>
        <v>1.0683760683760684E-2</v>
      </c>
      <c r="BO194" s="64">
        <f t="shared" si="43"/>
        <v>1.282051282051282E-2</v>
      </c>
    </row>
    <row r="195" spans="1:67" ht="27" customHeight="1" x14ac:dyDescent="0.25">
      <c r="A195" s="54" t="s">
        <v>315</v>
      </c>
      <c r="B195" s="54" t="s">
        <v>316</v>
      </c>
      <c r="C195" s="31">
        <v>4301051631</v>
      </c>
      <c r="D195" s="401">
        <v>4680115880221</v>
      </c>
      <c r="E195" s="398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3" t="s">
        <v>317</v>
      </c>
      <c r="P195" s="397"/>
      <c r="Q195" s="397"/>
      <c r="R195" s="397"/>
      <c r="S195" s="398"/>
      <c r="T195" s="34"/>
      <c r="U195" s="34"/>
      <c r="V195" s="35" t="s">
        <v>66</v>
      </c>
      <c r="W195" s="386">
        <v>4</v>
      </c>
      <c r="X195" s="387">
        <f t="shared" si="39"/>
        <v>4.8</v>
      </c>
      <c r="Y195" s="36">
        <f>IFERROR(IF(X195=0,"",ROUNDUP(X195/H195,0)*0.00753),"")</f>
        <v>1.506E-2</v>
      </c>
      <c r="Z195" s="56"/>
      <c r="AA195" s="57"/>
      <c r="AE195" s="64"/>
      <c r="BB195" s="178" t="s">
        <v>1</v>
      </c>
      <c r="BL195" s="64">
        <f t="shared" si="40"/>
        <v>4.453333333333334</v>
      </c>
      <c r="BM195" s="64">
        <f t="shared" si="41"/>
        <v>5.3440000000000003</v>
      </c>
      <c r="BN195" s="64">
        <f t="shared" si="42"/>
        <v>1.0683760683760684E-2</v>
      </c>
      <c r="BO195" s="64">
        <f t="shared" si="43"/>
        <v>1.282051282051282E-2</v>
      </c>
    </row>
    <row r="196" spans="1:67" ht="16.5" customHeight="1" x14ac:dyDescent="0.25">
      <c r="A196" s="54" t="s">
        <v>318</v>
      </c>
      <c r="B196" s="54" t="s">
        <v>319</v>
      </c>
      <c r="C196" s="31">
        <v>4301051753</v>
      </c>
      <c r="D196" s="401">
        <v>4680115880504</v>
      </c>
      <c r="E196" s="398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453" t="s">
        <v>320</v>
      </c>
      <c r="P196" s="397"/>
      <c r="Q196" s="397"/>
      <c r="R196" s="397"/>
      <c r="S196" s="398"/>
      <c r="T196" s="34"/>
      <c r="U196" s="34"/>
      <c r="V196" s="35" t="s">
        <v>66</v>
      </c>
      <c r="W196" s="386">
        <v>16</v>
      </c>
      <c r="X196" s="387">
        <f t="shared" si="39"/>
        <v>16.8</v>
      </c>
      <c r="Y196" s="36">
        <f>IFERROR(IF(X196=0,"",ROUNDUP(X196/H196,0)*0.00753),"")</f>
        <v>5.271E-2</v>
      </c>
      <c r="Z196" s="56"/>
      <c r="AA196" s="57"/>
      <c r="AE196" s="64"/>
      <c r="BB196" s="179" t="s">
        <v>1</v>
      </c>
      <c r="BL196" s="64">
        <f t="shared" si="40"/>
        <v>17.813333333333336</v>
      </c>
      <c r="BM196" s="64">
        <f t="shared" si="41"/>
        <v>18.704000000000001</v>
      </c>
      <c r="BN196" s="64">
        <f t="shared" si="42"/>
        <v>4.2735042735042736E-2</v>
      </c>
      <c r="BO196" s="64">
        <f t="shared" si="43"/>
        <v>4.4871794871794879E-2</v>
      </c>
    </row>
    <row r="197" spans="1:67" ht="27" customHeight="1" x14ac:dyDescent="0.25">
      <c r="A197" s="54" t="s">
        <v>321</v>
      </c>
      <c r="B197" s="54" t="s">
        <v>322</v>
      </c>
      <c r="C197" s="31">
        <v>4301051410</v>
      </c>
      <c r="D197" s="401">
        <v>4680115882164</v>
      </c>
      <c r="E197" s="398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7"/>
      <c r="Q197" s="397"/>
      <c r="R197" s="397"/>
      <c r="S197" s="398"/>
      <c r="T197" s="34"/>
      <c r="U197" s="34"/>
      <c r="V197" s="35" t="s">
        <v>66</v>
      </c>
      <c r="W197" s="386">
        <v>36</v>
      </c>
      <c r="X197" s="387">
        <f t="shared" si="39"/>
        <v>36</v>
      </c>
      <c r="Y197" s="36">
        <f>IFERROR(IF(X197=0,"",ROUNDUP(X197/H197,0)*0.00753),"")</f>
        <v>0.11295000000000001</v>
      </c>
      <c r="Z197" s="56"/>
      <c r="AA197" s="57"/>
      <c r="AE197" s="64"/>
      <c r="BB197" s="180" t="s">
        <v>1</v>
      </c>
      <c r="BL197" s="64">
        <f t="shared" si="40"/>
        <v>40.17</v>
      </c>
      <c r="BM197" s="64">
        <f t="shared" si="41"/>
        <v>40.17</v>
      </c>
      <c r="BN197" s="64">
        <f t="shared" si="42"/>
        <v>9.6153846153846145E-2</v>
      </c>
      <c r="BO197" s="64">
        <f t="shared" si="43"/>
        <v>9.6153846153846145E-2</v>
      </c>
    </row>
    <row r="198" spans="1:67" x14ac:dyDescent="0.2">
      <c r="A198" s="403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404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82.772620100206296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85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1.2515100000000001</v>
      </c>
      <c r="Z198" s="389"/>
      <c r="AA198" s="389"/>
    </row>
    <row r="199" spans="1:67" x14ac:dyDescent="0.2">
      <c r="A199" s="391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404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88">
        <f>IFERROR(SUM(W183:W197),"0")</f>
        <v>438</v>
      </c>
      <c r="X199" s="388">
        <f>IFERROR(SUM(X183:X197),"0")</f>
        <v>449.4</v>
      </c>
      <c r="Y199" s="37"/>
      <c r="Z199" s="389"/>
      <c r="AA199" s="389"/>
    </row>
    <row r="200" spans="1:67" ht="14.25" customHeight="1" x14ac:dyDescent="0.25">
      <c r="A200" s="392" t="s">
        <v>207</v>
      </c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1"/>
      <c r="P200" s="391"/>
      <c r="Q200" s="391"/>
      <c r="R200" s="391"/>
      <c r="S200" s="391"/>
      <c r="T200" s="391"/>
      <c r="U200" s="391"/>
      <c r="V200" s="391"/>
      <c r="W200" s="391"/>
      <c r="X200" s="391"/>
      <c r="Y200" s="391"/>
      <c r="Z200" s="379"/>
      <c r="AA200" s="379"/>
    </row>
    <row r="201" spans="1:67" ht="16.5" customHeight="1" x14ac:dyDescent="0.25">
      <c r="A201" s="54" t="s">
        <v>323</v>
      </c>
      <c r="B201" s="54" t="s">
        <v>324</v>
      </c>
      <c r="C201" s="31">
        <v>4301060360</v>
      </c>
      <c r="D201" s="401">
        <v>4680115882874</v>
      </c>
      <c r="E201" s="398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7"/>
      <c r="Q201" s="397"/>
      <c r="R201" s="397"/>
      <c r="S201" s="398"/>
      <c r="T201" s="34"/>
      <c r="U201" s="34"/>
      <c r="V201" s="35" t="s">
        <v>66</v>
      </c>
      <c r="W201" s="386">
        <v>40</v>
      </c>
      <c r="X201" s="387">
        <f>IFERROR(IF(W201="",0,CEILING((W201/$H201),1)*$H201),"")</f>
        <v>41.6</v>
      </c>
      <c r="Y201" s="36">
        <f>IFERROR(IF(X201=0,"",ROUNDUP(X201/H201,0)*0.00937),"")</f>
        <v>0.12181</v>
      </c>
      <c r="Z201" s="56"/>
      <c r="AA201" s="57"/>
      <c r="AE201" s="64"/>
      <c r="BB201" s="181" t="s">
        <v>1</v>
      </c>
      <c r="BL201" s="64">
        <f>IFERROR(W201*I201/H201,"0")</f>
        <v>43.325000000000003</v>
      </c>
      <c r="BM201" s="64">
        <f>IFERROR(X201*I201/H201,"0")</f>
        <v>45.058000000000007</v>
      </c>
      <c r="BN201" s="64">
        <f>IFERROR(1/J201*(W201/H201),"0")</f>
        <v>0.10416666666666667</v>
      </c>
      <c r="BO201" s="64">
        <f>IFERROR(1/J201*(X201/H201),"0")</f>
        <v>0.10833333333333334</v>
      </c>
    </row>
    <row r="202" spans="1:67" ht="27" customHeight="1" x14ac:dyDescent="0.25">
      <c r="A202" s="54" t="s">
        <v>325</v>
      </c>
      <c r="B202" s="54" t="s">
        <v>326</v>
      </c>
      <c r="C202" s="31">
        <v>4301060359</v>
      </c>
      <c r="D202" s="401">
        <v>4680115884434</v>
      </c>
      <c r="E202" s="398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7"/>
      <c r="Q202" s="397"/>
      <c r="R202" s="397"/>
      <c r="S202" s="398"/>
      <c r="T202" s="34"/>
      <c r="U202" s="34"/>
      <c r="V202" s="35" t="s">
        <v>66</v>
      </c>
      <c r="W202" s="386">
        <v>40</v>
      </c>
      <c r="X202" s="387">
        <f>IFERROR(IF(W202="",0,CEILING((W202/$H202),1)*$H202),"")</f>
        <v>41.6</v>
      </c>
      <c r="Y202" s="36">
        <f>IFERROR(IF(X202=0,"",ROUNDUP(X202/H202,0)*0.00937),"")</f>
        <v>0.12181</v>
      </c>
      <c r="Z202" s="56"/>
      <c r="AA202" s="57"/>
      <c r="AE202" s="64"/>
      <c r="BB202" s="182" t="s">
        <v>1</v>
      </c>
      <c r="BL202" s="64">
        <f>IFERROR(W202*I202/H202,"0")</f>
        <v>43.325000000000003</v>
      </c>
      <c r="BM202" s="64">
        <f>IFERROR(X202*I202/H202,"0")</f>
        <v>45.058000000000007</v>
      </c>
      <c r="BN202" s="64">
        <f>IFERROR(1/J202*(W202/H202),"0")</f>
        <v>0.10416666666666667</v>
      </c>
      <c r="BO202" s="64">
        <f>IFERROR(1/J202*(X202/H202),"0")</f>
        <v>0.10833333333333334</v>
      </c>
    </row>
    <row r="203" spans="1:67" ht="27" customHeight="1" x14ac:dyDescent="0.25">
      <c r="A203" s="54" t="s">
        <v>327</v>
      </c>
      <c r="B203" s="54" t="s">
        <v>328</v>
      </c>
      <c r="C203" s="31">
        <v>4301060375</v>
      </c>
      <c r="D203" s="401">
        <v>4680115880818</v>
      </c>
      <c r="E203" s="398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577" t="s">
        <v>329</v>
      </c>
      <c r="P203" s="397"/>
      <c r="Q203" s="397"/>
      <c r="R203" s="397"/>
      <c r="S203" s="398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330</v>
      </c>
      <c r="B204" s="54" t="s">
        <v>331</v>
      </c>
      <c r="C204" s="31">
        <v>4301060389</v>
      </c>
      <c r="D204" s="401">
        <v>4680115880801</v>
      </c>
      <c r="E204" s="398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558" t="s">
        <v>332</v>
      </c>
      <c r="P204" s="397"/>
      <c r="Q204" s="397"/>
      <c r="R204" s="397"/>
      <c r="S204" s="398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3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404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88">
        <f>IFERROR(W201/H201,"0")+IFERROR(W202/H202,"0")+IFERROR(W203/H203,"0")+IFERROR(W204/H204,"0")</f>
        <v>25</v>
      </c>
      <c r="X205" s="388">
        <f>IFERROR(X201/H201,"0")+IFERROR(X202/H202,"0")+IFERROR(X203/H203,"0")+IFERROR(X204/H204,"0")</f>
        <v>26</v>
      </c>
      <c r="Y205" s="388">
        <f>IFERROR(IF(Y201="",0,Y201),"0")+IFERROR(IF(Y202="",0,Y202),"0")+IFERROR(IF(Y203="",0,Y203),"0")+IFERROR(IF(Y204="",0,Y204),"0")</f>
        <v>0.24362</v>
      </c>
      <c r="Z205" s="389"/>
      <c r="AA205" s="389"/>
    </row>
    <row r="206" spans="1:67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404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88">
        <f>IFERROR(SUM(W201:W204),"0")</f>
        <v>80</v>
      </c>
      <c r="X206" s="388">
        <f>IFERROR(SUM(X201:X204),"0")</f>
        <v>83.2</v>
      </c>
      <c r="Y206" s="37"/>
      <c r="Z206" s="389"/>
      <c r="AA206" s="389"/>
    </row>
    <row r="207" spans="1:67" ht="16.5" customHeight="1" x14ac:dyDescent="0.25">
      <c r="A207" s="395" t="s">
        <v>333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80"/>
      <c r="AA207" s="380"/>
    </row>
    <row r="208" spans="1:67" ht="14.25" customHeight="1" x14ac:dyDescent="0.25">
      <c r="A208" s="392" t="s">
        <v>105</v>
      </c>
      <c r="B208" s="391"/>
      <c r="C208" s="391"/>
      <c r="D208" s="391"/>
      <c r="E208" s="391"/>
      <c r="F208" s="391"/>
      <c r="G208" s="391"/>
      <c r="H208" s="391"/>
      <c r="I208" s="391"/>
      <c r="J208" s="391"/>
      <c r="K208" s="391"/>
      <c r="L208" s="391"/>
      <c r="M208" s="391"/>
      <c r="N208" s="391"/>
      <c r="O208" s="391"/>
      <c r="P208" s="391"/>
      <c r="Q208" s="391"/>
      <c r="R208" s="391"/>
      <c r="S208" s="391"/>
      <c r="T208" s="391"/>
      <c r="U208" s="391"/>
      <c r="V208" s="391"/>
      <c r="W208" s="391"/>
      <c r="X208" s="391"/>
      <c r="Y208" s="391"/>
      <c r="Z208" s="379"/>
      <c r="AA208" s="379"/>
    </row>
    <row r="209" spans="1:67" ht="27" customHeight="1" x14ac:dyDescent="0.25">
      <c r="A209" s="54" t="s">
        <v>334</v>
      </c>
      <c r="B209" s="54" t="s">
        <v>335</v>
      </c>
      <c r="C209" s="31">
        <v>4301011717</v>
      </c>
      <c r="D209" s="401">
        <v>4680115884274</v>
      </c>
      <c r="E209" s="398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57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7"/>
      <c r="Q209" s="397"/>
      <c r="R209" s="397"/>
      <c r="S209" s="398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4301011719</v>
      </c>
      <c r="D210" s="401">
        <v>4680115884298</v>
      </c>
      <c r="E210" s="398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7"/>
      <c r="Q210" s="397"/>
      <c r="R210" s="397"/>
      <c r="S210" s="398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customHeight="1" x14ac:dyDescent="0.25">
      <c r="A211" s="54" t="s">
        <v>338</v>
      </c>
      <c r="B211" s="54" t="s">
        <v>339</v>
      </c>
      <c r="C211" s="31">
        <v>4301011733</v>
      </c>
      <c r="D211" s="401">
        <v>4680115884250</v>
      </c>
      <c r="E211" s="398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4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7"/>
      <c r="Q211" s="397"/>
      <c r="R211" s="397"/>
      <c r="S211" s="398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customHeight="1" x14ac:dyDescent="0.25">
      <c r="A212" s="54" t="s">
        <v>340</v>
      </c>
      <c r="B212" s="54" t="s">
        <v>341</v>
      </c>
      <c r="C212" s="31">
        <v>4301011718</v>
      </c>
      <c r="D212" s="401">
        <v>4680115884281</v>
      </c>
      <c r="E212" s="398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5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7"/>
      <c r="Q212" s="397"/>
      <c r="R212" s="397"/>
      <c r="S212" s="398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4301011720</v>
      </c>
      <c r="D213" s="401">
        <v>4680115884199</v>
      </c>
      <c r="E213" s="398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3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7"/>
      <c r="Q213" s="397"/>
      <c r="R213" s="397"/>
      <c r="S213" s="398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4301011716</v>
      </c>
      <c r="D214" s="401">
        <v>4680115884267</v>
      </c>
      <c r="E214" s="398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7"/>
      <c r="Q214" s="397"/>
      <c r="R214" s="397"/>
      <c r="S214" s="398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4301011593</v>
      </c>
      <c r="D215" s="401">
        <v>4680115882973</v>
      </c>
      <c r="E215" s="398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76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7"/>
      <c r="Q215" s="397"/>
      <c r="R215" s="397"/>
      <c r="S215" s="398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x14ac:dyDescent="0.2">
      <c r="A216" s="403"/>
      <c r="B216" s="391"/>
      <c r="C216" s="391"/>
      <c r="D216" s="391"/>
      <c r="E216" s="391"/>
      <c r="F216" s="391"/>
      <c r="G216" s="391"/>
      <c r="H216" s="391"/>
      <c r="I216" s="391"/>
      <c r="J216" s="391"/>
      <c r="K216" s="391"/>
      <c r="L216" s="391"/>
      <c r="M216" s="391"/>
      <c r="N216" s="404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x14ac:dyDescent="0.2">
      <c r="A217" s="391"/>
      <c r="B217" s="391"/>
      <c r="C217" s="391"/>
      <c r="D217" s="391"/>
      <c r="E217" s="391"/>
      <c r="F217" s="391"/>
      <c r="G217" s="391"/>
      <c r="H217" s="391"/>
      <c r="I217" s="391"/>
      <c r="J217" s="391"/>
      <c r="K217" s="391"/>
      <c r="L217" s="391"/>
      <c r="M217" s="391"/>
      <c r="N217" s="404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customHeight="1" x14ac:dyDescent="0.25">
      <c r="A218" s="392" t="s">
        <v>61</v>
      </c>
      <c r="B218" s="391"/>
      <c r="C218" s="391"/>
      <c r="D218" s="391"/>
      <c r="E218" s="391"/>
      <c r="F218" s="391"/>
      <c r="G218" s="391"/>
      <c r="H218" s="391"/>
      <c r="I218" s="391"/>
      <c r="J218" s="391"/>
      <c r="K218" s="391"/>
      <c r="L218" s="391"/>
      <c r="M218" s="391"/>
      <c r="N218" s="391"/>
      <c r="O218" s="391"/>
      <c r="P218" s="391"/>
      <c r="Q218" s="391"/>
      <c r="R218" s="391"/>
      <c r="S218" s="391"/>
      <c r="T218" s="391"/>
      <c r="U218" s="391"/>
      <c r="V218" s="391"/>
      <c r="W218" s="391"/>
      <c r="X218" s="391"/>
      <c r="Y218" s="391"/>
      <c r="Z218" s="379"/>
      <c r="AA218" s="379"/>
    </row>
    <row r="219" spans="1:67" ht="27" customHeight="1" x14ac:dyDescent="0.25">
      <c r="A219" s="54" t="s">
        <v>348</v>
      </c>
      <c r="B219" s="54" t="s">
        <v>349</v>
      </c>
      <c r="C219" s="31">
        <v>4301031151</v>
      </c>
      <c r="D219" s="401">
        <v>4607091389845</v>
      </c>
      <c r="E219" s="398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67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7"/>
      <c r="Q219" s="397"/>
      <c r="R219" s="397"/>
      <c r="S219" s="398"/>
      <c r="T219" s="34"/>
      <c r="U219" s="34"/>
      <c r="V219" s="35" t="s">
        <v>66</v>
      </c>
      <c r="W219" s="386">
        <v>0</v>
      </c>
      <c r="X219" s="387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348</v>
      </c>
      <c r="B220" s="54" t="s">
        <v>350</v>
      </c>
      <c r="C220" s="31">
        <v>4301031305</v>
      </c>
      <c r="D220" s="401">
        <v>4607091389845</v>
      </c>
      <c r="E220" s="398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60" t="s">
        <v>351</v>
      </c>
      <c r="P220" s="397"/>
      <c r="Q220" s="397"/>
      <c r="R220" s="397"/>
      <c r="S220" s="398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352</v>
      </c>
      <c r="B221" s="54" t="s">
        <v>353</v>
      </c>
      <c r="C221" s="31">
        <v>4301031259</v>
      </c>
      <c r="D221" s="401">
        <v>4680115882881</v>
      </c>
      <c r="E221" s="398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2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7"/>
      <c r="Q221" s="397"/>
      <c r="R221" s="397"/>
      <c r="S221" s="398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03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404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88">
        <f>IFERROR(W219/H219,"0")+IFERROR(W220/H220,"0")+IFERROR(W221/H221,"0")</f>
        <v>0</v>
      </c>
      <c r="X222" s="388">
        <f>IFERROR(X219/H219,"0")+IFERROR(X220/H220,"0")+IFERROR(X221/H221,"0")</f>
        <v>0</v>
      </c>
      <c r="Y222" s="388">
        <f>IFERROR(IF(Y219="",0,Y219),"0")+IFERROR(IF(Y220="",0,Y220),"0")+IFERROR(IF(Y221="",0,Y221),"0")</f>
        <v>0</v>
      </c>
      <c r="Z222" s="389"/>
      <c r="AA222" s="389"/>
    </row>
    <row r="223" spans="1:67" x14ac:dyDescent="0.2">
      <c r="A223" s="391"/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404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88">
        <f>IFERROR(SUM(W219:W221),"0")</f>
        <v>0</v>
      </c>
      <c r="X223" s="388">
        <f>IFERROR(SUM(X219:X221),"0")</f>
        <v>0</v>
      </c>
      <c r="Y223" s="37"/>
      <c r="Z223" s="389"/>
      <c r="AA223" s="389"/>
    </row>
    <row r="224" spans="1:67" ht="16.5" customHeight="1" x14ac:dyDescent="0.25">
      <c r="A224" s="395" t="s">
        <v>354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80"/>
      <c r="AA224" s="380"/>
    </row>
    <row r="225" spans="1:67" ht="14.25" customHeight="1" x14ac:dyDescent="0.25">
      <c r="A225" s="392" t="s">
        <v>105</v>
      </c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391"/>
      <c r="O225" s="391"/>
      <c r="P225" s="391"/>
      <c r="Q225" s="391"/>
      <c r="R225" s="391"/>
      <c r="S225" s="391"/>
      <c r="T225" s="391"/>
      <c r="U225" s="391"/>
      <c r="V225" s="391"/>
      <c r="W225" s="391"/>
      <c r="X225" s="391"/>
      <c r="Y225" s="391"/>
      <c r="Z225" s="379"/>
      <c r="AA225" s="379"/>
    </row>
    <row r="226" spans="1:67" ht="27" customHeight="1" x14ac:dyDescent="0.25">
      <c r="A226" s="54" t="s">
        <v>355</v>
      </c>
      <c r="B226" s="54" t="s">
        <v>356</v>
      </c>
      <c r="C226" s="31">
        <v>4301011826</v>
      </c>
      <c r="D226" s="401">
        <v>4680115884137</v>
      </c>
      <c r="E226" s="398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4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7"/>
      <c r="Q226" s="397"/>
      <c r="R226" s="397"/>
      <c r="S226" s="398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customHeight="1" x14ac:dyDescent="0.25">
      <c r="A227" s="54" t="s">
        <v>357</v>
      </c>
      <c r="B227" s="54" t="s">
        <v>358</v>
      </c>
      <c r="C227" s="31">
        <v>4301011724</v>
      </c>
      <c r="D227" s="401">
        <v>4680115884236</v>
      </c>
      <c r="E227" s="398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7"/>
      <c r="Q227" s="397"/>
      <c r="R227" s="397"/>
      <c r="S227" s="398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4301011721</v>
      </c>
      <c r="D228" s="401">
        <v>4680115884175</v>
      </c>
      <c r="E228" s="398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4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7"/>
      <c r="Q228" s="397"/>
      <c r="R228" s="397"/>
      <c r="S228" s="398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4301011824</v>
      </c>
      <c r="D229" s="401">
        <v>4680115884144</v>
      </c>
      <c r="E229" s="398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7"/>
      <c r="Q229" s="397"/>
      <c r="R229" s="397"/>
      <c r="S229" s="398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customHeight="1" x14ac:dyDescent="0.25">
      <c r="A230" s="54" t="s">
        <v>363</v>
      </c>
      <c r="B230" s="54" t="s">
        <v>364</v>
      </c>
      <c r="C230" s="31">
        <v>4301011726</v>
      </c>
      <c r="D230" s="401">
        <v>4680115884182</v>
      </c>
      <c r="E230" s="398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7"/>
      <c r="Q230" s="397"/>
      <c r="R230" s="397"/>
      <c r="S230" s="398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4301011722</v>
      </c>
      <c r="D231" s="401">
        <v>4680115884205</v>
      </c>
      <c r="E231" s="398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7"/>
      <c r="Q231" s="397"/>
      <c r="R231" s="397"/>
      <c r="S231" s="398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x14ac:dyDescent="0.2">
      <c r="A232" s="403"/>
      <c r="B232" s="391"/>
      <c r="C232" s="391"/>
      <c r="D232" s="391"/>
      <c r="E232" s="391"/>
      <c r="F232" s="391"/>
      <c r="G232" s="391"/>
      <c r="H232" s="391"/>
      <c r="I232" s="391"/>
      <c r="J232" s="391"/>
      <c r="K232" s="391"/>
      <c r="L232" s="391"/>
      <c r="M232" s="391"/>
      <c r="N232" s="404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x14ac:dyDescent="0.2">
      <c r="A233" s="391"/>
      <c r="B233" s="391"/>
      <c r="C233" s="391"/>
      <c r="D233" s="391"/>
      <c r="E233" s="391"/>
      <c r="F233" s="391"/>
      <c r="G233" s="391"/>
      <c r="H233" s="391"/>
      <c r="I233" s="391"/>
      <c r="J233" s="391"/>
      <c r="K233" s="391"/>
      <c r="L233" s="391"/>
      <c r="M233" s="391"/>
      <c r="N233" s="404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customHeight="1" x14ac:dyDescent="0.25">
      <c r="A234" s="395" t="s">
        <v>367</v>
      </c>
      <c r="B234" s="391"/>
      <c r="C234" s="391"/>
      <c r="D234" s="391"/>
      <c r="E234" s="391"/>
      <c r="F234" s="391"/>
      <c r="G234" s="391"/>
      <c r="H234" s="391"/>
      <c r="I234" s="391"/>
      <c r="J234" s="391"/>
      <c r="K234" s="391"/>
      <c r="L234" s="391"/>
      <c r="M234" s="391"/>
      <c r="N234" s="391"/>
      <c r="O234" s="391"/>
      <c r="P234" s="391"/>
      <c r="Q234" s="391"/>
      <c r="R234" s="391"/>
      <c r="S234" s="391"/>
      <c r="T234" s="391"/>
      <c r="U234" s="391"/>
      <c r="V234" s="391"/>
      <c r="W234" s="391"/>
      <c r="X234" s="391"/>
      <c r="Y234" s="391"/>
      <c r="Z234" s="380"/>
      <c r="AA234" s="380"/>
    </row>
    <row r="235" spans="1:67" ht="14.25" customHeight="1" x14ac:dyDescent="0.25">
      <c r="A235" s="392" t="s">
        <v>105</v>
      </c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1"/>
      <c r="P235" s="391"/>
      <c r="Q235" s="391"/>
      <c r="R235" s="391"/>
      <c r="S235" s="391"/>
      <c r="T235" s="391"/>
      <c r="U235" s="391"/>
      <c r="V235" s="391"/>
      <c r="W235" s="391"/>
      <c r="X235" s="391"/>
      <c r="Y235" s="391"/>
      <c r="Z235" s="379"/>
      <c r="AA235" s="379"/>
    </row>
    <row r="236" spans="1:67" ht="27" customHeight="1" x14ac:dyDescent="0.25">
      <c r="A236" s="54" t="s">
        <v>368</v>
      </c>
      <c r="B236" s="54" t="s">
        <v>369</v>
      </c>
      <c r="C236" s="31">
        <v>4301011308</v>
      </c>
      <c r="D236" s="401">
        <v>4607091386004</v>
      </c>
      <c r="E236" s="398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72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7"/>
      <c r="Q236" s="397"/>
      <c r="R236" s="397"/>
      <c r="S236" s="398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customHeight="1" x14ac:dyDescent="0.25">
      <c r="A237" s="54" t="s">
        <v>368</v>
      </c>
      <c r="B237" s="54" t="s">
        <v>370</v>
      </c>
      <c r="C237" s="31">
        <v>4301011362</v>
      </c>
      <c r="D237" s="401">
        <v>4607091386004</v>
      </c>
      <c r="E237" s="398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6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7"/>
      <c r="Q237" s="397"/>
      <c r="R237" s="397"/>
      <c r="S237" s="398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4301011347</v>
      </c>
      <c r="D238" s="401">
        <v>4607091386073</v>
      </c>
      <c r="E238" s="398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51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7"/>
      <c r="Q238" s="397"/>
      <c r="R238" s="397"/>
      <c r="S238" s="398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4301010928</v>
      </c>
      <c r="D239" s="401">
        <v>4607091387322</v>
      </c>
      <c r="E239" s="398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7"/>
      <c r="Q239" s="397"/>
      <c r="R239" s="397"/>
      <c r="S239" s="398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4301011311</v>
      </c>
      <c r="D240" s="401">
        <v>4607091387377</v>
      </c>
      <c r="E240" s="398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6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7"/>
      <c r="Q240" s="397"/>
      <c r="R240" s="397"/>
      <c r="S240" s="398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customHeight="1" x14ac:dyDescent="0.25">
      <c r="A241" s="54" t="s">
        <v>377</v>
      </c>
      <c r="B241" s="54" t="s">
        <v>378</v>
      </c>
      <c r="C241" s="31">
        <v>4301010945</v>
      </c>
      <c r="D241" s="401">
        <v>4607091387353</v>
      </c>
      <c r="E241" s="398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7"/>
      <c r="Q241" s="397"/>
      <c r="R241" s="397"/>
      <c r="S241" s="398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4301011328</v>
      </c>
      <c r="D242" s="401">
        <v>4607091386011</v>
      </c>
      <c r="E242" s="398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7"/>
      <c r="Q242" s="397"/>
      <c r="R242" s="397"/>
      <c r="S242" s="398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381</v>
      </c>
      <c r="B243" s="54" t="s">
        <v>382</v>
      </c>
      <c r="C243" s="31">
        <v>4301011329</v>
      </c>
      <c r="D243" s="401">
        <v>4607091387308</v>
      </c>
      <c r="E243" s="398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7"/>
      <c r="Q243" s="397"/>
      <c r="R243" s="397"/>
      <c r="S243" s="398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4301011049</v>
      </c>
      <c r="D244" s="401">
        <v>4607091387339</v>
      </c>
      <c r="E244" s="398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6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7"/>
      <c r="Q244" s="397"/>
      <c r="R244" s="397"/>
      <c r="S244" s="398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385</v>
      </c>
      <c r="B245" s="54" t="s">
        <v>386</v>
      </c>
      <c r="C245" s="31">
        <v>4301011573</v>
      </c>
      <c r="D245" s="401">
        <v>4680115881938</v>
      </c>
      <c r="E245" s="398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6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7"/>
      <c r="Q245" s="397"/>
      <c r="R245" s="397"/>
      <c r="S245" s="398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4301010944</v>
      </c>
      <c r="D246" s="401">
        <v>4607091387346</v>
      </c>
      <c r="E246" s="398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7"/>
      <c r="Q246" s="397"/>
      <c r="R246" s="397"/>
      <c r="S246" s="398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389</v>
      </c>
      <c r="B247" s="54" t="s">
        <v>390</v>
      </c>
      <c r="C247" s="31">
        <v>4301011353</v>
      </c>
      <c r="D247" s="401">
        <v>4607091389807</v>
      </c>
      <c r="E247" s="398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7"/>
      <c r="Q247" s="397"/>
      <c r="R247" s="397"/>
      <c r="S247" s="398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x14ac:dyDescent="0.2">
      <c r="A248" s="403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404"/>
      <c r="O248" s="407" t="s">
        <v>70</v>
      </c>
      <c r="P248" s="408"/>
      <c r="Q248" s="408"/>
      <c r="R248" s="408"/>
      <c r="S248" s="408"/>
      <c r="T248" s="408"/>
      <c r="U248" s="409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9"/>
      <c r="AA248" s="389"/>
    </row>
    <row r="249" spans="1:67" x14ac:dyDescent="0.2">
      <c r="A249" s="391"/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404"/>
      <c r="O249" s="407" t="s">
        <v>70</v>
      </c>
      <c r="P249" s="408"/>
      <c r="Q249" s="408"/>
      <c r="R249" s="408"/>
      <c r="S249" s="408"/>
      <c r="T249" s="408"/>
      <c r="U249" s="409"/>
      <c r="V249" s="37" t="s">
        <v>66</v>
      </c>
      <c r="W249" s="388">
        <f>IFERROR(SUM(W236:W247),"0")</f>
        <v>0</v>
      </c>
      <c r="X249" s="388">
        <f>IFERROR(SUM(X236:X247),"0")</f>
        <v>0</v>
      </c>
      <c r="Y249" s="37"/>
      <c r="Z249" s="389"/>
      <c r="AA249" s="389"/>
    </row>
    <row r="250" spans="1:67" ht="14.25" customHeight="1" x14ac:dyDescent="0.25">
      <c r="A250" s="392" t="s">
        <v>61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79"/>
      <c r="AA250" s="379"/>
    </row>
    <row r="251" spans="1:67" ht="27" customHeight="1" x14ac:dyDescent="0.25">
      <c r="A251" s="54" t="s">
        <v>391</v>
      </c>
      <c r="B251" s="54" t="s">
        <v>392</v>
      </c>
      <c r="C251" s="31">
        <v>4301030878</v>
      </c>
      <c r="D251" s="401">
        <v>4607091387193</v>
      </c>
      <c r="E251" s="398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7"/>
      <c r="Q251" s="397"/>
      <c r="R251" s="397"/>
      <c r="S251" s="398"/>
      <c r="T251" s="34"/>
      <c r="U251" s="34"/>
      <c r="V251" s="35" t="s">
        <v>66</v>
      </c>
      <c r="W251" s="386">
        <v>0</v>
      </c>
      <c r="X251" s="387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customHeight="1" x14ac:dyDescent="0.25">
      <c r="A252" s="54" t="s">
        <v>393</v>
      </c>
      <c r="B252" s="54" t="s">
        <v>394</v>
      </c>
      <c r="C252" s="31">
        <v>4301031153</v>
      </c>
      <c r="D252" s="401">
        <v>4607091387230</v>
      </c>
      <c r="E252" s="398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3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7"/>
      <c r="Q252" s="397"/>
      <c r="R252" s="397"/>
      <c r="S252" s="398"/>
      <c r="T252" s="34"/>
      <c r="U252" s="34"/>
      <c r="V252" s="35" t="s">
        <v>66</v>
      </c>
      <c r="W252" s="386">
        <v>20</v>
      </c>
      <c r="X252" s="387">
        <f>IFERROR(IF(W252="",0,CEILING((W252/$H252),1)*$H252),"")</f>
        <v>21</v>
      </c>
      <c r="Y252" s="36">
        <f>IFERROR(IF(X252=0,"",ROUNDUP(X252/H252,0)*0.00753),"")</f>
        <v>3.7650000000000003E-2</v>
      </c>
      <c r="Z252" s="56"/>
      <c r="AA252" s="57"/>
      <c r="AE252" s="64"/>
      <c r="BB252" s="214" t="s">
        <v>1</v>
      </c>
      <c r="BL252" s="64">
        <f>IFERROR(W252*I252/H252,"0")</f>
        <v>21.238095238095237</v>
      </c>
      <c r="BM252" s="64">
        <f>IFERROR(X252*I252/H252,"0")</f>
        <v>22.299999999999997</v>
      </c>
      <c r="BN252" s="64">
        <f>IFERROR(1/J252*(W252/H252),"0")</f>
        <v>3.0525030525030524E-2</v>
      </c>
      <c r="BO252" s="64">
        <f>IFERROR(1/J252*(X252/H252),"0")</f>
        <v>3.2051282051282048E-2</v>
      </c>
    </row>
    <row r="253" spans="1:67" ht="27" customHeight="1" x14ac:dyDescent="0.25">
      <c r="A253" s="54" t="s">
        <v>395</v>
      </c>
      <c r="B253" s="54" t="s">
        <v>396</v>
      </c>
      <c r="C253" s="31">
        <v>4301031152</v>
      </c>
      <c r="D253" s="401">
        <v>4607091387285</v>
      </c>
      <c r="E253" s="398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5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7"/>
      <c r="Q253" s="397"/>
      <c r="R253" s="397"/>
      <c r="S253" s="398"/>
      <c r="T253" s="34"/>
      <c r="U253" s="34"/>
      <c r="V253" s="35" t="s">
        <v>66</v>
      </c>
      <c r="W253" s="386">
        <v>0</v>
      </c>
      <c r="X253" s="387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397</v>
      </c>
      <c r="B254" s="54" t="s">
        <v>398</v>
      </c>
      <c r="C254" s="31">
        <v>4301031164</v>
      </c>
      <c r="D254" s="401">
        <v>4680115880481</v>
      </c>
      <c r="E254" s="398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7"/>
      <c r="Q254" s="397"/>
      <c r="R254" s="397"/>
      <c r="S254" s="398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03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404"/>
      <c r="O255" s="407" t="s">
        <v>70</v>
      </c>
      <c r="P255" s="408"/>
      <c r="Q255" s="408"/>
      <c r="R255" s="408"/>
      <c r="S255" s="408"/>
      <c r="T255" s="408"/>
      <c r="U255" s="409"/>
      <c r="V255" s="37" t="s">
        <v>71</v>
      </c>
      <c r="W255" s="388">
        <f>IFERROR(W251/H251,"0")+IFERROR(W252/H252,"0")+IFERROR(W253/H253,"0")+IFERROR(W254/H254,"0")</f>
        <v>4.7619047619047619</v>
      </c>
      <c r="X255" s="388">
        <f>IFERROR(X251/H251,"0")+IFERROR(X252/H252,"0")+IFERROR(X253/H253,"0")+IFERROR(X254/H254,"0")</f>
        <v>5</v>
      </c>
      <c r="Y255" s="388">
        <f>IFERROR(IF(Y251="",0,Y251),"0")+IFERROR(IF(Y252="",0,Y252),"0")+IFERROR(IF(Y253="",0,Y253),"0")+IFERROR(IF(Y254="",0,Y254),"0")</f>
        <v>3.7650000000000003E-2</v>
      </c>
      <c r="Z255" s="389"/>
      <c r="AA255" s="389"/>
    </row>
    <row r="256" spans="1:67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404"/>
      <c r="O256" s="407" t="s">
        <v>70</v>
      </c>
      <c r="P256" s="408"/>
      <c r="Q256" s="408"/>
      <c r="R256" s="408"/>
      <c r="S256" s="408"/>
      <c r="T256" s="408"/>
      <c r="U256" s="409"/>
      <c r="V256" s="37" t="s">
        <v>66</v>
      </c>
      <c r="W256" s="388">
        <f>IFERROR(SUM(W251:W254),"0")</f>
        <v>20</v>
      </c>
      <c r="X256" s="388">
        <f>IFERROR(SUM(X251:X254),"0")</f>
        <v>21</v>
      </c>
      <c r="Y256" s="37"/>
      <c r="Z256" s="389"/>
      <c r="AA256" s="389"/>
    </row>
    <row r="257" spans="1:67" ht="14.25" customHeight="1" x14ac:dyDescent="0.25">
      <c r="A257" s="392" t="s">
        <v>72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401">
        <v>4607091387766</v>
      </c>
      <c r="E258" s="398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6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7"/>
      <c r="Q258" s="397"/>
      <c r="R258" s="397"/>
      <c r="S258" s="398"/>
      <c r="T258" s="34"/>
      <c r="U258" s="34"/>
      <c r="V258" s="35" t="s">
        <v>66</v>
      </c>
      <c r="W258" s="386">
        <v>7400</v>
      </c>
      <c r="X258" s="387">
        <f t="shared" ref="X258:X266" si="60">IFERROR(IF(W258="",0,CEILING((W258/$H258),1)*$H258),"")</f>
        <v>7402.2</v>
      </c>
      <c r="Y258" s="36">
        <f>IFERROR(IF(X258=0,"",ROUNDUP(X258/H258,0)*0.02175),"")</f>
        <v>20.640749999999997</v>
      </c>
      <c r="Z258" s="56"/>
      <c r="AA258" s="57"/>
      <c r="AE258" s="64"/>
      <c r="BB258" s="217" t="s">
        <v>1</v>
      </c>
      <c r="BL258" s="64">
        <f t="shared" ref="BL258:BL266" si="61">IFERROR(W258*I258/H258,"0")</f>
        <v>7929.3846153846162</v>
      </c>
      <c r="BM258" s="64">
        <f t="shared" ref="BM258:BM266" si="62">IFERROR(X258*I258/H258,"0")</f>
        <v>7931.7420000000002</v>
      </c>
      <c r="BN258" s="64">
        <f t="shared" ref="BN258:BN266" si="63">IFERROR(1/J258*(W258/H258),"0")</f>
        <v>16.941391941391942</v>
      </c>
      <c r="BO258" s="64">
        <f t="shared" ref="BO258:BO266" si="64">IFERROR(1/J258*(X258/H258),"0")</f>
        <v>16.946428571428569</v>
      </c>
    </row>
    <row r="259" spans="1:67" ht="27" customHeight="1" x14ac:dyDescent="0.25">
      <c r="A259" s="54" t="s">
        <v>401</v>
      </c>
      <c r="B259" s="54" t="s">
        <v>402</v>
      </c>
      <c r="C259" s="31">
        <v>4301051116</v>
      </c>
      <c r="D259" s="401">
        <v>4607091387957</v>
      </c>
      <c r="E259" s="398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7"/>
      <c r="Q259" s="397"/>
      <c r="R259" s="397"/>
      <c r="S259" s="398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customHeight="1" x14ac:dyDescent="0.25">
      <c r="A260" s="54" t="s">
        <v>403</v>
      </c>
      <c r="B260" s="54" t="s">
        <v>404</v>
      </c>
      <c r="C260" s="31">
        <v>4301051115</v>
      </c>
      <c r="D260" s="401">
        <v>4607091387964</v>
      </c>
      <c r="E260" s="398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6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7"/>
      <c r="Q260" s="397"/>
      <c r="R260" s="397"/>
      <c r="S260" s="398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customHeight="1" x14ac:dyDescent="0.25">
      <c r="A261" s="54" t="s">
        <v>405</v>
      </c>
      <c r="B261" s="54" t="s">
        <v>406</v>
      </c>
      <c r="C261" s="31">
        <v>4301051731</v>
      </c>
      <c r="D261" s="401">
        <v>4680115884618</v>
      </c>
      <c r="E261" s="398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7"/>
      <c r="Q261" s="397"/>
      <c r="R261" s="397"/>
      <c r="S261" s="398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4301051134</v>
      </c>
      <c r="D262" s="401">
        <v>4607091381672</v>
      </c>
      <c r="E262" s="398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4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7"/>
      <c r="Q262" s="397"/>
      <c r="R262" s="397"/>
      <c r="S262" s="398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409</v>
      </c>
      <c r="B263" s="54" t="s">
        <v>410</v>
      </c>
      <c r="C263" s="31">
        <v>4301051130</v>
      </c>
      <c r="D263" s="401">
        <v>4607091387537</v>
      </c>
      <c r="E263" s="398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78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7"/>
      <c r="Q263" s="397"/>
      <c r="R263" s="397"/>
      <c r="S263" s="398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4301051132</v>
      </c>
      <c r="D264" s="401">
        <v>4607091387513</v>
      </c>
      <c r="E264" s="398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7"/>
      <c r="Q264" s="397"/>
      <c r="R264" s="397"/>
      <c r="S264" s="398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4301051277</v>
      </c>
      <c r="D265" s="401">
        <v>4680115880511</v>
      </c>
      <c r="E265" s="398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7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7"/>
      <c r="Q265" s="397"/>
      <c r="R265" s="397"/>
      <c r="S265" s="398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415</v>
      </c>
      <c r="B266" s="54" t="s">
        <v>416</v>
      </c>
      <c r="C266" s="31">
        <v>4301051344</v>
      </c>
      <c r="D266" s="401">
        <v>4680115880412</v>
      </c>
      <c r="E266" s="398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6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7"/>
      <c r="Q266" s="397"/>
      <c r="R266" s="397"/>
      <c r="S266" s="398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03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404"/>
      <c r="O267" s="407" t="s">
        <v>70</v>
      </c>
      <c r="P267" s="408"/>
      <c r="Q267" s="408"/>
      <c r="R267" s="408"/>
      <c r="S267" s="408"/>
      <c r="T267" s="408"/>
      <c r="U267" s="409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948.71794871794873</v>
      </c>
      <c r="X267" s="388">
        <f>IFERROR(X258/H258,"0")+IFERROR(X259/H259,"0")+IFERROR(X260/H260,"0")+IFERROR(X261/H261,"0")+IFERROR(X262/H262,"0")+IFERROR(X263/H263,"0")+IFERROR(X264/H264,"0")+IFERROR(X265/H265,"0")+IFERROR(X266/H266,"0")</f>
        <v>949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20.640749999999997</v>
      </c>
      <c r="Z267" s="389"/>
      <c r="AA267" s="389"/>
    </row>
    <row r="268" spans="1:67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404"/>
      <c r="O268" s="407" t="s">
        <v>70</v>
      </c>
      <c r="P268" s="408"/>
      <c r="Q268" s="408"/>
      <c r="R268" s="408"/>
      <c r="S268" s="408"/>
      <c r="T268" s="408"/>
      <c r="U268" s="409"/>
      <c r="V268" s="37" t="s">
        <v>66</v>
      </c>
      <c r="W268" s="388">
        <f>IFERROR(SUM(W258:W266),"0")</f>
        <v>7400</v>
      </c>
      <c r="X268" s="388">
        <f>IFERROR(SUM(X258:X266),"0")</f>
        <v>7402.2</v>
      </c>
      <c r="Y268" s="37"/>
      <c r="Z268" s="389"/>
      <c r="AA268" s="389"/>
    </row>
    <row r="269" spans="1:67" ht="14.25" customHeight="1" x14ac:dyDescent="0.25">
      <c r="A269" s="392" t="s">
        <v>207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79"/>
      <c r="AA269" s="379"/>
    </row>
    <row r="270" spans="1:67" ht="16.5" customHeight="1" x14ac:dyDescent="0.25">
      <c r="A270" s="54" t="s">
        <v>417</v>
      </c>
      <c r="B270" s="54" t="s">
        <v>418</v>
      </c>
      <c r="C270" s="31">
        <v>4301060326</v>
      </c>
      <c r="D270" s="401">
        <v>4607091380880</v>
      </c>
      <c r="E270" s="398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77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7"/>
      <c r="Q270" s="397"/>
      <c r="R270" s="397"/>
      <c r="S270" s="398"/>
      <c r="T270" s="34"/>
      <c r="U270" s="34"/>
      <c r="V270" s="35" t="s">
        <v>66</v>
      </c>
      <c r="W270" s="386">
        <v>0</v>
      </c>
      <c r="X270" s="387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customHeight="1" x14ac:dyDescent="0.25">
      <c r="A271" s="54" t="s">
        <v>417</v>
      </c>
      <c r="B271" s="54" t="s">
        <v>419</v>
      </c>
      <c r="C271" s="31">
        <v>4301060379</v>
      </c>
      <c r="D271" s="401">
        <v>4607091380880</v>
      </c>
      <c r="E271" s="398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747" t="s">
        <v>420</v>
      </c>
      <c r="P271" s="397"/>
      <c r="Q271" s="397"/>
      <c r="R271" s="397"/>
      <c r="S271" s="398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401">
        <v>4607091384482</v>
      </c>
      <c r="E272" s="398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4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7"/>
      <c r="Q272" s="397"/>
      <c r="R272" s="397"/>
      <c r="S272" s="398"/>
      <c r="T272" s="34"/>
      <c r="U272" s="34"/>
      <c r="V272" s="35" t="s">
        <v>66</v>
      </c>
      <c r="W272" s="386">
        <v>130</v>
      </c>
      <c r="X272" s="387">
        <f>IFERROR(IF(W272="",0,CEILING((W272/$H272),1)*$H272),"")</f>
        <v>132.6</v>
      </c>
      <c r="Y272" s="36">
        <f>IFERROR(IF(X272=0,"",ROUNDUP(X272/H272,0)*0.02175),"")</f>
        <v>0.36974999999999997</v>
      </c>
      <c r="Z272" s="56"/>
      <c r="AA272" s="57"/>
      <c r="AE272" s="64"/>
      <c r="BB272" s="228" t="s">
        <v>1</v>
      </c>
      <c r="BL272" s="64">
        <f>IFERROR(W272*I272/H272,"0")</f>
        <v>139.40000000000003</v>
      </c>
      <c r="BM272" s="64">
        <f>IFERROR(X272*I272/H272,"0")</f>
        <v>142.18800000000002</v>
      </c>
      <c r="BN272" s="64">
        <f>IFERROR(1/J272*(W272/H272),"0")</f>
        <v>0.29761904761904762</v>
      </c>
      <c r="BO272" s="64">
        <f>IFERROR(1/J272*(X272/H272),"0")</f>
        <v>0.30357142857142855</v>
      </c>
    </row>
    <row r="273" spans="1:67" ht="16.5" customHeight="1" x14ac:dyDescent="0.25">
      <c r="A273" s="54" t="s">
        <v>423</v>
      </c>
      <c r="B273" s="54" t="s">
        <v>424</v>
      </c>
      <c r="C273" s="31">
        <v>4301060325</v>
      </c>
      <c r="D273" s="401">
        <v>4607091380897</v>
      </c>
      <c r="E273" s="398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7"/>
      <c r="Q273" s="397"/>
      <c r="R273" s="397"/>
      <c r="S273" s="398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403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404"/>
      <c r="O274" s="407" t="s">
        <v>70</v>
      </c>
      <c r="P274" s="408"/>
      <c r="Q274" s="408"/>
      <c r="R274" s="408"/>
      <c r="S274" s="408"/>
      <c r="T274" s="408"/>
      <c r="U274" s="409"/>
      <c r="V274" s="37" t="s">
        <v>71</v>
      </c>
      <c r="W274" s="388">
        <f>IFERROR(W270/H270,"0")+IFERROR(W271/H271,"0")+IFERROR(W272/H272,"0")+IFERROR(W273/H273,"0")</f>
        <v>16.666666666666668</v>
      </c>
      <c r="X274" s="388">
        <f>IFERROR(X270/H270,"0")+IFERROR(X271/H271,"0")+IFERROR(X272/H272,"0")+IFERROR(X273/H273,"0")</f>
        <v>17</v>
      </c>
      <c r="Y274" s="388">
        <f>IFERROR(IF(Y270="",0,Y270),"0")+IFERROR(IF(Y271="",0,Y271),"0")+IFERROR(IF(Y272="",0,Y272),"0")+IFERROR(IF(Y273="",0,Y273),"0")</f>
        <v>0.36974999999999997</v>
      </c>
      <c r="Z274" s="389"/>
      <c r="AA274" s="389"/>
    </row>
    <row r="275" spans="1:67" x14ac:dyDescent="0.2">
      <c r="A275" s="391"/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404"/>
      <c r="O275" s="407" t="s">
        <v>70</v>
      </c>
      <c r="P275" s="408"/>
      <c r="Q275" s="408"/>
      <c r="R275" s="408"/>
      <c r="S275" s="408"/>
      <c r="T275" s="408"/>
      <c r="U275" s="409"/>
      <c r="V275" s="37" t="s">
        <v>66</v>
      </c>
      <c r="W275" s="388">
        <f>IFERROR(SUM(W270:W273),"0")</f>
        <v>130</v>
      </c>
      <c r="X275" s="388">
        <f>IFERROR(SUM(X270:X273),"0")</f>
        <v>132.6</v>
      </c>
      <c r="Y275" s="37"/>
      <c r="Z275" s="389"/>
      <c r="AA275" s="389"/>
    </row>
    <row r="276" spans="1:67" ht="14.25" customHeight="1" x14ac:dyDescent="0.25">
      <c r="A276" s="392" t="s">
        <v>86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79"/>
      <c r="AA276" s="379"/>
    </row>
    <row r="277" spans="1:67" ht="16.5" customHeight="1" x14ac:dyDescent="0.25">
      <c r="A277" s="54" t="s">
        <v>425</v>
      </c>
      <c r="B277" s="54" t="s">
        <v>426</v>
      </c>
      <c r="C277" s="31">
        <v>4301030232</v>
      </c>
      <c r="D277" s="401">
        <v>4607091388374</v>
      </c>
      <c r="E277" s="398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448" t="s">
        <v>427</v>
      </c>
      <c r="P277" s="397"/>
      <c r="Q277" s="397"/>
      <c r="R277" s="397"/>
      <c r="S277" s="398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428</v>
      </c>
      <c r="B278" s="54" t="s">
        <v>429</v>
      </c>
      <c r="C278" s="31">
        <v>4301030235</v>
      </c>
      <c r="D278" s="401">
        <v>4607091388381</v>
      </c>
      <c r="E278" s="398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520" t="s">
        <v>430</v>
      </c>
      <c r="P278" s="397"/>
      <c r="Q278" s="397"/>
      <c r="R278" s="397"/>
      <c r="S278" s="398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431</v>
      </c>
      <c r="B279" s="54" t="s">
        <v>432</v>
      </c>
      <c r="C279" s="31">
        <v>4301030233</v>
      </c>
      <c r="D279" s="401">
        <v>4607091388404</v>
      </c>
      <c r="E279" s="398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7"/>
      <c r="Q279" s="397"/>
      <c r="R279" s="397"/>
      <c r="S279" s="398"/>
      <c r="T279" s="34"/>
      <c r="U279" s="34"/>
      <c r="V279" s="35" t="s">
        <v>66</v>
      </c>
      <c r="W279" s="386">
        <v>0</v>
      </c>
      <c r="X279" s="38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03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404"/>
      <c r="O280" s="407" t="s">
        <v>70</v>
      </c>
      <c r="P280" s="408"/>
      <c r="Q280" s="408"/>
      <c r="R280" s="408"/>
      <c r="S280" s="408"/>
      <c r="T280" s="408"/>
      <c r="U280" s="409"/>
      <c r="V280" s="37" t="s">
        <v>71</v>
      </c>
      <c r="W280" s="388">
        <f>IFERROR(W277/H277,"0")+IFERROR(W278/H278,"0")+IFERROR(W279/H279,"0")</f>
        <v>0</v>
      </c>
      <c r="X280" s="388">
        <f>IFERROR(X277/H277,"0")+IFERROR(X278/H278,"0")+IFERROR(X279/H279,"0")</f>
        <v>0</v>
      </c>
      <c r="Y280" s="388">
        <f>IFERROR(IF(Y277="",0,Y277),"0")+IFERROR(IF(Y278="",0,Y278),"0")+IFERROR(IF(Y279="",0,Y279),"0")</f>
        <v>0</v>
      </c>
      <c r="Z280" s="389"/>
      <c r="AA280" s="389"/>
    </row>
    <row r="281" spans="1:67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404"/>
      <c r="O281" s="407" t="s">
        <v>70</v>
      </c>
      <c r="P281" s="408"/>
      <c r="Q281" s="408"/>
      <c r="R281" s="408"/>
      <c r="S281" s="408"/>
      <c r="T281" s="408"/>
      <c r="U281" s="409"/>
      <c r="V281" s="37" t="s">
        <v>66</v>
      </c>
      <c r="W281" s="388">
        <f>IFERROR(SUM(W277:W279),"0")</f>
        <v>0</v>
      </c>
      <c r="X281" s="388">
        <f>IFERROR(SUM(X277:X279),"0")</f>
        <v>0</v>
      </c>
      <c r="Y281" s="37"/>
      <c r="Z281" s="389"/>
      <c r="AA281" s="389"/>
    </row>
    <row r="282" spans="1:67" ht="14.25" customHeight="1" x14ac:dyDescent="0.25">
      <c r="A282" s="392" t="s">
        <v>433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79"/>
      <c r="AA282" s="379"/>
    </row>
    <row r="283" spans="1:67" ht="16.5" customHeight="1" x14ac:dyDescent="0.25">
      <c r="A283" s="54" t="s">
        <v>434</v>
      </c>
      <c r="B283" s="54" t="s">
        <v>435</v>
      </c>
      <c r="C283" s="31">
        <v>4301180007</v>
      </c>
      <c r="D283" s="401">
        <v>4680115881808</v>
      </c>
      <c r="E283" s="398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5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7"/>
      <c r="Q283" s="397"/>
      <c r="R283" s="397"/>
      <c r="S283" s="398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438</v>
      </c>
      <c r="B284" s="54" t="s">
        <v>439</v>
      </c>
      <c r="C284" s="31">
        <v>4301180006</v>
      </c>
      <c r="D284" s="401">
        <v>4680115881822</v>
      </c>
      <c r="E284" s="398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7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7"/>
      <c r="Q284" s="397"/>
      <c r="R284" s="397"/>
      <c r="S284" s="398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440</v>
      </c>
      <c r="B285" s="54" t="s">
        <v>441</v>
      </c>
      <c r="C285" s="31">
        <v>4301180001</v>
      </c>
      <c r="D285" s="401">
        <v>4680115880016</v>
      </c>
      <c r="E285" s="398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7"/>
      <c r="Q285" s="397"/>
      <c r="R285" s="397"/>
      <c r="S285" s="398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403"/>
      <c r="B286" s="391"/>
      <c r="C286" s="391"/>
      <c r="D286" s="391"/>
      <c r="E286" s="391"/>
      <c r="F286" s="391"/>
      <c r="G286" s="391"/>
      <c r="H286" s="391"/>
      <c r="I286" s="391"/>
      <c r="J286" s="391"/>
      <c r="K286" s="391"/>
      <c r="L286" s="391"/>
      <c r="M286" s="391"/>
      <c r="N286" s="404"/>
      <c r="O286" s="407" t="s">
        <v>70</v>
      </c>
      <c r="P286" s="408"/>
      <c r="Q286" s="408"/>
      <c r="R286" s="408"/>
      <c r="S286" s="408"/>
      <c r="T286" s="408"/>
      <c r="U286" s="409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x14ac:dyDescent="0.2">
      <c r="A287" s="391"/>
      <c r="B287" s="391"/>
      <c r="C287" s="391"/>
      <c r="D287" s="391"/>
      <c r="E287" s="391"/>
      <c r="F287" s="391"/>
      <c r="G287" s="391"/>
      <c r="H287" s="391"/>
      <c r="I287" s="391"/>
      <c r="J287" s="391"/>
      <c r="K287" s="391"/>
      <c r="L287" s="391"/>
      <c r="M287" s="391"/>
      <c r="N287" s="404"/>
      <c r="O287" s="407" t="s">
        <v>70</v>
      </c>
      <c r="P287" s="408"/>
      <c r="Q287" s="408"/>
      <c r="R287" s="408"/>
      <c r="S287" s="408"/>
      <c r="T287" s="408"/>
      <c r="U287" s="409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customHeight="1" x14ac:dyDescent="0.25">
      <c r="A288" s="395" t="s">
        <v>442</v>
      </c>
      <c r="B288" s="391"/>
      <c r="C288" s="391"/>
      <c r="D288" s="391"/>
      <c r="E288" s="391"/>
      <c r="F288" s="391"/>
      <c r="G288" s="391"/>
      <c r="H288" s="391"/>
      <c r="I288" s="391"/>
      <c r="J288" s="391"/>
      <c r="K288" s="391"/>
      <c r="L288" s="391"/>
      <c r="M288" s="391"/>
      <c r="N288" s="391"/>
      <c r="O288" s="391"/>
      <c r="P288" s="391"/>
      <c r="Q288" s="391"/>
      <c r="R288" s="391"/>
      <c r="S288" s="391"/>
      <c r="T288" s="391"/>
      <c r="U288" s="391"/>
      <c r="V288" s="391"/>
      <c r="W288" s="391"/>
      <c r="X288" s="391"/>
      <c r="Y288" s="391"/>
      <c r="Z288" s="380"/>
      <c r="AA288" s="380"/>
    </row>
    <row r="289" spans="1:67" ht="14.25" customHeight="1" x14ac:dyDescent="0.25">
      <c r="A289" s="392" t="s">
        <v>105</v>
      </c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1"/>
      <c r="P289" s="391"/>
      <c r="Q289" s="391"/>
      <c r="R289" s="391"/>
      <c r="S289" s="391"/>
      <c r="T289" s="391"/>
      <c r="U289" s="391"/>
      <c r="V289" s="391"/>
      <c r="W289" s="391"/>
      <c r="X289" s="391"/>
      <c r="Y289" s="391"/>
      <c r="Z289" s="379"/>
      <c r="AA289" s="379"/>
    </row>
    <row r="290" spans="1:67" ht="27" customHeight="1" x14ac:dyDescent="0.25">
      <c r="A290" s="54" t="s">
        <v>443</v>
      </c>
      <c r="B290" s="54" t="s">
        <v>444</v>
      </c>
      <c r="C290" s="31">
        <v>4301011315</v>
      </c>
      <c r="D290" s="401">
        <v>4607091387421</v>
      </c>
      <c r="E290" s="398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65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7"/>
      <c r="Q290" s="397"/>
      <c r="R290" s="397"/>
      <c r="S290" s="398"/>
      <c r="T290" s="34"/>
      <c r="U290" s="34"/>
      <c r="V290" s="35" t="s">
        <v>66</v>
      </c>
      <c r="W290" s="386">
        <v>150</v>
      </c>
      <c r="X290" s="387">
        <f t="shared" ref="X290:X296" si="65">IFERROR(IF(W290="",0,CEILING((W290/$H290),1)*$H290),"")</f>
        <v>151.20000000000002</v>
      </c>
      <c r="Y290" s="36">
        <f>IFERROR(IF(X290=0,"",ROUNDUP(X290/H290,0)*0.02175),"")</f>
        <v>0.30449999999999999</v>
      </c>
      <c r="Z290" s="56"/>
      <c r="AA290" s="57"/>
      <c r="AE290" s="64"/>
      <c r="BB290" s="236" t="s">
        <v>1</v>
      </c>
      <c r="BL290" s="64">
        <f t="shared" ref="BL290:BL296" si="66">IFERROR(W290*I290/H290,"0")</f>
        <v>156.66666666666666</v>
      </c>
      <c r="BM290" s="64">
        <f t="shared" ref="BM290:BM296" si="67">IFERROR(X290*I290/H290,"0")</f>
        <v>157.91999999999999</v>
      </c>
      <c r="BN290" s="64">
        <f t="shared" ref="BN290:BN296" si="68">IFERROR(1/J290*(W290/H290),"0")</f>
        <v>0.24801587301587297</v>
      </c>
      <c r="BO290" s="64">
        <f t="shared" ref="BO290:BO296" si="69">IFERROR(1/J290*(X290/H290),"0")</f>
        <v>0.25</v>
      </c>
    </row>
    <row r="291" spans="1:67" ht="27" customHeight="1" x14ac:dyDescent="0.25">
      <c r="A291" s="54" t="s">
        <v>443</v>
      </c>
      <c r="B291" s="54" t="s">
        <v>445</v>
      </c>
      <c r="C291" s="31">
        <v>4301011121</v>
      </c>
      <c r="D291" s="401">
        <v>4607091387421</v>
      </c>
      <c r="E291" s="398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7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7"/>
      <c r="Q291" s="397"/>
      <c r="R291" s="397"/>
      <c r="S291" s="398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446</v>
      </c>
      <c r="B292" s="54" t="s">
        <v>447</v>
      </c>
      <c r="C292" s="31">
        <v>4301011619</v>
      </c>
      <c r="D292" s="401">
        <v>4607091387452</v>
      </c>
      <c r="E292" s="398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6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7"/>
      <c r="Q292" s="397"/>
      <c r="R292" s="397"/>
      <c r="S292" s="398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446</v>
      </c>
      <c r="B293" s="54" t="s">
        <v>448</v>
      </c>
      <c r="C293" s="31">
        <v>4301011322</v>
      </c>
      <c r="D293" s="401">
        <v>4607091387452</v>
      </c>
      <c r="E293" s="398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75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7"/>
      <c r="Q293" s="397"/>
      <c r="R293" s="397"/>
      <c r="S293" s="398"/>
      <c r="T293" s="34"/>
      <c r="U293" s="34"/>
      <c r="V293" s="35" t="s">
        <v>66</v>
      </c>
      <c r="W293" s="386">
        <v>30</v>
      </c>
      <c r="X293" s="387">
        <f t="shared" si="65"/>
        <v>32.400000000000006</v>
      </c>
      <c r="Y293" s="36">
        <f>IFERROR(IF(X293=0,"",ROUNDUP(X293/H293,0)*0.02175),"")</f>
        <v>6.5250000000000002E-2</v>
      </c>
      <c r="Z293" s="56"/>
      <c r="AA293" s="57"/>
      <c r="AE293" s="64"/>
      <c r="BB293" s="239" t="s">
        <v>1</v>
      </c>
      <c r="BL293" s="64">
        <f t="shared" si="66"/>
        <v>31.333333333333329</v>
      </c>
      <c r="BM293" s="64">
        <f t="shared" si="67"/>
        <v>33.840000000000003</v>
      </c>
      <c r="BN293" s="64">
        <f t="shared" si="68"/>
        <v>4.96031746031746E-2</v>
      </c>
      <c r="BO293" s="64">
        <f t="shared" si="69"/>
        <v>5.3571428571428575E-2</v>
      </c>
    </row>
    <row r="294" spans="1:67" ht="27" customHeight="1" x14ac:dyDescent="0.25">
      <c r="A294" s="54" t="s">
        <v>449</v>
      </c>
      <c r="B294" s="54" t="s">
        <v>450</v>
      </c>
      <c r="C294" s="31">
        <v>4301011313</v>
      </c>
      <c r="D294" s="401">
        <v>4607091385984</v>
      </c>
      <c r="E294" s="398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46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7"/>
      <c r="Q294" s="397"/>
      <c r="R294" s="397"/>
      <c r="S294" s="398"/>
      <c r="T294" s="34"/>
      <c r="U294" s="34"/>
      <c r="V294" s="35" t="s">
        <v>66</v>
      </c>
      <c r="W294" s="386">
        <v>40</v>
      </c>
      <c r="X294" s="387">
        <f t="shared" si="65"/>
        <v>43.2</v>
      </c>
      <c r="Y294" s="36">
        <f>IFERROR(IF(X294=0,"",ROUNDUP(X294/H294,0)*0.02175),"")</f>
        <v>8.6999999999999994E-2</v>
      </c>
      <c r="Z294" s="56"/>
      <c r="AA294" s="57"/>
      <c r="AE294" s="64"/>
      <c r="BB294" s="240" t="s">
        <v>1</v>
      </c>
      <c r="BL294" s="64">
        <f t="shared" si="66"/>
        <v>41.777777777777771</v>
      </c>
      <c r="BM294" s="64">
        <f t="shared" si="67"/>
        <v>45.12</v>
      </c>
      <c r="BN294" s="64">
        <f t="shared" si="68"/>
        <v>6.613756613756612E-2</v>
      </c>
      <c r="BO294" s="64">
        <f t="shared" si="69"/>
        <v>7.1428571428571425E-2</v>
      </c>
    </row>
    <row r="295" spans="1:67" ht="27" customHeight="1" x14ac:dyDescent="0.25">
      <c r="A295" s="54" t="s">
        <v>451</v>
      </c>
      <c r="B295" s="54" t="s">
        <v>452</v>
      </c>
      <c r="C295" s="31">
        <v>4301011316</v>
      </c>
      <c r="D295" s="401">
        <v>4607091387438</v>
      </c>
      <c r="E295" s="398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56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7"/>
      <c r="Q295" s="397"/>
      <c r="R295" s="397"/>
      <c r="S295" s="398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453</v>
      </c>
      <c r="B296" s="54" t="s">
        <v>454</v>
      </c>
      <c r="C296" s="31">
        <v>4301011319</v>
      </c>
      <c r="D296" s="401">
        <v>4607091387469</v>
      </c>
      <c r="E296" s="398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7"/>
      <c r="Q296" s="397"/>
      <c r="R296" s="397"/>
      <c r="S296" s="398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x14ac:dyDescent="0.2">
      <c r="A297" s="403"/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404"/>
      <c r="O297" s="407" t="s">
        <v>70</v>
      </c>
      <c r="P297" s="408"/>
      <c r="Q297" s="408"/>
      <c r="R297" s="408"/>
      <c r="S297" s="408"/>
      <c r="T297" s="408"/>
      <c r="U297" s="409"/>
      <c r="V297" s="37" t="s">
        <v>71</v>
      </c>
      <c r="W297" s="388">
        <f>IFERROR(W290/H290,"0")+IFERROR(W291/H291,"0")+IFERROR(W292/H292,"0")+IFERROR(W293/H293,"0")+IFERROR(W294/H294,"0")+IFERROR(W295/H295,"0")+IFERROR(W296/H296,"0")</f>
        <v>20.370370370370367</v>
      </c>
      <c r="X297" s="388">
        <f>IFERROR(X290/H290,"0")+IFERROR(X291/H291,"0")+IFERROR(X292/H292,"0")+IFERROR(X293/H293,"0")+IFERROR(X294/H294,"0")+IFERROR(X295/H295,"0")+IFERROR(X296/H296,"0")</f>
        <v>21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0.45674999999999999</v>
      </c>
      <c r="Z297" s="389"/>
      <c r="AA297" s="389"/>
    </row>
    <row r="298" spans="1:67" x14ac:dyDescent="0.2">
      <c r="A298" s="391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404"/>
      <c r="O298" s="407" t="s">
        <v>70</v>
      </c>
      <c r="P298" s="408"/>
      <c r="Q298" s="408"/>
      <c r="R298" s="408"/>
      <c r="S298" s="408"/>
      <c r="T298" s="408"/>
      <c r="U298" s="409"/>
      <c r="V298" s="37" t="s">
        <v>66</v>
      </c>
      <c r="W298" s="388">
        <f>IFERROR(SUM(W290:W296),"0")</f>
        <v>220</v>
      </c>
      <c r="X298" s="388">
        <f>IFERROR(SUM(X290:X296),"0")</f>
        <v>226.8</v>
      </c>
      <c r="Y298" s="37"/>
      <c r="Z298" s="389"/>
      <c r="AA298" s="389"/>
    </row>
    <row r="299" spans="1:67" ht="14.25" customHeight="1" x14ac:dyDescent="0.25">
      <c r="A299" s="392" t="s">
        <v>61</v>
      </c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1"/>
      <c r="P299" s="391"/>
      <c r="Q299" s="391"/>
      <c r="R299" s="391"/>
      <c r="S299" s="391"/>
      <c r="T299" s="391"/>
      <c r="U299" s="391"/>
      <c r="V299" s="391"/>
      <c r="W299" s="391"/>
      <c r="X299" s="391"/>
      <c r="Y299" s="391"/>
      <c r="Z299" s="379"/>
      <c r="AA299" s="379"/>
    </row>
    <row r="300" spans="1:67" ht="27" customHeight="1" x14ac:dyDescent="0.25">
      <c r="A300" s="54" t="s">
        <v>455</v>
      </c>
      <c r="B300" s="54" t="s">
        <v>456</v>
      </c>
      <c r="C300" s="31">
        <v>4301031154</v>
      </c>
      <c r="D300" s="401">
        <v>4607091387292</v>
      </c>
      <c r="E300" s="398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7"/>
      <c r="Q300" s="397"/>
      <c r="R300" s="397"/>
      <c r="S300" s="398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457</v>
      </c>
      <c r="B301" s="54" t="s">
        <v>458</v>
      </c>
      <c r="C301" s="31">
        <v>4301031155</v>
      </c>
      <c r="D301" s="401">
        <v>4607091387315</v>
      </c>
      <c r="E301" s="398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7"/>
      <c r="Q301" s="397"/>
      <c r="R301" s="397"/>
      <c r="S301" s="398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403"/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404"/>
      <c r="O302" s="407" t="s">
        <v>70</v>
      </c>
      <c r="P302" s="408"/>
      <c r="Q302" s="408"/>
      <c r="R302" s="408"/>
      <c r="S302" s="408"/>
      <c r="T302" s="408"/>
      <c r="U302" s="409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x14ac:dyDescent="0.2">
      <c r="A303" s="391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404"/>
      <c r="O303" s="407" t="s">
        <v>70</v>
      </c>
      <c r="P303" s="408"/>
      <c r="Q303" s="408"/>
      <c r="R303" s="408"/>
      <c r="S303" s="408"/>
      <c r="T303" s="408"/>
      <c r="U303" s="409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customHeight="1" x14ac:dyDescent="0.25">
      <c r="A304" s="395" t="s">
        <v>459</v>
      </c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1"/>
      <c r="P304" s="391"/>
      <c r="Q304" s="391"/>
      <c r="R304" s="391"/>
      <c r="S304" s="391"/>
      <c r="T304" s="391"/>
      <c r="U304" s="391"/>
      <c r="V304" s="391"/>
      <c r="W304" s="391"/>
      <c r="X304" s="391"/>
      <c r="Y304" s="391"/>
      <c r="Z304" s="380"/>
      <c r="AA304" s="380"/>
    </row>
    <row r="305" spans="1:67" ht="14.25" customHeight="1" x14ac:dyDescent="0.25">
      <c r="A305" s="392" t="s">
        <v>61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79"/>
      <c r="AA305" s="379"/>
    </row>
    <row r="306" spans="1:67" ht="27" customHeight="1" x14ac:dyDescent="0.25">
      <c r="A306" s="54" t="s">
        <v>460</v>
      </c>
      <c r="B306" s="54" t="s">
        <v>461</v>
      </c>
      <c r="C306" s="31">
        <v>4301031066</v>
      </c>
      <c r="D306" s="401">
        <v>4607091383836</v>
      </c>
      <c r="E306" s="398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4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7"/>
      <c r="Q306" s="397"/>
      <c r="R306" s="397"/>
      <c r="S306" s="398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03"/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404"/>
      <c r="O307" s="407" t="s">
        <v>70</v>
      </c>
      <c r="P307" s="408"/>
      <c r="Q307" s="408"/>
      <c r="R307" s="408"/>
      <c r="S307" s="408"/>
      <c r="T307" s="408"/>
      <c r="U307" s="409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x14ac:dyDescent="0.2">
      <c r="A308" s="391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404"/>
      <c r="O308" s="407" t="s">
        <v>70</v>
      </c>
      <c r="P308" s="408"/>
      <c r="Q308" s="408"/>
      <c r="R308" s="408"/>
      <c r="S308" s="408"/>
      <c r="T308" s="408"/>
      <c r="U308" s="409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customHeight="1" x14ac:dyDescent="0.25">
      <c r="A309" s="392" t="s">
        <v>72</v>
      </c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1"/>
      <c r="P309" s="391"/>
      <c r="Q309" s="391"/>
      <c r="R309" s="391"/>
      <c r="S309" s="391"/>
      <c r="T309" s="391"/>
      <c r="U309" s="391"/>
      <c r="V309" s="391"/>
      <c r="W309" s="391"/>
      <c r="X309" s="391"/>
      <c r="Y309" s="391"/>
      <c r="Z309" s="379"/>
      <c r="AA309" s="379"/>
    </row>
    <row r="310" spans="1:67" ht="27" customHeight="1" x14ac:dyDescent="0.25">
      <c r="A310" s="54" t="s">
        <v>462</v>
      </c>
      <c r="B310" s="54" t="s">
        <v>463</v>
      </c>
      <c r="C310" s="31">
        <v>4301051142</v>
      </c>
      <c r="D310" s="401">
        <v>4607091387919</v>
      </c>
      <c r="E310" s="398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6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7"/>
      <c r="Q310" s="397"/>
      <c r="R310" s="397"/>
      <c r="S310" s="398"/>
      <c r="T310" s="34"/>
      <c r="U310" s="34"/>
      <c r="V310" s="35" t="s">
        <v>66</v>
      </c>
      <c r="W310" s="386">
        <v>100</v>
      </c>
      <c r="X310" s="387">
        <f>IFERROR(IF(W310="",0,CEILING((W310/$H310),1)*$H310),"")</f>
        <v>105.3</v>
      </c>
      <c r="Y310" s="36">
        <f>IFERROR(IF(X310=0,"",ROUNDUP(X310/H310,0)*0.02175),"")</f>
        <v>0.28275</v>
      </c>
      <c r="Z310" s="56"/>
      <c r="AA310" s="57"/>
      <c r="AE310" s="64"/>
      <c r="BB310" s="246" t="s">
        <v>1</v>
      </c>
      <c r="BL310" s="64">
        <f>IFERROR(W310*I310/H310,"0")</f>
        <v>106.96296296296296</v>
      </c>
      <c r="BM310" s="64">
        <f>IFERROR(X310*I310/H310,"0")</f>
        <v>112.63199999999999</v>
      </c>
      <c r="BN310" s="64">
        <f>IFERROR(1/J310*(W310/H310),"0")</f>
        <v>0.22045855379188711</v>
      </c>
      <c r="BO310" s="64">
        <f>IFERROR(1/J310*(X310/H310),"0")</f>
        <v>0.23214285714285712</v>
      </c>
    </row>
    <row r="311" spans="1:67" ht="27" customHeight="1" x14ac:dyDescent="0.25">
      <c r="A311" s="54" t="s">
        <v>464</v>
      </c>
      <c r="B311" s="54" t="s">
        <v>465</v>
      </c>
      <c r="C311" s="31">
        <v>4301051461</v>
      </c>
      <c r="D311" s="401">
        <v>4680115883604</v>
      </c>
      <c r="E311" s="398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6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7"/>
      <c r="Q311" s="397"/>
      <c r="R311" s="397"/>
      <c r="S311" s="398"/>
      <c r="T311" s="34"/>
      <c r="U311" s="34"/>
      <c r="V311" s="35" t="s">
        <v>66</v>
      </c>
      <c r="W311" s="386">
        <v>12</v>
      </c>
      <c r="X311" s="387">
        <f>IFERROR(IF(W311="",0,CEILING((W311/$H311),1)*$H311),"")</f>
        <v>12.600000000000001</v>
      </c>
      <c r="Y311" s="36">
        <f>IFERROR(IF(X311=0,"",ROUNDUP(X311/H311,0)*0.00753),"")</f>
        <v>4.5179999999999998E-2</v>
      </c>
      <c r="Z311" s="56"/>
      <c r="AA311" s="57"/>
      <c r="AE311" s="64"/>
      <c r="BB311" s="247" t="s">
        <v>1</v>
      </c>
      <c r="BL311" s="64">
        <f>IFERROR(W311*I311/H311,"0")</f>
        <v>13.554285714285713</v>
      </c>
      <c r="BM311" s="64">
        <f>IFERROR(X311*I311/H311,"0")</f>
        <v>14.232000000000001</v>
      </c>
      <c r="BN311" s="64">
        <f>IFERROR(1/J311*(W311/H311),"0")</f>
        <v>3.6630036630036632E-2</v>
      </c>
      <c r="BO311" s="64">
        <f>IFERROR(1/J311*(X311/H311),"0")</f>
        <v>3.8461538461538464E-2</v>
      </c>
    </row>
    <row r="312" spans="1:67" ht="27" customHeight="1" x14ac:dyDescent="0.25">
      <c r="A312" s="54" t="s">
        <v>466</v>
      </c>
      <c r="B312" s="54" t="s">
        <v>467</v>
      </c>
      <c r="C312" s="31">
        <v>4301051485</v>
      </c>
      <c r="D312" s="401">
        <v>4680115883567</v>
      </c>
      <c r="E312" s="398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70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7"/>
      <c r="Q312" s="397"/>
      <c r="R312" s="397"/>
      <c r="S312" s="398"/>
      <c r="T312" s="34"/>
      <c r="U312" s="34"/>
      <c r="V312" s="35" t="s">
        <v>66</v>
      </c>
      <c r="W312" s="386">
        <v>0</v>
      </c>
      <c r="X312" s="387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03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404"/>
      <c r="O313" s="407" t="s">
        <v>70</v>
      </c>
      <c r="P313" s="408"/>
      <c r="Q313" s="408"/>
      <c r="R313" s="408"/>
      <c r="S313" s="408"/>
      <c r="T313" s="408"/>
      <c r="U313" s="409"/>
      <c r="V313" s="37" t="s">
        <v>71</v>
      </c>
      <c r="W313" s="388">
        <f>IFERROR(W310/H310,"0")+IFERROR(W311/H311,"0")+IFERROR(W312/H312,"0")</f>
        <v>18.059964726631392</v>
      </c>
      <c r="X313" s="388">
        <f>IFERROR(X310/H310,"0")+IFERROR(X311/H311,"0")+IFERROR(X312/H312,"0")</f>
        <v>19</v>
      </c>
      <c r="Y313" s="388">
        <f>IFERROR(IF(Y310="",0,Y310),"0")+IFERROR(IF(Y311="",0,Y311),"0")+IFERROR(IF(Y312="",0,Y312),"0")</f>
        <v>0.32793</v>
      </c>
      <c r="Z313" s="389"/>
      <c r="AA313" s="389"/>
    </row>
    <row r="314" spans="1:67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404"/>
      <c r="O314" s="407" t="s">
        <v>70</v>
      </c>
      <c r="P314" s="408"/>
      <c r="Q314" s="408"/>
      <c r="R314" s="408"/>
      <c r="S314" s="408"/>
      <c r="T314" s="408"/>
      <c r="U314" s="409"/>
      <c r="V314" s="37" t="s">
        <v>66</v>
      </c>
      <c r="W314" s="388">
        <f>IFERROR(SUM(W310:W312),"0")</f>
        <v>112</v>
      </c>
      <c r="X314" s="388">
        <f>IFERROR(SUM(X310:X312),"0")</f>
        <v>117.9</v>
      </c>
      <c r="Y314" s="37"/>
      <c r="Z314" s="389"/>
      <c r="AA314" s="389"/>
    </row>
    <row r="315" spans="1:67" ht="14.25" customHeight="1" x14ac:dyDescent="0.25">
      <c r="A315" s="392" t="s">
        <v>207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79"/>
      <c r="AA315" s="379"/>
    </row>
    <row r="316" spans="1:67" ht="27" customHeight="1" x14ac:dyDescent="0.25">
      <c r="A316" s="54" t="s">
        <v>468</v>
      </c>
      <c r="B316" s="54" t="s">
        <v>469</v>
      </c>
      <c r="C316" s="31">
        <v>4301060324</v>
      </c>
      <c r="D316" s="401">
        <v>4607091388831</v>
      </c>
      <c r="E316" s="398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40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7"/>
      <c r="Q316" s="397"/>
      <c r="R316" s="397"/>
      <c r="S316" s="398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403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4"/>
      <c r="O317" s="407" t="s">
        <v>70</v>
      </c>
      <c r="P317" s="408"/>
      <c r="Q317" s="408"/>
      <c r="R317" s="408"/>
      <c r="S317" s="408"/>
      <c r="T317" s="408"/>
      <c r="U317" s="409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x14ac:dyDescent="0.2">
      <c r="A318" s="391"/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404"/>
      <c r="O318" s="407" t="s">
        <v>70</v>
      </c>
      <c r="P318" s="408"/>
      <c r="Q318" s="408"/>
      <c r="R318" s="408"/>
      <c r="S318" s="408"/>
      <c r="T318" s="408"/>
      <c r="U318" s="409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customHeight="1" x14ac:dyDescent="0.25">
      <c r="A319" s="392" t="s">
        <v>86</v>
      </c>
      <c r="B319" s="391"/>
      <c r="C319" s="391"/>
      <c r="D319" s="391"/>
      <c r="E319" s="391"/>
      <c r="F319" s="391"/>
      <c r="G319" s="391"/>
      <c r="H319" s="391"/>
      <c r="I319" s="391"/>
      <c r="J319" s="391"/>
      <c r="K319" s="391"/>
      <c r="L319" s="391"/>
      <c r="M319" s="391"/>
      <c r="N319" s="391"/>
      <c r="O319" s="391"/>
      <c r="P319" s="391"/>
      <c r="Q319" s="391"/>
      <c r="R319" s="391"/>
      <c r="S319" s="391"/>
      <c r="T319" s="391"/>
      <c r="U319" s="391"/>
      <c r="V319" s="391"/>
      <c r="W319" s="391"/>
      <c r="X319" s="391"/>
      <c r="Y319" s="391"/>
      <c r="Z319" s="379"/>
      <c r="AA319" s="379"/>
    </row>
    <row r="320" spans="1:67" ht="27" customHeight="1" x14ac:dyDescent="0.25">
      <c r="A320" s="54" t="s">
        <v>470</v>
      </c>
      <c r="B320" s="54" t="s">
        <v>471</v>
      </c>
      <c r="C320" s="31">
        <v>4301032015</v>
      </c>
      <c r="D320" s="401">
        <v>4607091383102</v>
      </c>
      <c r="E320" s="398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5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7"/>
      <c r="Q320" s="397"/>
      <c r="R320" s="397"/>
      <c r="S320" s="398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03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4"/>
      <c r="O321" s="407" t="s">
        <v>70</v>
      </c>
      <c r="P321" s="408"/>
      <c r="Q321" s="408"/>
      <c r="R321" s="408"/>
      <c r="S321" s="408"/>
      <c r="T321" s="408"/>
      <c r="U321" s="409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x14ac:dyDescent="0.2">
      <c r="A322" s="391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404"/>
      <c r="O322" s="407" t="s">
        <v>70</v>
      </c>
      <c r="P322" s="408"/>
      <c r="Q322" s="408"/>
      <c r="R322" s="408"/>
      <c r="S322" s="408"/>
      <c r="T322" s="408"/>
      <c r="U322" s="409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customHeight="1" x14ac:dyDescent="0.2">
      <c r="A323" s="456" t="s">
        <v>472</v>
      </c>
      <c r="B323" s="457"/>
      <c r="C323" s="457"/>
      <c r="D323" s="457"/>
      <c r="E323" s="457"/>
      <c r="F323" s="457"/>
      <c r="G323" s="457"/>
      <c r="H323" s="457"/>
      <c r="I323" s="457"/>
      <c r="J323" s="457"/>
      <c r="K323" s="457"/>
      <c r="L323" s="457"/>
      <c r="M323" s="457"/>
      <c r="N323" s="457"/>
      <c r="O323" s="457"/>
      <c r="P323" s="457"/>
      <c r="Q323" s="457"/>
      <c r="R323" s="457"/>
      <c r="S323" s="457"/>
      <c r="T323" s="457"/>
      <c r="U323" s="457"/>
      <c r="V323" s="457"/>
      <c r="W323" s="457"/>
      <c r="X323" s="457"/>
      <c r="Y323" s="457"/>
      <c r="Z323" s="48"/>
      <c r="AA323" s="48"/>
    </row>
    <row r="324" spans="1:67" ht="16.5" customHeight="1" x14ac:dyDescent="0.25">
      <c r="A324" s="395" t="s">
        <v>473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80"/>
      <c r="AA324" s="380"/>
    </row>
    <row r="325" spans="1:67" ht="14.25" customHeight="1" x14ac:dyDescent="0.25">
      <c r="A325" s="392" t="s">
        <v>105</v>
      </c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1"/>
      <c r="P325" s="391"/>
      <c r="Q325" s="391"/>
      <c r="R325" s="391"/>
      <c r="S325" s="391"/>
      <c r="T325" s="391"/>
      <c r="U325" s="391"/>
      <c r="V325" s="391"/>
      <c r="W325" s="391"/>
      <c r="X325" s="391"/>
      <c r="Y325" s="391"/>
      <c r="Z325" s="379"/>
      <c r="AA325" s="379"/>
    </row>
    <row r="326" spans="1:67" ht="37.5" customHeight="1" x14ac:dyDescent="0.25">
      <c r="A326" s="54" t="s">
        <v>474</v>
      </c>
      <c r="B326" s="54" t="s">
        <v>475</v>
      </c>
      <c r="C326" s="31">
        <v>4301011875</v>
      </c>
      <c r="D326" s="401">
        <v>4680115884885</v>
      </c>
      <c r="E326" s="398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780" t="s">
        <v>476</v>
      </c>
      <c r="P326" s="397"/>
      <c r="Q326" s="397"/>
      <c r="R326" s="397"/>
      <c r="S326" s="398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customHeight="1" x14ac:dyDescent="0.25">
      <c r="A327" s="54" t="s">
        <v>478</v>
      </c>
      <c r="B327" s="54" t="s">
        <v>479</v>
      </c>
      <c r="C327" s="31">
        <v>4301011940</v>
      </c>
      <c r="D327" s="401">
        <v>4680115884076</v>
      </c>
      <c r="E327" s="398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454" t="s">
        <v>480</v>
      </c>
      <c r="P327" s="397"/>
      <c r="Q327" s="397"/>
      <c r="R327" s="397"/>
      <c r="S327" s="398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customHeight="1" x14ac:dyDescent="0.25">
      <c r="A328" s="54" t="s">
        <v>481</v>
      </c>
      <c r="B328" s="54" t="s">
        <v>482</v>
      </c>
      <c r="C328" s="31">
        <v>4301011943</v>
      </c>
      <c r="D328" s="401">
        <v>4680115884830</v>
      </c>
      <c r="E328" s="398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476" t="s">
        <v>483</v>
      </c>
      <c r="P328" s="397"/>
      <c r="Q328" s="397"/>
      <c r="R328" s="397"/>
      <c r="S328" s="398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401">
        <v>4680115884076</v>
      </c>
      <c r="E329" s="398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62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7"/>
      <c r="Q329" s="397"/>
      <c r="R329" s="397"/>
      <c r="S329" s="398"/>
      <c r="T329" s="34"/>
      <c r="U329" s="34"/>
      <c r="V329" s="35" t="s">
        <v>66</v>
      </c>
      <c r="W329" s="386">
        <v>1650</v>
      </c>
      <c r="X329" s="387">
        <f t="shared" si="70"/>
        <v>1650</v>
      </c>
      <c r="Y329" s="36">
        <f>IFERROR(IF(X329=0,"",ROUNDUP(X329/H329,0)*0.02175),"")</f>
        <v>2.3924999999999996</v>
      </c>
      <c r="Z329" s="56"/>
      <c r="AA329" s="57"/>
      <c r="AE329" s="64"/>
      <c r="BB329" s="254" t="s">
        <v>1</v>
      </c>
      <c r="BL329" s="64">
        <f t="shared" si="71"/>
        <v>1702.8</v>
      </c>
      <c r="BM329" s="64">
        <f t="shared" si="72"/>
        <v>1702.8</v>
      </c>
      <c r="BN329" s="64">
        <f t="shared" si="73"/>
        <v>2.2916666666666665</v>
      </c>
      <c r="BO329" s="64">
        <f t="shared" si="74"/>
        <v>2.2916666666666665</v>
      </c>
    </row>
    <row r="330" spans="1:67" ht="27" customHeight="1" x14ac:dyDescent="0.25">
      <c r="A330" s="54" t="s">
        <v>481</v>
      </c>
      <c r="B330" s="54" t="s">
        <v>485</v>
      </c>
      <c r="C330" s="31">
        <v>4301011867</v>
      </c>
      <c r="D330" s="401">
        <v>4680115884830</v>
      </c>
      <c r="E330" s="398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0" t="s">
        <v>483</v>
      </c>
      <c r="P330" s="397"/>
      <c r="Q330" s="397"/>
      <c r="R330" s="397"/>
      <c r="S330" s="398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486</v>
      </c>
      <c r="B331" s="54" t="s">
        <v>487</v>
      </c>
      <c r="C331" s="31">
        <v>4301011946</v>
      </c>
      <c r="D331" s="401">
        <v>4680115884847</v>
      </c>
      <c r="E331" s="398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68" t="s">
        <v>488</v>
      </c>
      <c r="P331" s="397"/>
      <c r="Q331" s="397"/>
      <c r="R331" s="397"/>
      <c r="S331" s="398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401">
        <v>4680115884847</v>
      </c>
      <c r="E332" s="398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69" t="s">
        <v>488</v>
      </c>
      <c r="P332" s="397"/>
      <c r="Q332" s="397"/>
      <c r="R332" s="397"/>
      <c r="S332" s="398"/>
      <c r="T332" s="34"/>
      <c r="U332" s="34"/>
      <c r="V332" s="35" t="s">
        <v>66</v>
      </c>
      <c r="W332" s="386">
        <v>300</v>
      </c>
      <c r="X332" s="387">
        <f t="shared" si="70"/>
        <v>300</v>
      </c>
      <c r="Y332" s="36">
        <f>IFERROR(IF(X332=0,"",ROUNDUP(X332/H332,0)*0.02175),"")</f>
        <v>0.43499999999999994</v>
      </c>
      <c r="Z332" s="56"/>
      <c r="AA332" s="57"/>
      <c r="AE332" s="64"/>
      <c r="BB332" s="257" t="s">
        <v>1</v>
      </c>
      <c r="BL332" s="64">
        <f t="shared" si="71"/>
        <v>309.60000000000002</v>
      </c>
      <c r="BM332" s="64">
        <f t="shared" si="72"/>
        <v>309.60000000000002</v>
      </c>
      <c r="BN332" s="64">
        <f t="shared" si="73"/>
        <v>0.41666666666666663</v>
      </c>
      <c r="BO332" s="64">
        <f t="shared" si="74"/>
        <v>0.41666666666666663</v>
      </c>
    </row>
    <row r="333" spans="1:67" ht="27" customHeight="1" x14ac:dyDescent="0.25">
      <c r="A333" s="54" t="s">
        <v>490</v>
      </c>
      <c r="B333" s="54" t="s">
        <v>491</v>
      </c>
      <c r="C333" s="31">
        <v>4301011947</v>
      </c>
      <c r="D333" s="401">
        <v>4680115884854</v>
      </c>
      <c r="E333" s="398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8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401">
        <v>4680115884854</v>
      </c>
      <c r="E334" s="398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84" t="s">
        <v>493</v>
      </c>
      <c r="P334" s="397"/>
      <c r="Q334" s="397"/>
      <c r="R334" s="397"/>
      <c r="S334" s="398"/>
      <c r="T334" s="34"/>
      <c r="U334" s="34"/>
      <c r="V334" s="35" t="s">
        <v>66</v>
      </c>
      <c r="W334" s="386">
        <v>650</v>
      </c>
      <c r="X334" s="387">
        <f t="shared" si="70"/>
        <v>660</v>
      </c>
      <c r="Y334" s="36">
        <f>IFERROR(IF(X334=0,"",ROUNDUP(X334/H334,0)*0.02175),"")</f>
        <v>0.95699999999999996</v>
      </c>
      <c r="Z334" s="56"/>
      <c r="AA334" s="57"/>
      <c r="AE334" s="64"/>
      <c r="BB334" s="259" t="s">
        <v>1</v>
      </c>
      <c r="BL334" s="64">
        <f t="shared" si="71"/>
        <v>670.8</v>
      </c>
      <c r="BM334" s="64">
        <f t="shared" si="72"/>
        <v>681.12000000000012</v>
      </c>
      <c r="BN334" s="64">
        <f t="shared" si="73"/>
        <v>0.90277777777777779</v>
      </c>
      <c r="BO334" s="64">
        <f t="shared" si="74"/>
        <v>0.91666666666666663</v>
      </c>
    </row>
    <row r="335" spans="1:67" ht="37.5" customHeight="1" x14ac:dyDescent="0.25">
      <c r="A335" s="54" t="s">
        <v>494</v>
      </c>
      <c r="B335" s="54" t="s">
        <v>495</v>
      </c>
      <c r="C335" s="31">
        <v>4301011871</v>
      </c>
      <c r="D335" s="401">
        <v>4680115884908</v>
      </c>
      <c r="E335" s="398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87" t="s">
        <v>496</v>
      </c>
      <c r="P335" s="397"/>
      <c r="Q335" s="397"/>
      <c r="R335" s="397"/>
      <c r="S335" s="398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4301011327</v>
      </c>
      <c r="D336" s="401">
        <v>4607091384154</v>
      </c>
      <c r="E336" s="398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3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7"/>
      <c r="Q336" s="397"/>
      <c r="R336" s="397"/>
      <c r="S336" s="398"/>
      <c r="T336" s="34"/>
      <c r="U336" s="34"/>
      <c r="V336" s="35" t="s">
        <v>66</v>
      </c>
      <c r="W336" s="386">
        <v>0</v>
      </c>
      <c r="X336" s="387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500</v>
      </c>
      <c r="C337" s="31">
        <v>4301011952</v>
      </c>
      <c r="D337" s="401">
        <v>4680115884922</v>
      </c>
      <c r="E337" s="398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56" t="s">
        <v>501</v>
      </c>
      <c r="P337" s="397"/>
      <c r="Q337" s="397"/>
      <c r="R337" s="397"/>
      <c r="S337" s="398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4301011433</v>
      </c>
      <c r="D338" s="401">
        <v>4680115882638</v>
      </c>
      <c r="E338" s="398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42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8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03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4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173.33333333333334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174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3.7844999999999995</v>
      </c>
      <c r="Z339" s="389"/>
      <c r="AA339" s="389"/>
    </row>
    <row r="340" spans="1:67" x14ac:dyDescent="0.2">
      <c r="A340" s="391"/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404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88">
        <f>IFERROR(SUM(W326:W338),"0")</f>
        <v>2600</v>
      </c>
      <c r="X340" s="388">
        <f>IFERROR(SUM(X326:X338),"0")</f>
        <v>2610</v>
      </c>
      <c r="Y340" s="37"/>
      <c r="Z340" s="389"/>
      <c r="AA340" s="389"/>
    </row>
    <row r="341" spans="1:67" ht="14.25" customHeight="1" x14ac:dyDescent="0.25">
      <c r="A341" s="392" t="s">
        <v>97</v>
      </c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1"/>
      <c r="P341" s="391"/>
      <c r="Q341" s="391"/>
      <c r="R341" s="391"/>
      <c r="S341" s="391"/>
      <c r="T341" s="391"/>
      <c r="U341" s="391"/>
      <c r="V341" s="391"/>
      <c r="W341" s="391"/>
      <c r="X341" s="391"/>
      <c r="Y341" s="391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401">
        <v>4607091383980</v>
      </c>
      <c r="E342" s="398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5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8"/>
      <c r="T342" s="34"/>
      <c r="U342" s="34"/>
      <c r="V342" s="35" t="s">
        <v>66</v>
      </c>
      <c r="W342" s="386">
        <v>1550</v>
      </c>
      <c r="X342" s="387">
        <f>IFERROR(IF(W342="",0,CEILING((W342/$H342),1)*$H342),"")</f>
        <v>1560</v>
      </c>
      <c r="Y342" s="36">
        <f>IFERROR(IF(X342=0,"",ROUNDUP(X342/H342,0)*0.02175),"")</f>
        <v>2.262</v>
      </c>
      <c r="Z342" s="56"/>
      <c r="AA342" s="57"/>
      <c r="AE342" s="64"/>
      <c r="BB342" s="264" t="s">
        <v>1</v>
      </c>
      <c r="BL342" s="64">
        <f>IFERROR(W342*I342/H342,"0")</f>
        <v>1599.6</v>
      </c>
      <c r="BM342" s="64">
        <f>IFERROR(X342*I342/H342,"0")</f>
        <v>1609.9199999999998</v>
      </c>
      <c r="BN342" s="64">
        <f>IFERROR(1/J342*(W342/H342),"0")</f>
        <v>2.1527777777777777</v>
      </c>
      <c r="BO342" s="64">
        <f>IFERROR(1/J342*(X342/H342),"0")</f>
        <v>2.1666666666666665</v>
      </c>
    </row>
    <row r="343" spans="1:67" ht="16.5" customHeight="1" x14ac:dyDescent="0.25">
      <c r="A343" s="54" t="s">
        <v>506</v>
      </c>
      <c r="B343" s="54" t="s">
        <v>507</v>
      </c>
      <c r="C343" s="31">
        <v>4301020270</v>
      </c>
      <c r="D343" s="401">
        <v>4680115883314</v>
      </c>
      <c r="E343" s="398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5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8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4301020179</v>
      </c>
      <c r="D344" s="401">
        <v>4607091384178</v>
      </c>
      <c r="E344" s="398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4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8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510</v>
      </c>
      <c r="B345" s="54" t="s">
        <v>511</v>
      </c>
      <c r="C345" s="31">
        <v>4301020254</v>
      </c>
      <c r="D345" s="401">
        <v>4680115881914</v>
      </c>
      <c r="E345" s="398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8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03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4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88">
        <f>IFERROR(W342/H342,"0")+IFERROR(W343/H343,"0")+IFERROR(W344/H344,"0")+IFERROR(W345/H345,"0")</f>
        <v>103.33333333333333</v>
      </c>
      <c r="X346" s="388">
        <f>IFERROR(X342/H342,"0")+IFERROR(X343/H343,"0")+IFERROR(X344/H344,"0")+IFERROR(X345/H345,"0")</f>
        <v>104</v>
      </c>
      <c r="Y346" s="388">
        <f>IFERROR(IF(Y342="",0,Y342),"0")+IFERROR(IF(Y343="",0,Y343),"0")+IFERROR(IF(Y344="",0,Y344),"0")+IFERROR(IF(Y345="",0,Y345),"0")</f>
        <v>2.262</v>
      </c>
      <c r="Z346" s="389"/>
      <c r="AA346" s="389"/>
    </row>
    <row r="347" spans="1:67" x14ac:dyDescent="0.2">
      <c r="A347" s="391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404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88">
        <f>IFERROR(SUM(W342:W345),"0")</f>
        <v>1550</v>
      </c>
      <c r="X347" s="388">
        <f>IFERROR(SUM(X342:X345),"0")</f>
        <v>1560</v>
      </c>
      <c r="Y347" s="37"/>
      <c r="Z347" s="389"/>
      <c r="AA347" s="389"/>
    </row>
    <row r="348" spans="1:67" ht="14.25" customHeight="1" x14ac:dyDescent="0.25">
      <c r="A348" s="392" t="s">
        <v>72</v>
      </c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1"/>
      <c r="P348" s="391"/>
      <c r="Q348" s="391"/>
      <c r="R348" s="391"/>
      <c r="S348" s="391"/>
      <c r="T348" s="391"/>
      <c r="U348" s="391"/>
      <c r="V348" s="391"/>
      <c r="W348" s="391"/>
      <c r="X348" s="391"/>
      <c r="Y348" s="391"/>
      <c r="Z348" s="379"/>
      <c r="AA348" s="379"/>
    </row>
    <row r="349" spans="1:67" ht="27" customHeight="1" x14ac:dyDescent="0.25">
      <c r="A349" s="54" t="s">
        <v>512</v>
      </c>
      <c r="B349" s="54" t="s">
        <v>513</v>
      </c>
      <c r="C349" s="31">
        <v>4301051560</v>
      </c>
      <c r="D349" s="401">
        <v>4607091383928</v>
      </c>
      <c r="E349" s="398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7"/>
      <c r="Q349" s="397"/>
      <c r="R349" s="397"/>
      <c r="S349" s="398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512</v>
      </c>
      <c r="B350" s="54" t="s">
        <v>514</v>
      </c>
      <c r="C350" s="31">
        <v>4301051639</v>
      </c>
      <c r="D350" s="401">
        <v>4607091383928</v>
      </c>
      <c r="E350" s="398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754" t="s">
        <v>515</v>
      </c>
      <c r="P350" s="397"/>
      <c r="Q350" s="397"/>
      <c r="R350" s="397"/>
      <c r="S350" s="398"/>
      <c r="T350" s="34"/>
      <c r="U350" s="34"/>
      <c r="V350" s="35" t="s">
        <v>66</v>
      </c>
      <c r="W350" s="386">
        <v>850</v>
      </c>
      <c r="X350" s="387">
        <f>IFERROR(IF(W350="",0,CEILING((W350/$H350),1)*$H350),"")</f>
        <v>850.19999999999993</v>
      </c>
      <c r="Y350" s="36">
        <f>IFERROR(IF(X350=0,"",ROUNDUP(X350/H350,0)*0.02175),"")</f>
        <v>2.3707499999999997</v>
      </c>
      <c r="Z350" s="56"/>
      <c r="AA350" s="57"/>
      <c r="AE350" s="64"/>
      <c r="BB350" s="269" t="s">
        <v>1</v>
      </c>
      <c r="BL350" s="64">
        <f>IFERROR(W350*I350/H350,"0")</f>
        <v>912.11538461538453</v>
      </c>
      <c r="BM350" s="64">
        <f>IFERROR(X350*I350/H350,"0")</f>
        <v>912.32999999999993</v>
      </c>
      <c r="BN350" s="64">
        <f>IFERROR(1/J350*(W350/H350),"0")</f>
        <v>1.9459706959706959</v>
      </c>
      <c r="BO350" s="64">
        <f>IFERROR(1/J350*(X350/H350),"0")</f>
        <v>1.9464285714285714</v>
      </c>
    </row>
    <row r="351" spans="1:67" ht="27" customHeight="1" x14ac:dyDescent="0.25">
      <c r="A351" s="54" t="s">
        <v>516</v>
      </c>
      <c r="B351" s="54" t="s">
        <v>517</v>
      </c>
      <c r="C351" s="31">
        <v>4301051298</v>
      </c>
      <c r="D351" s="401">
        <v>4607091384260</v>
      </c>
      <c r="E351" s="398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7"/>
      <c r="Q351" s="397"/>
      <c r="R351" s="397"/>
      <c r="S351" s="398"/>
      <c r="T351" s="34"/>
      <c r="U351" s="34"/>
      <c r="V351" s="35" t="s">
        <v>66</v>
      </c>
      <c r="W351" s="386">
        <v>250</v>
      </c>
      <c r="X351" s="387">
        <f>IFERROR(IF(W351="",0,CEILING((W351/$H351),1)*$H351),"")</f>
        <v>257.39999999999998</v>
      </c>
      <c r="Y351" s="36">
        <f>IFERROR(IF(X351=0,"",ROUNDUP(X351/H351,0)*0.02175),"")</f>
        <v>0.71775</v>
      </c>
      <c r="Z351" s="56"/>
      <c r="AA351" s="57"/>
      <c r="AE351" s="64"/>
      <c r="BB351" s="270" t="s">
        <v>1</v>
      </c>
      <c r="BL351" s="64">
        <f>IFERROR(W351*I351/H351,"0")</f>
        <v>268.07692307692309</v>
      </c>
      <c r="BM351" s="64">
        <f>IFERROR(X351*I351/H351,"0")</f>
        <v>276.012</v>
      </c>
      <c r="BN351" s="64">
        <f>IFERROR(1/J351*(W351/H351),"0")</f>
        <v>0.57234432234432231</v>
      </c>
      <c r="BO351" s="64">
        <f>IFERROR(1/J351*(X351/H351),"0")</f>
        <v>0.5892857142857143</v>
      </c>
    </row>
    <row r="352" spans="1:67" x14ac:dyDescent="0.2">
      <c r="A352" s="403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4"/>
      <c r="O352" s="407" t="s">
        <v>70</v>
      </c>
      <c r="P352" s="408"/>
      <c r="Q352" s="408"/>
      <c r="R352" s="408"/>
      <c r="S352" s="408"/>
      <c r="T352" s="408"/>
      <c r="U352" s="409"/>
      <c r="V352" s="37" t="s">
        <v>71</v>
      </c>
      <c r="W352" s="388">
        <f>IFERROR(W349/H349,"0")+IFERROR(W350/H350,"0")+IFERROR(W351/H351,"0")</f>
        <v>141.02564102564102</v>
      </c>
      <c r="X352" s="388">
        <f>IFERROR(X349/H349,"0")+IFERROR(X350/H350,"0")+IFERROR(X351/H351,"0")</f>
        <v>142</v>
      </c>
      <c r="Y352" s="388">
        <f>IFERROR(IF(Y349="",0,Y349),"0")+IFERROR(IF(Y350="",0,Y350),"0")+IFERROR(IF(Y351="",0,Y351),"0")</f>
        <v>3.0884999999999998</v>
      </c>
      <c r="Z352" s="389"/>
      <c r="AA352" s="389"/>
    </row>
    <row r="353" spans="1:67" x14ac:dyDescent="0.2">
      <c r="A353" s="391"/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404"/>
      <c r="O353" s="407" t="s">
        <v>70</v>
      </c>
      <c r="P353" s="408"/>
      <c r="Q353" s="408"/>
      <c r="R353" s="408"/>
      <c r="S353" s="408"/>
      <c r="T353" s="408"/>
      <c r="U353" s="409"/>
      <c r="V353" s="37" t="s">
        <v>66</v>
      </c>
      <c r="W353" s="388">
        <f>IFERROR(SUM(W349:W351),"0")</f>
        <v>1100</v>
      </c>
      <c r="X353" s="388">
        <f>IFERROR(SUM(X349:X351),"0")</f>
        <v>1107.5999999999999</v>
      </c>
      <c r="Y353" s="37"/>
      <c r="Z353" s="389"/>
      <c r="AA353" s="389"/>
    </row>
    <row r="354" spans="1:67" ht="14.25" customHeight="1" x14ac:dyDescent="0.25">
      <c r="A354" s="392" t="s">
        <v>207</v>
      </c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1"/>
      <c r="P354" s="391"/>
      <c r="Q354" s="391"/>
      <c r="R354" s="391"/>
      <c r="S354" s="391"/>
      <c r="T354" s="391"/>
      <c r="U354" s="391"/>
      <c r="V354" s="391"/>
      <c r="W354" s="391"/>
      <c r="X354" s="391"/>
      <c r="Y354" s="391"/>
      <c r="Z354" s="379"/>
      <c r="AA354" s="379"/>
    </row>
    <row r="355" spans="1:67" ht="16.5" customHeight="1" x14ac:dyDescent="0.25">
      <c r="A355" s="54" t="s">
        <v>518</v>
      </c>
      <c r="B355" s="54" t="s">
        <v>519</v>
      </c>
      <c r="C355" s="31">
        <v>4301060314</v>
      </c>
      <c r="D355" s="401">
        <v>4607091384673</v>
      </c>
      <c r="E355" s="398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7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7"/>
      <c r="Q355" s="397"/>
      <c r="R355" s="397"/>
      <c r="S355" s="398"/>
      <c r="T355" s="34"/>
      <c r="U355" s="34"/>
      <c r="V355" s="35" t="s">
        <v>66</v>
      </c>
      <c r="W355" s="386">
        <v>40</v>
      </c>
      <c r="X355" s="387">
        <f>IFERROR(IF(W355="",0,CEILING((W355/$H355),1)*$H355),"")</f>
        <v>46.8</v>
      </c>
      <c r="Y355" s="36">
        <f>IFERROR(IF(X355=0,"",ROUNDUP(X355/H355,0)*0.02175),"")</f>
        <v>0.1305</v>
      </c>
      <c r="Z355" s="56"/>
      <c r="AA355" s="57"/>
      <c r="AE355" s="64"/>
      <c r="BB355" s="271" t="s">
        <v>1</v>
      </c>
      <c r="BL355" s="64">
        <f>IFERROR(W355*I355/H355,"0")</f>
        <v>42.892307692307703</v>
      </c>
      <c r="BM355" s="64">
        <f>IFERROR(X355*I355/H355,"0")</f>
        <v>50.184000000000005</v>
      </c>
      <c r="BN355" s="64">
        <f>IFERROR(1/J355*(W355/H355),"0")</f>
        <v>9.1575091575091583E-2</v>
      </c>
      <c r="BO355" s="64">
        <f>IFERROR(1/J355*(X355/H355),"0")</f>
        <v>0.10714285714285714</v>
      </c>
    </row>
    <row r="356" spans="1:67" x14ac:dyDescent="0.2">
      <c r="A356" s="403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4"/>
      <c r="O356" s="407" t="s">
        <v>70</v>
      </c>
      <c r="P356" s="408"/>
      <c r="Q356" s="408"/>
      <c r="R356" s="408"/>
      <c r="S356" s="408"/>
      <c r="T356" s="408"/>
      <c r="U356" s="409"/>
      <c r="V356" s="37" t="s">
        <v>71</v>
      </c>
      <c r="W356" s="388">
        <f>IFERROR(W355/H355,"0")</f>
        <v>5.1282051282051286</v>
      </c>
      <c r="X356" s="388">
        <f>IFERROR(X355/H355,"0")</f>
        <v>6</v>
      </c>
      <c r="Y356" s="388">
        <f>IFERROR(IF(Y355="",0,Y355),"0")</f>
        <v>0.1305</v>
      </c>
      <c r="Z356" s="389"/>
      <c r="AA356" s="389"/>
    </row>
    <row r="357" spans="1:67" x14ac:dyDescent="0.2">
      <c r="A357" s="391"/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404"/>
      <c r="O357" s="407" t="s">
        <v>70</v>
      </c>
      <c r="P357" s="408"/>
      <c r="Q357" s="408"/>
      <c r="R357" s="408"/>
      <c r="S357" s="408"/>
      <c r="T357" s="408"/>
      <c r="U357" s="409"/>
      <c r="V357" s="37" t="s">
        <v>66</v>
      </c>
      <c r="W357" s="388">
        <f>IFERROR(SUM(W355:W355),"0")</f>
        <v>40</v>
      </c>
      <c r="X357" s="388">
        <f>IFERROR(SUM(X355:X355),"0")</f>
        <v>46.8</v>
      </c>
      <c r="Y357" s="37"/>
      <c r="Z357" s="389"/>
      <c r="AA357" s="389"/>
    </row>
    <row r="358" spans="1:67" ht="16.5" customHeight="1" x14ac:dyDescent="0.25">
      <c r="A358" s="395" t="s">
        <v>520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80"/>
      <c r="AA358" s="380"/>
    </row>
    <row r="359" spans="1:67" ht="14.25" customHeight="1" x14ac:dyDescent="0.25">
      <c r="A359" s="392" t="s">
        <v>105</v>
      </c>
      <c r="B359" s="391"/>
      <c r="C359" s="391"/>
      <c r="D359" s="391"/>
      <c r="E359" s="391"/>
      <c r="F359" s="391"/>
      <c r="G359" s="391"/>
      <c r="H359" s="391"/>
      <c r="I359" s="391"/>
      <c r="J359" s="391"/>
      <c r="K359" s="391"/>
      <c r="L359" s="391"/>
      <c r="M359" s="391"/>
      <c r="N359" s="391"/>
      <c r="O359" s="391"/>
      <c r="P359" s="391"/>
      <c r="Q359" s="391"/>
      <c r="R359" s="391"/>
      <c r="S359" s="391"/>
      <c r="T359" s="391"/>
      <c r="U359" s="391"/>
      <c r="V359" s="391"/>
      <c r="W359" s="391"/>
      <c r="X359" s="391"/>
      <c r="Y359" s="391"/>
      <c r="Z359" s="379"/>
      <c r="AA359" s="379"/>
    </row>
    <row r="360" spans="1:67" ht="37.5" customHeight="1" x14ac:dyDescent="0.25">
      <c r="A360" s="54" t="s">
        <v>521</v>
      </c>
      <c r="B360" s="54" t="s">
        <v>522</v>
      </c>
      <c r="C360" s="31">
        <v>4301011324</v>
      </c>
      <c r="D360" s="401">
        <v>4607091384185</v>
      </c>
      <c r="E360" s="398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7"/>
      <c r="Q360" s="397"/>
      <c r="R360" s="397"/>
      <c r="S360" s="398"/>
      <c r="T360" s="34"/>
      <c r="U360" s="34" t="s">
        <v>523</v>
      </c>
      <c r="V360" s="35" t="s">
        <v>66</v>
      </c>
      <c r="W360" s="386">
        <v>120</v>
      </c>
      <c r="X360" s="387">
        <f>IFERROR(IF(W360="",0,CEILING((W360/$H360),1)*$H360),"")</f>
        <v>120</v>
      </c>
      <c r="Y360" s="36">
        <f>IFERROR(IF(X360=0,"",ROUNDUP(X360/H360,0)*0.02175),"")</f>
        <v>0.21749999999999997</v>
      </c>
      <c r="Z360" s="56"/>
      <c r="AA360" s="57"/>
      <c r="AE360" s="64"/>
      <c r="BB360" s="272" t="s">
        <v>1</v>
      </c>
      <c r="BL360" s="64">
        <f>IFERROR(W360*I360/H360,"0")</f>
        <v>124.80000000000001</v>
      </c>
      <c r="BM360" s="64">
        <f>IFERROR(X360*I360/H360,"0")</f>
        <v>124.80000000000001</v>
      </c>
      <c r="BN360" s="64">
        <f>IFERROR(1/J360*(W360/H360),"0")</f>
        <v>0.17857142857142855</v>
      </c>
      <c r="BO360" s="64">
        <f>IFERROR(1/J360*(X360/H360),"0")</f>
        <v>0.17857142857142855</v>
      </c>
    </row>
    <row r="361" spans="1:67" ht="37.5" customHeight="1" x14ac:dyDescent="0.25">
      <c r="A361" s="54" t="s">
        <v>524</v>
      </c>
      <c r="B361" s="54" t="s">
        <v>525</v>
      </c>
      <c r="C361" s="31">
        <v>4301011312</v>
      </c>
      <c r="D361" s="401">
        <v>4607091384192</v>
      </c>
      <c r="E361" s="398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5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7"/>
      <c r="Q361" s="397"/>
      <c r="R361" s="397"/>
      <c r="S361" s="398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4301011483</v>
      </c>
      <c r="D362" s="401">
        <v>4680115881907</v>
      </c>
      <c r="E362" s="398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7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7"/>
      <c r="Q362" s="397"/>
      <c r="R362" s="397"/>
      <c r="S362" s="398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528</v>
      </c>
      <c r="B363" s="54" t="s">
        <v>529</v>
      </c>
      <c r="C363" s="31">
        <v>4301011655</v>
      </c>
      <c r="D363" s="401">
        <v>4680115883925</v>
      </c>
      <c r="E363" s="398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7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7"/>
      <c r="Q363" s="397"/>
      <c r="R363" s="397"/>
      <c r="S363" s="398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530</v>
      </c>
      <c r="B364" s="54" t="s">
        <v>531</v>
      </c>
      <c r="C364" s="31">
        <v>4301011303</v>
      </c>
      <c r="D364" s="401">
        <v>4607091384680</v>
      </c>
      <c r="E364" s="398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7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7"/>
      <c r="Q364" s="397"/>
      <c r="R364" s="397"/>
      <c r="S364" s="398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03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4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88">
        <f>IFERROR(W360/H360,"0")+IFERROR(W361/H361,"0")+IFERROR(W362/H362,"0")+IFERROR(W363/H363,"0")+IFERROR(W364/H364,"0")</f>
        <v>10</v>
      </c>
      <c r="X365" s="388">
        <f>IFERROR(X360/H360,"0")+IFERROR(X361/H361,"0")+IFERROR(X362/H362,"0")+IFERROR(X363/H363,"0")+IFERROR(X364/H364,"0")</f>
        <v>10</v>
      </c>
      <c r="Y365" s="388">
        <f>IFERROR(IF(Y360="",0,Y360),"0")+IFERROR(IF(Y361="",0,Y361),"0")+IFERROR(IF(Y362="",0,Y362),"0")+IFERROR(IF(Y363="",0,Y363),"0")+IFERROR(IF(Y364="",0,Y364),"0")</f>
        <v>0.21749999999999997</v>
      </c>
      <c r="Z365" s="389"/>
      <c r="AA365" s="389"/>
    </row>
    <row r="366" spans="1:67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404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88">
        <f>IFERROR(SUM(W360:W364),"0")</f>
        <v>120</v>
      </c>
      <c r="X366" s="388">
        <f>IFERROR(SUM(X360:X364),"0")</f>
        <v>120</v>
      </c>
      <c r="Y366" s="37"/>
      <c r="Z366" s="389"/>
      <c r="AA366" s="389"/>
    </row>
    <row r="367" spans="1:67" ht="14.25" customHeight="1" x14ac:dyDescent="0.25">
      <c r="A367" s="392" t="s">
        <v>61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79"/>
      <c r="AA367" s="379"/>
    </row>
    <row r="368" spans="1:67" ht="27" customHeight="1" x14ac:dyDescent="0.25">
      <c r="A368" s="54" t="s">
        <v>533</v>
      </c>
      <c r="B368" s="54" t="s">
        <v>534</v>
      </c>
      <c r="C368" s="31">
        <v>4301031139</v>
      </c>
      <c r="D368" s="401">
        <v>4607091384802</v>
      </c>
      <c r="E368" s="398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4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7"/>
      <c r="Q368" s="397"/>
      <c r="R368" s="397"/>
      <c r="S368" s="398"/>
      <c r="T368" s="34"/>
      <c r="U368" s="34"/>
      <c r="V368" s="35" t="s">
        <v>66</v>
      </c>
      <c r="W368" s="386">
        <v>100</v>
      </c>
      <c r="X368" s="387">
        <f>IFERROR(IF(W368="",0,CEILING((W368/$H368),1)*$H368),"")</f>
        <v>100.74</v>
      </c>
      <c r="Y368" s="36">
        <f>IFERROR(IF(X368=0,"",ROUNDUP(X368/H368,0)*0.00753),"")</f>
        <v>0.17319000000000001</v>
      </c>
      <c r="Z368" s="56"/>
      <c r="AA368" s="57"/>
      <c r="AE368" s="64"/>
      <c r="BB368" s="277" t="s">
        <v>1</v>
      </c>
      <c r="BL368" s="64">
        <f>IFERROR(W368*I368/H368,"0")</f>
        <v>104.5662100456621</v>
      </c>
      <c r="BM368" s="64">
        <f>IFERROR(X368*I368/H368,"0")</f>
        <v>105.33999999999999</v>
      </c>
      <c r="BN368" s="64">
        <f>IFERROR(1/J368*(W368/H368),"0")</f>
        <v>0.14635288607891347</v>
      </c>
      <c r="BO368" s="64">
        <f>IFERROR(1/J368*(X368/H368),"0")</f>
        <v>0.14743589743589744</v>
      </c>
    </row>
    <row r="369" spans="1:67" ht="27" customHeight="1" x14ac:dyDescent="0.25">
      <c r="A369" s="54" t="s">
        <v>535</v>
      </c>
      <c r="B369" s="54" t="s">
        <v>536</v>
      </c>
      <c r="C369" s="31">
        <v>4301031140</v>
      </c>
      <c r="D369" s="401">
        <v>4607091384826</v>
      </c>
      <c r="E369" s="398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7"/>
      <c r="Q369" s="397"/>
      <c r="R369" s="397"/>
      <c r="S369" s="398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03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4"/>
      <c r="O370" s="407" t="s">
        <v>70</v>
      </c>
      <c r="P370" s="408"/>
      <c r="Q370" s="408"/>
      <c r="R370" s="408"/>
      <c r="S370" s="408"/>
      <c r="T370" s="408"/>
      <c r="U370" s="409"/>
      <c r="V370" s="37" t="s">
        <v>71</v>
      </c>
      <c r="W370" s="388">
        <f>IFERROR(W368/H368,"0")+IFERROR(W369/H369,"0")</f>
        <v>22.831050228310502</v>
      </c>
      <c r="X370" s="388">
        <f>IFERROR(X368/H368,"0")+IFERROR(X369/H369,"0")</f>
        <v>23</v>
      </c>
      <c r="Y370" s="388">
        <f>IFERROR(IF(Y368="",0,Y368),"0")+IFERROR(IF(Y369="",0,Y369),"0")</f>
        <v>0.17319000000000001</v>
      </c>
      <c r="Z370" s="389"/>
      <c r="AA370" s="389"/>
    </row>
    <row r="371" spans="1:67" x14ac:dyDescent="0.2">
      <c r="A371" s="391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404"/>
      <c r="O371" s="407" t="s">
        <v>70</v>
      </c>
      <c r="P371" s="408"/>
      <c r="Q371" s="408"/>
      <c r="R371" s="408"/>
      <c r="S371" s="408"/>
      <c r="T371" s="408"/>
      <c r="U371" s="409"/>
      <c r="V371" s="37" t="s">
        <v>66</v>
      </c>
      <c r="W371" s="388">
        <f>IFERROR(SUM(W368:W369),"0")</f>
        <v>100</v>
      </c>
      <c r="X371" s="388">
        <f>IFERROR(SUM(X368:X369),"0")</f>
        <v>100.74</v>
      </c>
      <c r="Y371" s="37"/>
      <c r="Z371" s="389"/>
      <c r="AA371" s="389"/>
    </row>
    <row r="372" spans="1:67" ht="14.25" customHeight="1" x14ac:dyDescent="0.25">
      <c r="A372" s="392" t="s">
        <v>72</v>
      </c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1"/>
      <c r="P372" s="391"/>
      <c r="Q372" s="391"/>
      <c r="R372" s="391"/>
      <c r="S372" s="391"/>
      <c r="T372" s="391"/>
      <c r="U372" s="391"/>
      <c r="V372" s="391"/>
      <c r="W372" s="391"/>
      <c r="X372" s="391"/>
      <c r="Y372" s="391"/>
      <c r="Z372" s="379"/>
      <c r="AA372" s="379"/>
    </row>
    <row r="373" spans="1:67" ht="27" customHeight="1" x14ac:dyDescent="0.25">
      <c r="A373" s="54" t="s">
        <v>537</v>
      </c>
      <c r="B373" s="54" t="s">
        <v>538</v>
      </c>
      <c r="C373" s="31">
        <v>4301051303</v>
      </c>
      <c r="D373" s="401">
        <v>4607091384246</v>
      </c>
      <c r="E373" s="398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53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7"/>
      <c r="Q373" s="397"/>
      <c r="R373" s="397"/>
      <c r="S373" s="398"/>
      <c r="T373" s="34"/>
      <c r="U373" s="34"/>
      <c r="V373" s="35" t="s">
        <v>66</v>
      </c>
      <c r="W373" s="386">
        <v>120</v>
      </c>
      <c r="X373" s="387">
        <f>IFERROR(IF(W373="",0,CEILING((W373/$H373),1)*$H373),"")</f>
        <v>124.8</v>
      </c>
      <c r="Y373" s="36">
        <f>IFERROR(IF(X373=0,"",ROUNDUP(X373/H373,0)*0.02175),"")</f>
        <v>0.34799999999999998</v>
      </c>
      <c r="Z373" s="56"/>
      <c r="AA373" s="57"/>
      <c r="AE373" s="64"/>
      <c r="BB373" s="279" t="s">
        <v>1</v>
      </c>
      <c r="BL373" s="64">
        <f>IFERROR(W373*I373/H373,"0")</f>
        <v>128.67692307692309</v>
      </c>
      <c r="BM373" s="64">
        <f>IFERROR(X373*I373/H373,"0")</f>
        <v>133.82400000000001</v>
      </c>
      <c r="BN373" s="64">
        <f>IFERROR(1/J373*(W373/H373),"0")</f>
        <v>0.27472527472527469</v>
      </c>
      <c r="BO373" s="64">
        <f>IFERROR(1/J373*(X373/H373),"0")</f>
        <v>0.2857142857142857</v>
      </c>
    </row>
    <row r="374" spans="1:67" ht="27" customHeight="1" x14ac:dyDescent="0.25">
      <c r="A374" s="54" t="s">
        <v>539</v>
      </c>
      <c r="B374" s="54" t="s">
        <v>540</v>
      </c>
      <c r="C374" s="31">
        <v>4301051445</v>
      </c>
      <c r="D374" s="401">
        <v>4680115881976</v>
      </c>
      <c r="E374" s="398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5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7"/>
      <c r="Q374" s="397"/>
      <c r="R374" s="397"/>
      <c r="S374" s="398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4301051297</v>
      </c>
      <c r="D375" s="401">
        <v>4607091384253</v>
      </c>
      <c r="E375" s="398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7"/>
      <c r="Q375" s="397"/>
      <c r="R375" s="397"/>
      <c r="S375" s="398"/>
      <c r="T375" s="34"/>
      <c r="U375" s="34"/>
      <c r="V375" s="35" t="s">
        <v>66</v>
      </c>
      <c r="W375" s="386">
        <v>0</v>
      </c>
      <c r="X375" s="387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543</v>
      </c>
      <c r="B376" s="54" t="s">
        <v>544</v>
      </c>
      <c r="C376" s="31">
        <v>4301051444</v>
      </c>
      <c r="D376" s="401">
        <v>4680115881969</v>
      </c>
      <c r="E376" s="398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7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7"/>
      <c r="Q376" s="397"/>
      <c r="R376" s="397"/>
      <c r="S376" s="398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03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4"/>
      <c r="O377" s="407" t="s">
        <v>70</v>
      </c>
      <c r="P377" s="408"/>
      <c r="Q377" s="408"/>
      <c r="R377" s="408"/>
      <c r="S377" s="408"/>
      <c r="T377" s="408"/>
      <c r="U377" s="409"/>
      <c r="V377" s="37" t="s">
        <v>71</v>
      </c>
      <c r="W377" s="388">
        <f>IFERROR(W373/H373,"0")+IFERROR(W374/H374,"0")+IFERROR(W375/H375,"0")+IFERROR(W376/H376,"0")</f>
        <v>15.384615384615385</v>
      </c>
      <c r="X377" s="388">
        <f>IFERROR(X373/H373,"0")+IFERROR(X374/H374,"0")+IFERROR(X375/H375,"0")+IFERROR(X376/H376,"0")</f>
        <v>16</v>
      </c>
      <c r="Y377" s="388">
        <f>IFERROR(IF(Y373="",0,Y373),"0")+IFERROR(IF(Y374="",0,Y374),"0")+IFERROR(IF(Y375="",0,Y375),"0")+IFERROR(IF(Y376="",0,Y376),"0")</f>
        <v>0.34799999999999998</v>
      </c>
      <c r="Z377" s="389"/>
      <c r="AA377" s="389"/>
    </row>
    <row r="378" spans="1:67" x14ac:dyDescent="0.2">
      <c r="A378" s="391"/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404"/>
      <c r="O378" s="407" t="s">
        <v>70</v>
      </c>
      <c r="P378" s="408"/>
      <c r="Q378" s="408"/>
      <c r="R378" s="408"/>
      <c r="S378" s="408"/>
      <c r="T378" s="408"/>
      <c r="U378" s="409"/>
      <c r="V378" s="37" t="s">
        <v>66</v>
      </c>
      <c r="W378" s="388">
        <f>IFERROR(SUM(W373:W376),"0")</f>
        <v>120</v>
      </c>
      <c r="X378" s="388">
        <f>IFERROR(SUM(X373:X376),"0")</f>
        <v>124.8</v>
      </c>
      <c r="Y378" s="37"/>
      <c r="Z378" s="389"/>
      <c r="AA378" s="389"/>
    </row>
    <row r="379" spans="1:67" ht="14.25" customHeight="1" x14ac:dyDescent="0.25">
      <c r="A379" s="392" t="s">
        <v>207</v>
      </c>
      <c r="B379" s="391"/>
      <c r="C379" s="391"/>
      <c r="D379" s="391"/>
      <c r="E379" s="391"/>
      <c r="F379" s="391"/>
      <c r="G379" s="391"/>
      <c r="H379" s="391"/>
      <c r="I379" s="391"/>
      <c r="J379" s="391"/>
      <c r="K379" s="391"/>
      <c r="L379" s="391"/>
      <c r="M379" s="391"/>
      <c r="N379" s="391"/>
      <c r="O379" s="391"/>
      <c r="P379" s="391"/>
      <c r="Q379" s="391"/>
      <c r="R379" s="391"/>
      <c r="S379" s="391"/>
      <c r="T379" s="391"/>
      <c r="U379" s="391"/>
      <c r="V379" s="391"/>
      <c r="W379" s="391"/>
      <c r="X379" s="391"/>
      <c r="Y379" s="391"/>
      <c r="Z379" s="379"/>
      <c r="AA379" s="379"/>
    </row>
    <row r="380" spans="1:67" ht="27" customHeight="1" x14ac:dyDescent="0.25">
      <c r="A380" s="54" t="s">
        <v>545</v>
      </c>
      <c r="B380" s="54" t="s">
        <v>546</v>
      </c>
      <c r="C380" s="31">
        <v>4301060322</v>
      </c>
      <c r="D380" s="401">
        <v>4607091389357</v>
      </c>
      <c r="E380" s="398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7"/>
      <c r="Q380" s="397"/>
      <c r="R380" s="397"/>
      <c r="S380" s="398"/>
      <c r="T380" s="34"/>
      <c r="U380" s="34"/>
      <c r="V380" s="35" t="s">
        <v>66</v>
      </c>
      <c r="W380" s="386">
        <v>60</v>
      </c>
      <c r="X380" s="387">
        <f>IFERROR(IF(W380="",0,CEILING((W380/$H380),1)*$H380),"")</f>
        <v>62.4</v>
      </c>
      <c r="Y380" s="36">
        <f>IFERROR(IF(X380=0,"",ROUNDUP(X380/H380,0)*0.02175),"")</f>
        <v>0.17399999999999999</v>
      </c>
      <c r="Z380" s="56"/>
      <c r="AA380" s="57"/>
      <c r="AE380" s="64"/>
      <c r="BB380" s="283" t="s">
        <v>1</v>
      </c>
      <c r="BL380" s="64">
        <f>IFERROR(W380*I380/H380,"0")</f>
        <v>63.692307692307686</v>
      </c>
      <c r="BM380" s="64">
        <f>IFERROR(X380*I380/H380,"0")</f>
        <v>66.239999999999995</v>
      </c>
      <c r="BN380" s="64">
        <f>IFERROR(1/J380*(W380/H380),"0")</f>
        <v>0.13736263736263735</v>
      </c>
      <c r="BO380" s="64">
        <f>IFERROR(1/J380*(X380/H380),"0")</f>
        <v>0.14285714285714285</v>
      </c>
    </row>
    <row r="381" spans="1:67" x14ac:dyDescent="0.2">
      <c r="A381" s="403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4"/>
      <c r="O381" s="407" t="s">
        <v>70</v>
      </c>
      <c r="P381" s="408"/>
      <c r="Q381" s="408"/>
      <c r="R381" s="408"/>
      <c r="S381" s="408"/>
      <c r="T381" s="408"/>
      <c r="U381" s="409"/>
      <c r="V381" s="37" t="s">
        <v>71</v>
      </c>
      <c r="W381" s="388">
        <f>IFERROR(W380/H380,"0")</f>
        <v>7.6923076923076925</v>
      </c>
      <c r="X381" s="388">
        <f>IFERROR(X380/H380,"0")</f>
        <v>8</v>
      </c>
      <c r="Y381" s="388">
        <f>IFERROR(IF(Y380="",0,Y380),"0")</f>
        <v>0.17399999999999999</v>
      </c>
      <c r="Z381" s="389"/>
      <c r="AA381" s="389"/>
    </row>
    <row r="382" spans="1:67" x14ac:dyDescent="0.2">
      <c r="A382" s="391"/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404"/>
      <c r="O382" s="407" t="s">
        <v>70</v>
      </c>
      <c r="P382" s="408"/>
      <c r="Q382" s="408"/>
      <c r="R382" s="408"/>
      <c r="S382" s="408"/>
      <c r="T382" s="408"/>
      <c r="U382" s="409"/>
      <c r="V382" s="37" t="s">
        <v>66</v>
      </c>
      <c r="W382" s="388">
        <f>IFERROR(SUM(W380:W380),"0")</f>
        <v>60</v>
      </c>
      <c r="X382" s="388">
        <f>IFERROR(SUM(X380:X380),"0")</f>
        <v>62.4</v>
      </c>
      <c r="Y382" s="37"/>
      <c r="Z382" s="389"/>
      <c r="AA382" s="389"/>
    </row>
    <row r="383" spans="1:67" ht="27.75" customHeight="1" x14ac:dyDescent="0.2">
      <c r="A383" s="456" t="s">
        <v>547</v>
      </c>
      <c r="B383" s="457"/>
      <c r="C383" s="457"/>
      <c r="D383" s="457"/>
      <c r="E383" s="457"/>
      <c r="F383" s="457"/>
      <c r="G383" s="457"/>
      <c r="H383" s="457"/>
      <c r="I383" s="457"/>
      <c r="J383" s="457"/>
      <c r="K383" s="457"/>
      <c r="L383" s="457"/>
      <c r="M383" s="457"/>
      <c r="N383" s="457"/>
      <c r="O383" s="457"/>
      <c r="P383" s="457"/>
      <c r="Q383" s="457"/>
      <c r="R383" s="457"/>
      <c r="S383" s="457"/>
      <c r="T383" s="457"/>
      <c r="U383" s="457"/>
      <c r="V383" s="457"/>
      <c r="W383" s="457"/>
      <c r="X383" s="457"/>
      <c r="Y383" s="457"/>
      <c r="Z383" s="48"/>
      <c r="AA383" s="48"/>
    </row>
    <row r="384" spans="1:67" ht="16.5" customHeight="1" x14ac:dyDescent="0.25">
      <c r="A384" s="395" t="s">
        <v>548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80"/>
      <c r="AA384" s="380"/>
    </row>
    <row r="385" spans="1:67" ht="14.25" customHeight="1" x14ac:dyDescent="0.25">
      <c r="A385" s="392" t="s">
        <v>105</v>
      </c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1"/>
      <c r="P385" s="391"/>
      <c r="Q385" s="391"/>
      <c r="R385" s="391"/>
      <c r="S385" s="391"/>
      <c r="T385" s="391"/>
      <c r="U385" s="391"/>
      <c r="V385" s="391"/>
      <c r="W385" s="391"/>
      <c r="X385" s="391"/>
      <c r="Y385" s="391"/>
      <c r="Z385" s="379"/>
      <c r="AA385" s="379"/>
    </row>
    <row r="386" spans="1:67" ht="27" customHeight="1" x14ac:dyDescent="0.25">
      <c r="A386" s="54" t="s">
        <v>549</v>
      </c>
      <c r="B386" s="54" t="s">
        <v>550</v>
      </c>
      <c r="C386" s="31">
        <v>4301011428</v>
      </c>
      <c r="D386" s="401">
        <v>4607091389708</v>
      </c>
      <c r="E386" s="398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5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7"/>
      <c r="Q386" s="397"/>
      <c r="R386" s="397"/>
      <c r="S386" s="398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customHeight="1" x14ac:dyDescent="0.25">
      <c r="A387" s="54" t="s">
        <v>551</v>
      </c>
      <c r="B387" s="54" t="s">
        <v>552</v>
      </c>
      <c r="C387" s="31">
        <v>4301011427</v>
      </c>
      <c r="D387" s="401">
        <v>4607091389692</v>
      </c>
      <c r="E387" s="398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6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7"/>
      <c r="Q387" s="397"/>
      <c r="R387" s="397"/>
      <c r="S387" s="398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x14ac:dyDescent="0.2">
      <c r="A388" s="403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4"/>
      <c r="O388" s="407" t="s">
        <v>70</v>
      </c>
      <c r="P388" s="408"/>
      <c r="Q388" s="408"/>
      <c r="R388" s="408"/>
      <c r="S388" s="408"/>
      <c r="T388" s="408"/>
      <c r="U388" s="409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x14ac:dyDescent="0.2">
      <c r="A389" s="391"/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404"/>
      <c r="O389" s="407" t="s">
        <v>70</v>
      </c>
      <c r="P389" s="408"/>
      <c r="Q389" s="408"/>
      <c r="R389" s="408"/>
      <c r="S389" s="408"/>
      <c r="T389" s="408"/>
      <c r="U389" s="409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customHeight="1" x14ac:dyDescent="0.25">
      <c r="A390" s="392" t="s">
        <v>61</v>
      </c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1"/>
      <c r="P390" s="391"/>
      <c r="Q390" s="391"/>
      <c r="R390" s="391"/>
      <c r="S390" s="391"/>
      <c r="T390" s="391"/>
      <c r="U390" s="391"/>
      <c r="V390" s="391"/>
      <c r="W390" s="391"/>
      <c r="X390" s="391"/>
      <c r="Y390" s="391"/>
      <c r="Z390" s="379"/>
      <c r="AA390" s="379"/>
    </row>
    <row r="391" spans="1:67" ht="27" customHeight="1" x14ac:dyDescent="0.25">
      <c r="A391" s="54" t="s">
        <v>553</v>
      </c>
      <c r="B391" s="54" t="s">
        <v>554</v>
      </c>
      <c r="C391" s="31">
        <v>4301031177</v>
      </c>
      <c r="D391" s="401">
        <v>4607091389753</v>
      </c>
      <c r="E391" s="398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7"/>
      <c r="Q391" s="397"/>
      <c r="R391" s="397"/>
      <c r="S391" s="398"/>
      <c r="T391" s="34"/>
      <c r="U391" s="34"/>
      <c r="V391" s="35" t="s">
        <v>66</v>
      </c>
      <c r="W391" s="386">
        <v>95</v>
      </c>
      <c r="X391" s="387">
        <f t="shared" ref="X391:X403" si="75">IFERROR(IF(W391="",0,CEILING((W391/$H391),1)*$H391),"")</f>
        <v>96.600000000000009</v>
      </c>
      <c r="Y391" s="36">
        <f>IFERROR(IF(X391=0,"",ROUNDUP(X391/H391,0)*0.00753),"")</f>
        <v>0.17319000000000001</v>
      </c>
      <c r="Z391" s="56"/>
      <c r="AA391" s="57"/>
      <c r="AE391" s="64"/>
      <c r="BB391" s="286" t="s">
        <v>1</v>
      </c>
      <c r="BL391" s="64">
        <f t="shared" ref="BL391:BL403" si="76">IFERROR(W391*I391/H391,"0")</f>
        <v>100.20238095238093</v>
      </c>
      <c r="BM391" s="64">
        <f t="shared" ref="BM391:BM403" si="77">IFERROR(X391*I391/H391,"0")</f>
        <v>101.88999999999999</v>
      </c>
      <c r="BN391" s="64">
        <f t="shared" ref="BN391:BN403" si="78">IFERROR(1/J391*(W391/H391),"0")</f>
        <v>0.14499389499389498</v>
      </c>
      <c r="BO391" s="64">
        <f t="shared" ref="BO391:BO403" si="79">IFERROR(1/J391*(X391/H391),"0")</f>
        <v>0.14743589743589744</v>
      </c>
    </row>
    <row r="392" spans="1:67" ht="27" customHeight="1" x14ac:dyDescent="0.25">
      <c r="A392" s="54" t="s">
        <v>555</v>
      </c>
      <c r="B392" s="54" t="s">
        <v>556</v>
      </c>
      <c r="C392" s="31">
        <v>4301031174</v>
      </c>
      <c r="D392" s="401">
        <v>4607091389760</v>
      </c>
      <c r="E392" s="398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7"/>
      <c r="Q392" s="397"/>
      <c r="R392" s="397"/>
      <c r="S392" s="398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401">
        <v>4607091389746</v>
      </c>
      <c r="E393" s="398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4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7"/>
      <c r="Q393" s="397"/>
      <c r="R393" s="397"/>
      <c r="S393" s="398"/>
      <c r="T393" s="34"/>
      <c r="U393" s="34"/>
      <c r="V393" s="35" t="s">
        <v>66</v>
      </c>
      <c r="W393" s="386">
        <v>90</v>
      </c>
      <c r="X393" s="387">
        <f t="shared" si="75"/>
        <v>92.4</v>
      </c>
      <c r="Y393" s="36">
        <f>IFERROR(IF(X393=0,"",ROUNDUP(X393/H393,0)*0.00753),"")</f>
        <v>0.16566</v>
      </c>
      <c r="Z393" s="56"/>
      <c r="AA393" s="57"/>
      <c r="AE393" s="64"/>
      <c r="BB393" s="288" t="s">
        <v>1</v>
      </c>
      <c r="BL393" s="64">
        <f t="shared" si="76"/>
        <v>94.928571428571416</v>
      </c>
      <c r="BM393" s="64">
        <f t="shared" si="77"/>
        <v>97.46</v>
      </c>
      <c r="BN393" s="64">
        <f t="shared" si="78"/>
        <v>0.13736263736263735</v>
      </c>
      <c r="BO393" s="64">
        <f t="shared" si="79"/>
        <v>0.14102564102564102</v>
      </c>
    </row>
    <row r="394" spans="1:67" ht="37.5" customHeight="1" x14ac:dyDescent="0.25">
      <c r="A394" s="54" t="s">
        <v>559</v>
      </c>
      <c r="B394" s="54" t="s">
        <v>560</v>
      </c>
      <c r="C394" s="31">
        <v>4301031236</v>
      </c>
      <c r="D394" s="401">
        <v>4680115882928</v>
      </c>
      <c r="E394" s="398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4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7"/>
      <c r="Q394" s="397"/>
      <c r="R394" s="397"/>
      <c r="S394" s="398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customHeight="1" x14ac:dyDescent="0.25">
      <c r="A395" s="54" t="s">
        <v>561</v>
      </c>
      <c r="B395" s="54" t="s">
        <v>562</v>
      </c>
      <c r="C395" s="31">
        <v>4301031257</v>
      </c>
      <c r="D395" s="401">
        <v>4680115883147</v>
      </c>
      <c r="E395" s="398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4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7"/>
      <c r="Q395" s="397"/>
      <c r="R395" s="397"/>
      <c r="S395" s="398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customHeight="1" x14ac:dyDescent="0.25">
      <c r="A396" s="54" t="s">
        <v>563</v>
      </c>
      <c r="B396" s="54" t="s">
        <v>564</v>
      </c>
      <c r="C396" s="31">
        <v>4301031178</v>
      </c>
      <c r="D396" s="401">
        <v>4607091384338</v>
      </c>
      <c r="E396" s="398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7"/>
      <c r="Q396" s="397"/>
      <c r="R396" s="397"/>
      <c r="S396" s="398"/>
      <c r="T396" s="34"/>
      <c r="U396" s="34"/>
      <c r="V396" s="35" t="s">
        <v>66</v>
      </c>
      <c r="W396" s="386">
        <v>0</v>
      </c>
      <c r="X396" s="387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customHeight="1" x14ac:dyDescent="0.25">
      <c r="A397" s="54" t="s">
        <v>565</v>
      </c>
      <c r="B397" s="54" t="s">
        <v>566</v>
      </c>
      <c r="C397" s="31">
        <v>4301031254</v>
      </c>
      <c r="D397" s="401">
        <v>4680115883154</v>
      </c>
      <c r="E397" s="398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7"/>
      <c r="Q397" s="397"/>
      <c r="R397" s="397"/>
      <c r="S397" s="398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customHeight="1" x14ac:dyDescent="0.25">
      <c r="A398" s="54" t="s">
        <v>567</v>
      </c>
      <c r="B398" s="54" t="s">
        <v>568</v>
      </c>
      <c r="C398" s="31">
        <v>4301031171</v>
      </c>
      <c r="D398" s="401">
        <v>4607091389524</v>
      </c>
      <c r="E398" s="398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7"/>
      <c r="Q398" s="397"/>
      <c r="R398" s="397"/>
      <c r="S398" s="398"/>
      <c r="T398" s="34"/>
      <c r="U398" s="34"/>
      <c r="V398" s="35" t="s">
        <v>66</v>
      </c>
      <c r="W398" s="386">
        <v>0</v>
      </c>
      <c r="X398" s="387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customHeight="1" x14ac:dyDescent="0.25">
      <c r="A399" s="54" t="s">
        <v>569</v>
      </c>
      <c r="B399" s="54" t="s">
        <v>570</v>
      </c>
      <c r="C399" s="31">
        <v>4301031258</v>
      </c>
      <c r="D399" s="401">
        <v>4680115883161</v>
      </c>
      <c r="E399" s="398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7"/>
      <c r="Q399" s="397"/>
      <c r="R399" s="397"/>
      <c r="S399" s="398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4301031170</v>
      </c>
      <c r="D400" s="401">
        <v>4607091384345</v>
      </c>
      <c r="E400" s="398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8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7"/>
      <c r="Q400" s="397"/>
      <c r="R400" s="397"/>
      <c r="S400" s="398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4301031256</v>
      </c>
      <c r="D401" s="401">
        <v>4680115883178</v>
      </c>
      <c r="E401" s="398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7"/>
      <c r="Q401" s="397"/>
      <c r="R401" s="397"/>
      <c r="S401" s="398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4301031172</v>
      </c>
      <c r="D402" s="401">
        <v>4607091389531</v>
      </c>
      <c r="E402" s="398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7"/>
      <c r="Q402" s="397"/>
      <c r="R402" s="397"/>
      <c r="S402" s="398"/>
      <c r="T402" s="34"/>
      <c r="U402" s="34"/>
      <c r="V402" s="35" t="s">
        <v>66</v>
      </c>
      <c r="W402" s="386">
        <v>0</v>
      </c>
      <c r="X402" s="387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t="27" customHeight="1" x14ac:dyDescent="0.25">
      <c r="A403" s="54" t="s">
        <v>577</v>
      </c>
      <c r="B403" s="54" t="s">
        <v>578</v>
      </c>
      <c r="C403" s="31">
        <v>4301031255</v>
      </c>
      <c r="D403" s="401">
        <v>4680115883185</v>
      </c>
      <c r="E403" s="398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7"/>
      <c r="Q403" s="397"/>
      <c r="R403" s="397"/>
      <c r="S403" s="398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03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4"/>
      <c r="O404" s="407" t="s">
        <v>70</v>
      </c>
      <c r="P404" s="408"/>
      <c r="Q404" s="408"/>
      <c r="R404" s="408"/>
      <c r="S404" s="408"/>
      <c r="T404" s="408"/>
      <c r="U404" s="409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44.047619047619044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45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0.33884999999999998</v>
      </c>
      <c r="Z404" s="389"/>
      <c r="AA404" s="389"/>
    </row>
    <row r="405" spans="1:67" x14ac:dyDescent="0.2">
      <c r="A405" s="391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404"/>
      <c r="O405" s="407" t="s">
        <v>70</v>
      </c>
      <c r="P405" s="408"/>
      <c r="Q405" s="408"/>
      <c r="R405" s="408"/>
      <c r="S405" s="408"/>
      <c r="T405" s="408"/>
      <c r="U405" s="409"/>
      <c r="V405" s="37" t="s">
        <v>66</v>
      </c>
      <c r="W405" s="388">
        <f>IFERROR(SUM(W391:W403),"0")</f>
        <v>185</v>
      </c>
      <c r="X405" s="388">
        <f>IFERROR(SUM(X391:X403),"0")</f>
        <v>189</v>
      </c>
      <c r="Y405" s="37"/>
      <c r="Z405" s="389"/>
      <c r="AA405" s="389"/>
    </row>
    <row r="406" spans="1:67" ht="14.25" customHeight="1" x14ac:dyDescent="0.25">
      <c r="A406" s="392" t="s">
        <v>72</v>
      </c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1"/>
      <c r="P406" s="391"/>
      <c r="Q406" s="391"/>
      <c r="R406" s="391"/>
      <c r="S406" s="391"/>
      <c r="T406" s="391"/>
      <c r="U406" s="391"/>
      <c r="V406" s="391"/>
      <c r="W406" s="391"/>
      <c r="X406" s="391"/>
      <c r="Y406" s="391"/>
      <c r="Z406" s="379"/>
      <c r="AA406" s="379"/>
    </row>
    <row r="407" spans="1:67" ht="27" customHeight="1" x14ac:dyDescent="0.25">
      <c r="A407" s="54" t="s">
        <v>579</v>
      </c>
      <c r="B407" s="54" t="s">
        <v>580</v>
      </c>
      <c r="C407" s="31">
        <v>4301051258</v>
      </c>
      <c r="D407" s="401">
        <v>4607091389685</v>
      </c>
      <c r="E407" s="398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45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7"/>
      <c r="Q407" s="397"/>
      <c r="R407" s="397"/>
      <c r="S407" s="398"/>
      <c r="T407" s="34"/>
      <c r="U407" s="34"/>
      <c r="V407" s="35" t="s">
        <v>66</v>
      </c>
      <c r="W407" s="386">
        <v>15</v>
      </c>
      <c r="X407" s="387">
        <f>IFERROR(IF(W407="",0,CEILING((W407/$H407),1)*$H407),"")</f>
        <v>15.6</v>
      </c>
      <c r="Y407" s="36">
        <f>IFERROR(IF(X407=0,"",ROUNDUP(X407/H407,0)*0.02175),"")</f>
        <v>4.3499999999999997E-2</v>
      </c>
      <c r="Z407" s="56"/>
      <c r="AA407" s="57"/>
      <c r="AE407" s="64"/>
      <c r="BB407" s="299" t="s">
        <v>1</v>
      </c>
      <c r="BL407" s="64">
        <f>IFERROR(W407*I407/H407,"0")</f>
        <v>16.05</v>
      </c>
      <c r="BM407" s="64">
        <f>IFERROR(X407*I407/H407,"0")</f>
        <v>16.692</v>
      </c>
      <c r="BN407" s="64">
        <f>IFERROR(1/J407*(W407/H407),"0")</f>
        <v>3.4340659340659337E-2</v>
      </c>
      <c r="BO407" s="64">
        <f>IFERROR(1/J407*(X407/H407),"0")</f>
        <v>3.5714285714285712E-2</v>
      </c>
    </row>
    <row r="408" spans="1:67" ht="27" customHeight="1" x14ac:dyDescent="0.25">
      <c r="A408" s="54" t="s">
        <v>581</v>
      </c>
      <c r="B408" s="54" t="s">
        <v>582</v>
      </c>
      <c r="C408" s="31">
        <v>4301051431</v>
      </c>
      <c r="D408" s="401">
        <v>4607091389654</v>
      </c>
      <c r="E408" s="398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6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7"/>
      <c r="Q408" s="397"/>
      <c r="R408" s="397"/>
      <c r="S408" s="398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customHeight="1" x14ac:dyDescent="0.25">
      <c r="A409" s="54" t="s">
        <v>583</v>
      </c>
      <c r="B409" s="54" t="s">
        <v>584</v>
      </c>
      <c r="C409" s="31">
        <v>4301051284</v>
      </c>
      <c r="D409" s="401">
        <v>4607091384352</v>
      </c>
      <c r="E409" s="398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5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7"/>
      <c r="Q409" s="397"/>
      <c r="R409" s="397"/>
      <c r="S409" s="398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x14ac:dyDescent="0.2">
      <c r="A410" s="403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4"/>
      <c r="O410" s="407" t="s">
        <v>70</v>
      </c>
      <c r="P410" s="408"/>
      <c r="Q410" s="408"/>
      <c r="R410" s="408"/>
      <c r="S410" s="408"/>
      <c r="T410" s="408"/>
      <c r="U410" s="409"/>
      <c r="V410" s="37" t="s">
        <v>71</v>
      </c>
      <c r="W410" s="388">
        <f>IFERROR(W407/H407,"0")+IFERROR(W408/H408,"0")+IFERROR(W409/H409,"0")</f>
        <v>1.9230769230769231</v>
      </c>
      <c r="X410" s="388">
        <f>IFERROR(X407/H407,"0")+IFERROR(X408/H408,"0")+IFERROR(X409/H409,"0")</f>
        <v>2</v>
      </c>
      <c r="Y410" s="388">
        <f>IFERROR(IF(Y407="",0,Y407),"0")+IFERROR(IF(Y408="",0,Y408),"0")+IFERROR(IF(Y409="",0,Y409),"0")</f>
        <v>4.3499999999999997E-2</v>
      </c>
      <c r="Z410" s="389"/>
      <c r="AA410" s="389"/>
    </row>
    <row r="411" spans="1:67" x14ac:dyDescent="0.2">
      <c r="A411" s="391"/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404"/>
      <c r="O411" s="407" t="s">
        <v>70</v>
      </c>
      <c r="P411" s="408"/>
      <c r="Q411" s="408"/>
      <c r="R411" s="408"/>
      <c r="S411" s="408"/>
      <c r="T411" s="408"/>
      <c r="U411" s="409"/>
      <c r="V411" s="37" t="s">
        <v>66</v>
      </c>
      <c r="W411" s="388">
        <f>IFERROR(SUM(W407:W409),"0")</f>
        <v>15</v>
      </c>
      <c r="X411" s="388">
        <f>IFERROR(SUM(X407:X409),"0")</f>
        <v>15.6</v>
      </c>
      <c r="Y411" s="37"/>
      <c r="Z411" s="389"/>
      <c r="AA411" s="389"/>
    </row>
    <row r="412" spans="1:67" ht="14.25" customHeight="1" x14ac:dyDescent="0.25">
      <c r="A412" s="392" t="s">
        <v>207</v>
      </c>
      <c r="B412" s="391"/>
      <c r="C412" s="391"/>
      <c r="D412" s="391"/>
      <c r="E412" s="391"/>
      <c r="F412" s="391"/>
      <c r="G412" s="391"/>
      <c r="H412" s="391"/>
      <c r="I412" s="391"/>
      <c r="J412" s="391"/>
      <c r="K412" s="391"/>
      <c r="L412" s="391"/>
      <c r="M412" s="391"/>
      <c r="N412" s="391"/>
      <c r="O412" s="391"/>
      <c r="P412" s="391"/>
      <c r="Q412" s="391"/>
      <c r="R412" s="391"/>
      <c r="S412" s="391"/>
      <c r="T412" s="391"/>
      <c r="U412" s="391"/>
      <c r="V412" s="391"/>
      <c r="W412" s="391"/>
      <c r="X412" s="391"/>
      <c r="Y412" s="391"/>
      <c r="Z412" s="379"/>
      <c r="AA412" s="379"/>
    </row>
    <row r="413" spans="1:67" ht="27" customHeight="1" x14ac:dyDescent="0.25">
      <c r="A413" s="54" t="s">
        <v>585</v>
      </c>
      <c r="B413" s="54" t="s">
        <v>586</v>
      </c>
      <c r="C413" s="31">
        <v>4301060352</v>
      </c>
      <c r="D413" s="401">
        <v>4680115881648</v>
      </c>
      <c r="E413" s="398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6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7"/>
      <c r="Q413" s="397"/>
      <c r="R413" s="397"/>
      <c r="S413" s="398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03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4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404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customHeight="1" x14ac:dyDescent="0.25">
      <c r="A416" s="392" t="s">
        <v>86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79"/>
      <c r="AA416" s="379"/>
    </row>
    <row r="417" spans="1:67" ht="27" customHeight="1" x14ac:dyDescent="0.25">
      <c r="A417" s="54" t="s">
        <v>587</v>
      </c>
      <c r="B417" s="54" t="s">
        <v>588</v>
      </c>
      <c r="C417" s="31">
        <v>4301032045</v>
      </c>
      <c r="D417" s="401">
        <v>4680115884335</v>
      </c>
      <c r="E417" s="398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47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7"/>
      <c r="Q417" s="397"/>
      <c r="R417" s="397"/>
      <c r="S417" s="398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591</v>
      </c>
      <c r="B418" s="54" t="s">
        <v>592</v>
      </c>
      <c r="C418" s="31">
        <v>4301032047</v>
      </c>
      <c r="D418" s="401">
        <v>4680115884342</v>
      </c>
      <c r="E418" s="398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4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7"/>
      <c r="Q418" s="397"/>
      <c r="R418" s="397"/>
      <c r="S418" s="398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593</v>
      </c>
      <c r="B419" s="54" t="s">
        <v>594</v>
      </c>
      <c r="C419" s="31">
        <v>4301170011</v>
      </c>
      <c r="D419" s="401">
        <v>4680115884113</v>
      </c>
      <c r="E419" s="398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4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7"/>
      <c r="Q419" s="397"/>
      <c r="R419" s="397"/>
      <c r="S419" s="398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x14ac:dyDescent="0.2">
      <c r="A420" s="403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4"/>
      <c r="O420" s="407" t="s">
        <v>70</v>
      </c>
      <c r="P420" s="408"/>
      <c r="Q420" s="408"/>
      <c r="R420" s="408"/>
      <c r="S420" s="408"/>
      <c r="T420" s="408"/>
      <c r="U420" s="409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x14ac:dyDescent="0.2">
      <c r="A421" s="391"/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404"/>
      <c r="O421" s="407" t="s">
        <v>70</v>
      </c>
      <c r="P421" s="408"/>
      <c r="Q421" s="408"/>
      <c r="R421" s="408"/>
      <c r="S421" s="408"/>
      <c r="T421" s="408"/>
      <c r="U421" s="409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customHeight="1" x14ac:dyDescent="0.25">
      <c r="A422" s="395" t="s">
        <v>595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80"/>
      <c r="AA422" s="380"/>
    </row>
    <row r="423" spans="1:67" ht="14.25" customHeight="1" x14ac:dyDescent="0.25">
      <c r="A423" s="392" t="s">
        <v>97</v>
      </c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1"/>
      <c r="P423" s="391"/>
      <c r="Q423" s="391"/>
      <c r="R423" s="391"/>
      <c r="S423" s="391"/>
      <c r="T423" s="391"/>
      <c r="U423" s="391"/>
      <c r="V423" s="391"/>
      <c r="W423" s="391"/>
      <c r="X423" s="391"/>
      <c r="Y423" s="391"/>
      <c r="Z423" s="379"/>
      <c r="AA423" s="379"/>
    </row>
    <row r="424" spans="1:67" ht="27" customHeight="1" x14ac:dyDescent="0.25">
      <c r="A424" s="54" t="s">
        <v>596</v>
      </c>
      <c r="B424" s="54" t="s">
        <v>597</v>
      </c>
      <c r="C424" s="31">
        <v>4301020214</v>
      </c>
      <c r="D424" s="401">
        <v>4607091389388</v>
      </c>
      <c r="E424" s="398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7"/>
      <c r="Q424" s="397"/>
      <c r="R424" s="397"/>
      <c r="S424" s="398"/>
      <c r="T424" s="34"/>
      <c r="U424" s="34"/>
      <c r="V424" s="35" t="s">
        <v>66</v>
      </c>
      <c r="W424" s="386">
        <v>20</v>
      </c>
      <c r="X424" s="387">
        <f>IFERROR(IF(W424="",0,CEILING((W424/$H424),1)*$H424),"")</f>
        <v>20.8</v>
      </c>
      <c r="Y424" s="36">
        <f>IFERROR(IF(X424=0,"",ROUNDUP(X424/H424,0)*0.01196),"")</f>
        <v>4.7840000000000001E-2</v>
      </c>
      <c r="Z424" s="56"/>
      <c r="AA424" s="57"/>
      <c r="AE424" s="64"/>
      <c r="BB424" s="306" t="s">
        <v>1</v>
      </c>
      <c r="BL424" s="64">
        <f>IFERROR(W424*I424/H424,"0")</f>
        <v>21.569230769230767</v>
      </c>
      <c r="BM424" s="64">
        <f>IFERROR(X424*I424/H424,"0")</f>
        <v>22.431999999999999</v>
      </c>
      <c r="BN424" s="64">
        <f>IFERROR(1/J424*(W424/H424),"0")</f>
        <v>3.6982248520710061E-2</v>
      </c>
      <c r="BO424" s="64">
        <f>IFERROR(1/J424*(X424/H424),"0")</f>
        <v>3.8461538461538464E-2</v>
      </c>
    </row>
    <row r="425" spans="1:67" ht="27" customHeight="1" x14ac:dyDescent="0.25">
      <c r="A425" s="54" t="s">
        <v>598</v>
      </c>
      <c r="B425" s="54" t="s">
        <v>599</v>
      </c>
      <c r="C425" s="31">
        <v>4301020185</v>
      </c>
      <c r="D425" s="401">
        <v>4607091389364</v>
      </c>
      <c r="E425" s="398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7"/>
      <c r="Q425" s="397"/>
      <c r="R425" s="397"/>
      <c r="S425" s="398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03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4"/>
      <c r="O426" s="407" t="s">
        <v>70</v>
      </c>
      <c r="P426" s="408"/>
      <c r="Q426" s="408"/>
      <c r="R426" s="408"/>
      <c r="S426" s="408"/>
      <c r="T426" s="408"/>
      <c r="U426" s="409"/>
      <c r="V426" s="37" t="s">
        <v>71</v>
      </c>
      <c r="W426" s="388">
        <f>IFERROR(W424/H424,"0")+IFERROR(W425/H425,"0")</f>
        <v>3.8461538461538458</v>
      </c>
      <c r="X426" s="388">
        <f>IFERROR(X424/H424,"0")+IFERROR(X425/H425,"0")</f>
        <v>4</v>
      </c>
      <c r="Y426" s="388">
        <f>IFERROR(IF(Y424="",0,Y424),"0")+IFERROR(IF(Y425="",0,Y425),"0")</f>
        <v>4.7840000000000001E-2</v>
      </c>
      <c r="Z426" s="389"/>
      <c r="AA426" s="389"/>
    </row>
    <row r="427" spans="1:67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404"/>
      <c r="O427" s="407" t="s">
        <v>70</v>
      </c>
      <c r="P427" s="408"/>
      <c r="Q427" s="408"/>
      <c r="R427" s="408"/>
      <c r="S427" s="408"/>
      <c r="T427" s="408"/>
      <c r="U427" s="409"/>
      <c r="V427" s="37" t="s">
        <v>66</v>
      </c>
      <c r="W427" s="388">
        <f>IFERROR(SUM(W424:W425),"0")</f>
        <v>20</v>
      </c>
      <c r="X427" s="388">
        <f>IFERROR(SUM(X424:X425),"0")</f>
        <v>20.8</v>
      </c>
      <c r="Y427" s="37"/>
      <c r="Z427" s="389"/>
      <c r="AA427" s="389"/>
    </row>
    <row r="428" spans="1:67" ht="14.25" customHeight="1" x14ac:dyDescent="0.25">
      <c r="A428" s="392" t="s">
        <v>61</v>
      </c>
      <c r="B428" s="391"/>
      <c r="C428" s="391"/>
      <c r="D428" s="391"/>
      <c r="E428" s="391"/>
      <c r="F428" s="391"/>
      <c r="G428" s="391"/>
      <c r="H428" s="391"/>
      <c r="I428" s="391"/>
      <c r="J428" s="391"/>
      <c r="K428" s="391"/>
      <c r="L428" s="391"/>
      <c r="M428" s="391"/>
      <c r="N428" s="391"/>
      <c r="O428" s="391"/>
      <c r="P428" s="391"/>
      <c r="Q428" s="391"/>
      <c r="R428" s="391"/>
      <c r="S428" s="391"/>
      <c r="T428" s="391"/>
      <c r="U428" s="391"/>
      <c r="V428" s="391"/>
      <c r="W428" s="391"/>
      <c r="X428" s="391"/>
      <c r="Y428" s="391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401">
        <v>4607091389739</v>
      </c>
      <c r="E429" s="398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6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7"/>
      <c r="Q429" s="397"/>
      <c r="R429" s="397"/>
      <c r="S429" s="398"/>
      <c r="T429" s="34"/>
      <c r="U429" s="34"/>
      <c r="V429" s="35" t="s">
        <v>66</v>
      </c>
      <c r="W429" s="386">
        <v>90</v>
      </c>
      <c r="X429" s="387">
        <f t="shared" ref="X429:X435" si="81">IFERROR(IF(W429="",0,CEILING((W429/$H429),1)*$H429),"")</f>
        <v>92.4</v>
      </c>
      <c r="Y429" s="36">
        <f>IFERROR(IF(X429=0,"",ROUNDUP(X429/H429,0)*0.00753),"")</f>
        <v>0.16566</v>
      </c>
      <c r="Z429" s="56"/>
      <c r="AA429" s="57"/>
      <c r="AE429" s="64"/>
      <c r="BB429" s="308" t="s">
        <v>1</v>
      </c>
      <c r="BL429" s="64">
        <f t="shared" ref="BL429:BL435" si="82">IFERROR(W429*I429/H429,"0")</f>
        <v>94.928571428571416</v>
      </c>
      <c r="BM429" s="64">
        <f t="shared" ref="BM429:BM435" si="83">IFERROR(X429*I429/H429,"0")</f>
        <v>97.46</v>
      </c>
      <c r="BN429" s="64">
        <f t="shared" ref="BN429:BN435" si="84">IFERROR(1/J429*(W429/H429),"0")</f>
        <v>0.13736263736263735</v>
      </c>
      <c r="BO429" s="64">
        <f t="shared" ref="BO429:BO435" si="85">IFERROR(1/J429*(X429/H429),"0")</f>
        <v>0.14102564102564102</v>
      </c>
    </row>
    <row r="430" spans="1:67" ht="27" customHeight="1" x14ac:dyDescent="0.25">
      <c r="A430" s="54" t="s">
        <v>602</v>
      </c>
      <c r="B430" s="54" t="s">
        <v>603</v>
      </c>
      <c r="C430" s="31">
        <v>4301031247</v>
      </c>
      <c r="D430" s="401">
        <v>4680115883048</v>
      </c>
      <c r="E430" s="398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47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7"/>
      <c r="Q430" s="397"/>
      <c r="R430" s="397"/>
      <c r="S430" s="398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4301031176</v>
      </c>
      <c r="D431" s="401">
        <v>4607091389425</v>
      </c>
      <c r="E431" s="398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7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7"/>
      <c r="Q431" s="397"/>
      <c r="R431" s="397"/>
      <c r="S431" s="398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4301031215</v>
      </c>
      <c r="D432" s="401">
        <v>4680115882911</v>
      </c>
      <c r="E432" s="398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7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7"/>
      <c r="Q432" s="397"/>
      <c r="R432" s="397"/>
      <c r="S432" s="398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4301031167</v>
      </c>
      <c r="D433" s="401">
        <v>4680115880771</v>
      </c>
      <c r="E433" s="398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7"/>
      <c r="Q433" s="397"/>
      <c r="R433" s="397"/>
      <c r="S433" s="398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4301031173</v>
      </c>
      <c r="D434" s="401">
        <v>4607091389500</v>
      </c>
      <c r="E434" s="398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7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7"/>
      <c r="Q434" s="397"/>
      <c r="R434" s="397"/>
      <c r="S434" s="398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customHeight="1" x14ac:dyDescent="0.25">
      <c r="A435" s="54" t="s">
        <v>612</v>
      </c>
      <c r="B435" s="54" t="s">
        <v>613</v>
      </c>
      <c r="C435" s="31">
        <v>4301031103</v>
      </c>
      <c r="D435" s="401">
        <v>4680115881983</v>
      </c>
      <c r="E435" s="398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7"/>
      <c r="Q435" s="397"/>
      <c r="R435" s="397"/>
      <c r="S435" s="398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03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4"/>
      <c r="O436" s="407" t="s">
        <v>70</v>
      </c>
      <c r="P436" s="408"/>
      <c r="Q436" s="408"/>
      <c r="R436" s="408"/>
      <c r="S436" s="408"/>
      <c r="T436" s="408"/>
      <c r="U436" s="409"/>
      <c r="V436" s="37" t="s">
        <v>71</v>
      </c>
      <c r="W436" s="388">
        <f>IFERROR(W429/H429,"0")+IFERROR(W430/H430,"0")+IFERROR(W431/H431,"0")+IFERROR(W432/H432,"0")+IFERROR(W433/H433,"0")+IFERROR(W434/H434,"0")+IFERROR(W435/H435,"0")</f>
        <v>21.428571428571427</v>
      </c>
      <c r="X436" s="388">
        <f>IFERROR(X429/H429,"0")+IFERROR(X430/H430,"0")+IFERROR(X431/H431,"0")+IFERROR(X432/H432,"0")+IFERROR(X433/H433,"0")+IFERROR(X434/H434,"0")+IFERROR(X435/H435,"0")</f>
        <v>22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0.16566</v>
      </c>
      <c r="Z436" s="389"/>
      <c r="AA436" s="389"/>
    </row>
    <row r="437" spans="1:67" x14ac:dyDescent="0.2">
      <c r="A437" s="391"/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404"/>
      <c r="O437" s="407" t="s">
        <v>70</v>
      </c>
      <c r="P437" s="408"/>
      <c r="Q437" s="408"/>
      <c r="R437" s="408"/>
      <c r="S437" s="408"/>
      <c r="T437" s="408"/>
      <c r="U437" s="409"/>
      <c r="V437" s="37" t="s">
        <v>66</v>
      </c>
      <c r="W437" s="388">
        <f>IFERROR(SUM(W429:W435),"0")</f>
        <v>90</v>
      </c>
      <c r="X437" s="388">
        <f>IFERROR(SUM(X429:X435),"0")</f>
        <v>92.4</v>
      </c>
      <c r="Y437" s="37"/>
      <c r="Z437" s="389"/>
      <c r="AA437" s="389"/>
    </row>
    <row r="438" spans="1:67" ht="14.25" customHeight="1" x14ac:dyDescent="0.25">
      <c r="A438" s="392" t="s">
        <v>86</v>
      </c>
      <c r="B438" s="391"/>
      <c r="C438" s="391"/>
      <c r="D438" s="391"/>
      <c r="E438" s="391"/>
      <c r="F438" s="391"/>
      <c r="G438" s="391"/>
      <c r="H438" s="391"/>
      <c r="I438" s="391"/>
      <c r="J438" s="391"/>
      <c r="K438" s="391"/>
      <c r="L438" s="391"/>
      <c r="M438" s="391"/>
      <c r="N438" s="391"/>
      <c r="O438" s="391"/>
      <c r="P438" s="391"/>
      <c r="Q438" s="391"/>
      <c r="R438" s="391"/>
      <c r="S438" s="391"/>
      <c r="T438" s="391"/>
      <c r="U438" s="391"/>
      <c r="V438" s="391"/>
      <c r="W438" s="391"/>
      <c r="X438" s="391"/>
      <c r="Y438" s="391"/>
      <c r="Z438" s="379"/>
      <c r="AA438" s="379"/>
    </row>
    <row r="439" spans="1:67" ht="27" customHeight="1" x14ac:dyDescent="0.25">
      <c r="A439" s="54" t="s">
        <v>614</v>
      </c>
      <c r="B439" s="54" t="s">
        <v>615</v>
      </c>
      <c r="C439" s="31">
        <v>4301032046</v>
      </c>
      <c r="D439" s="401">
        <v>4680115884359</v>
      </c>
      <c r="E439" s="398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7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7"/>
      <c r="Q439" s="397"/>
      <c r="R439" s="397"/>
      <c r="S439" s="398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616</v>
      </c>
      <c r="B440" s="54" t="s">
        <v>617</v>
      </c>
      <c r="C440" s="31">
        <v>4301040358</v>
      </c>
      <c r="D440" s="401">
        <v>4680115884571</v>
      </c>
      <c r="E440" s="398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5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7"/>
      <c r="Q440" s="397"/>
      <c r="R440" s="397"/>
      <c r="S440" s="398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03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4"/>
      <c r="O441" s="407" t="s">
        <v>70</v>
      </c>
      <c r="P441" s="408"/>
      <c r="Q441" s="408"/>
      <c r="R441" s="408"/>
      <c r="S441" s="408"/>
      <c r="T441" s="408"/>
      <c r="U441" s="409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x14ac:dyDescent="0.2">
      <c r="A442" s="391"/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404"/>
      <c r="O442" s="407" t="s">
        <v>70</v>
      </c>
      <c r="P442" s="408"/>
      <c r="Q442" s="408"/>
      <c r="R442" s="408"/>
      <c r="S442" s="408"/>
      <c r="T442" s="408"/>
      <c r="U442" s="409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customHeight="1" x14ac:dyDescent="0.25">
      <c r="A443" s="392" t="s">
        <v>618</v>
      </c>
      <c r="B443" s="391"/>
      <c r="C443" s="391"/>
      <c r="D443" s="391"/>
      <c r="E443" s="391"/>
      <c r="F443" s="391"/>
      <c r="G443" s="391"/>
      <c r="H443" s="391"/>
      <c r="I443" s="391"/>
      <c r="J443" s="391"/>
      <c r="K443" s="391"/>
      <c r="L443" s="391"/>
      <c r="M443" s="391"/>
      <c r="N443" s="391"/>
      <c r="O443" s="391"/>
      <c r="P443" s="391"/>
      <c r="Q443" s="391"/>
      <c r="R443" s="391"/>
      <c r="S443" s="391"/>
      <c r="T443" s="391"/>
      <c r="U443" s="391"/>
      <c r="V443" s="391"/>
      <c r="W443" s="391"/>
      <c r="X443" s="391"/>
      <c r="Y443" s="391"/>
      <c r="Z443" s="379"/>
      <c r="AA443" s="379"/>
    </row>
    <row r="444" spans="1:67" ht="27" customHeight="1" x14ac:dyDescent="0.25">
      <c r="A444" s="54" t="s">
        <v>619</v>
      </c>
      <c r="B444" s="54" t="s">
        <v>620</v>
      </c>
      <c r="C444" s="31">
        <v>4301170010</v>
      </c>
      <c r="D444" s="401">
        <v>4680115884090</v>
      </c>
      <c r="E444" s="398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7"/>
      <c r="Q444" s="397"/>
      <c r="R444" s="397"/>
      <c r="S444" s="398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03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4"/>
      <c r="O445" s="407" t="s">
        <v>70</v>
      </c>
      <c r="P445" s="408"/>
      <c r="Q445" s="408"/>
      <c r="R445" s="408"/>
      <c r="S445" s="408"/>
      <c r="T445" s="408"/>
      <c r="U445" s="409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x14ac:dyDescent="0.2">
      <c r="A446" s="391"/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404"/>
      <c r="O446" s="407" t="s">
        <v>70</v>
      </c>
      <c r="P446" s="408"/>
      <c r="Q446" s="408"/>
      <c r="R446" s="408"/>
      <c r="S446" s="408"/>
      <c r="T446" s="408"/>
      <c r="U446" s="409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customHeight="1" x14ac:dyDescent="0.25">
      <c r="A447" s="392" t="s">
        <v>621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9"/>
      <c r="AA447" s="379"/>
    </row>
    <row r="448" spans="1:67" ht="27" customHeight="1" x14ac:dyDescent="0.25">
      <c r="A448" s="54" t="s">
        <v>622</v>
      </c>
      <c r="B448" s="54" t="s">
        <v>623</v>
      </c>
      <c r="C448" s="31">
        <v>4301040357</v>
      </c>
      <c r="D448" s="401">
        <v>4680115884564</v>
      </c>
      <c r="E448" s="398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54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7"/>
      <c r="Q448" s="397"/>
      <c r="R448" s="397"/>
      <c r="S448" s="398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03"/>
      <c r="B449" s="391"/>
      <c r="C449" s="391"/>
      <c r="D449" s="391"/>
      <c r="E449" s="391"/>
      <c r="F449" s="391"/>
      <c r="G449" s="391"/>
      <c r="H449" s="391"/>
      <c r="I449" s="391"/>
      <c r="J449" s="391"/>
      <c r="K449" s="391"/>
      <c r="L449" s="391"/>
      <c r="M449" s="391"/>
      <c r="N449" s="404"/>
      <c r="O449" s="407" t="s">
        <v>70</v>
      </c>
      <c r="P449" s="408"/>
      <c r="Q449" s="408"/>
      <c r="R449" s="408"/>
      <c r="S449" s="408"/>
      <c r="T449" s="408"/>
      <c r="U449" s="409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x14ac:dyDescent="0.2">
      <c r="A450" s="391"/>
      <c r="B450" s="391"/>
      <c r="C450" s="391"/>
      <c r="D450" s="391"/>
      <c r="E450" s="391"/>
      <c r="F450" s="391"/>
      <c r="G450" s="391"/>
      <c r="H450" s="391"/>
      <c r="I450" s="391"/>
      <c r="J450" s="391"/>
      <c r="K450" s="391"/>
      <c r="L450" s="391"/>
      <c r="M450" s="391"/>
      <c r="N450" s="404"/>
      <c r="O450" s="407" t="s">
        <v>70</v>
      </c>
      <c r="P450" s="408"/>
      <c r="Q450" s="408"/>
      <c r="R450" s="408"/>
      <c r="S450" s="408"/>
      <c r="T450" s="408"/>
      <c r="U450" s="409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customHeight="1" x14ac:dyDescent="0.25">
      <c r="A451" s="395" t="s">
        <v>624</v>
      </c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1"/>
      <c r="P451" s="391"/>
      <c r="Q451" s="391"/>
      <c r="R451" s="391"/>
      <c r="S451" s="391"/>
      <c r="T451" s="391"/>
      <c r="U451" s="391"/>
      <c r="V451" s="391"/>
      <c r="W451" s="391"/>
      <c r="X451" s="391"/>
      <c r="Y451" s="391"/>
      <c r="Z451" s="380"/>
      <c r="AA451" s="380"/>
    </row>
    <row r="452" spans="1:67" ht="14.25" customHeight="1" x14ac:dyDescent="0.25">
      <c r="A452" s="392" t="s">
        <v>61</v>
      </c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1"/>
      <c r="P452" s="391"/>
      <c r="Q452" s="391"/>
      <c r="R452" s="391"/>
      <c r="S452" s="391"/>
      <c r="T452" s="391"/>
      <c r="U452" s="391"/>
      <c r="V452" s="391"/>
      <c r="W452" s="391"/>
      <c r="X452" s="391"/>
      <c r="Y452" s="391"/>
      <c r="Z452" s="379"/>
      <c r="AA452" s="379"/>
    </row>
    <row r="453" spans="1:67" ht="27" customHeight="1" x14ac:dyDescent="0.25">
      <c r="A453" s="54" t="s">
        <v>625</v>
      </c>
      <c r="B453" s="54" t="s">
        <v>626</v>
      </c>
      <c r="C453" s="31">
        <v>4301031294</v>
      </c>
      <c r="D453" s="401">
        <v>4680115885189</v>
      </c>
      <c r="E453" s="398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6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7"/>
      <c r="Q453" s="397"/>
      <c r="R453" s="397"/>
      <c r="S453" s="398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627</v>
      </c>
      <c r="B454" s="54" t="s">
        <v>628</v>
      </c>
      <c r="C454" s="31">
        <v>4301031293</v>
      </c>
      <c r="D454" s="401">
        <v>4680115885172</v>
      </c>
      <c r="E454" s="398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7"/>
      <c r="Q454" s="397"/>
      <c r="R454" s="397"/>
      <c r="S454" s="398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629</v>
      </c>
      <c r="B455" s="54" t="s">
        <v>630</v>
      </c>
      <c r="C455" s="31">
        <v>4301031291</v>
      </c>
      <c r="D455" s="401">
        <v>4680115885110</v>
      </c>
      <c r="E455" s="398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1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7"/>
      <c r="Q455" s="397"/>
      <c r="R455" s="397"/>
      <c r="S455" s="398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3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4"/>
      <c r="O456" s="407" t="s">
        <v>70</v>
      </c>
      <c r="P456" s="408"/>
      <c r="Q456" s="408"/>
      <c r="R456" s="408"/>
      <c r="S456" s="408"/>
      <c r="T456" s="408"/>
      <c r="U456" s="409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4"/>
      <c r="O457" s="407" t="s">
        <v>70</v>
      </c>
      <c r="P457" s="408"/>
      <c r="Q457" s="408"/>
      <c r="R457" s="408"/>
      <c r="S457" s="408"/>
      <c r="T457" s="408"/>
      <c r="U457" s="409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customHeight="1" x14ac:dyDescent="0.25">
      <c r="A458" s="395" t="s">
        <v>631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80"/>
      <c r="AA458" s="380"/>
    </row>
    <row r="459" spans="1:67" ht="14.25" customHeight="1" x14ac:dyDescent="0.25">
      <c r="A459" s="392" t="s">
        <v>61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9"/>
      <c r="AA459" s="379"/>
    </row>
    <row r="460" spans="1:67" ht="27" customHeight="1" x14ac:dyDescent="0.25">
      <c r="A460" s="54" t="s">
        <v>632</v>
      </c>
      <c r="B460" s="54" t="s">
        <v>633</v>
      </c>
      <c r="C460" s="31">
        <v>4301031261</v>
      </c>
      <c r="D460" s="401">
        <v>4680115885103</v>
      </c>
      <c r="E460" s="398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5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7"/>
      <c r="Q460" s="397"/>
      <c r="R460" s="397"/>
      <c r="S460" s="398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03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404"/>
      <c r="O461" s="407" t="s">
        <v>70</v>
      </c>
      <c r="P461" s="408"/>
      <c r="Q461" s="408"/>
      <c r="R461" s="408"/>
      <c r="S461" s="408"/>
      <c r="T461" s="408"/>
      <c r="U461" s="409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404"/>
      <c r="O462" s="407" t="s">
        <v>70</v>
      </c>
      <c r="P462" s="408"/>
      <c r="Q462" s="408"/>
      <c r="R462" s="408"/>
      <c r="S462" s="408"/>
      <c r="T462" s="408"/>
      <c r="U462" s="409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customHeight="1" x14ac:dyDescent="0.25">
      <c r="A463" s="392" t="s">
        <v>207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79"/>
      <c r="AA463" s="379"/>
    </row>
    <row r="464" spans="1:67" ht="27" customHeight="1" x14ac:dyDescent="0.25">
      <c r="A464" s="54" t="s">
        <v>634</v>
      </c>
      <c r="B464" s="54" t="s">
        <v>635</v>
      </c>
      <c r="C464" s="31">
        <v>4301060412</v>
      </c>
      <c r="D464" s="401">
        <v>4680115885509</v>
      </c>
      <c r="E464" s="398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663" t="s">
        <v>636</v>
      </c>
      <c r="P464" s="397"/>
      <c r="Q464" s="397"/>
      <c r="R464" s="397"/>
      <c r="S464" s="398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03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404"/>
      <c r="O465" s="407" t="s">
        <v>70</v>
      </c>
      <c r="P465" s="408"/>
      <c r="Q465" s="408"/>
      <c r="R465" s="408"/>
      <c r="S465" s="408"/>
      <c r="T465" s="408"/>
      <c r="U465" s="409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404"/>
      <c r="O466" s="407" t="s">
        <v>70</v>
      </c>
      <c r="P466" s="408"/>
      <c r="Q466" s="408"/>
      <c r="R466" s="408"/>
      <c r="S466" s="408"/>
      <c r="T466" s="408"/>
      <c r="U466" s="409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customHeight="1" x14ac:dyDescent="0.2">
      <c r="A467" s="456" t="s">
        <v>637</v>
      </c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7"/>
      <c r="P467" s="457"/>
      <c r="Q467" s="457"/>
      <c r="R467" s="457"/>
      <c r="S467" s="457"/>
      <c r="T467" s="457"/>
      <c r="U467" s="457"/>
      <c r="V467" s="457"/>
      <c r="W467" s="457"/>
      <c r="X467" s="457"/>
      <c r="Y467" s="457"/>
      <c r="Z467" s="48"/>
      <c r="AA467" s="48"/>
    </row>
    <row r="468" spans="1:67" ht="16.5" customHeight="1" x14ac:dyDescent="0.25">
      <c r="A468" s="395" t="s">
        <v>637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80"/>
      <c r="AA468" s="380"/>
    </row>
    <row r="469" spans="1:67" ht="14.25" customHeight="1" x14ac:dyDescent="0.25">
      <c r="A469" s="392" t="s">
        <v>105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79"/>
      <c r="AA469" s="379"/>
    </row>
    <row r="470" spans="1:67" ht="27" customHeight="1" x14ac:dyDescent="0.25">
      <c r="A470" s="54" t="s">
        <v>638</v>
      </c>
      <c r="B470" s="54" t="s">
        <v>639</v>
      </c>
      <c r="C470" s="31">
        <v>4301011795</v>
      </c>
      <c r="D470" s="401">
        <v>4607091389067</v>
      </c>
      <c r="E470" s="398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4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7"/>
      <c r="Q470" s="397"/>
      <c r="R470" s="397"/>
      <c r="S470" s="398"/>
      <c r="T470" s="34"/>
      <c r="U470" s="34"/>
      <c r="V470" s="35" t="s">
        <v>66</v>
      </c>
      <c r="W470" s="386">
        <v>0</v>
      </c>
      <c r="X470" s="387">
        <f t="shared" ref="X470:X481" si="86">IFERROR(IF(W470="",0,CEILING((W470/$H470),1)*$H470),"")</f>
        <v>0</v>
      </c>
      <c r="Y470" s="36" t="str">
        <f t="shared" ref="Y470:Y476" si="87">IFERROR(IF(X470=0,"",ROUNDUP(X470/H470,0)*0.01196),"")</f>
        <v/>
      </c>
      <c r="Z470" s="56"/>
      <c r="AA470" s="57"/>
      <c r="AE470" s="64"/>
      <c r="BB470" s="324" t="s">
        <v>1</v>
      </c>
      <c r="BL470" s="64">
        <f t="shared" ref="BL470:BL481" si="88">IFERROR(W470*I470/H470,"0")</f>
        <v>0</v>
      </c>
      <c r="BM470" s="64">
        <f t="shared" ref="BM470:BM481" si="89">IFERROR(X470*I470/H470,"0")</f>
        <v>0</v>
      </c>
      <c r="BN470" s="64">
        <f t="shared" ref="BN470:BN481" si="90">IFERROR(1/J470*(W470/H470),"0")</f>
        <v>0</v>
      </c>
      <c r="BO470" s="64">
        <f t="shared" ref="BO470:BO481" si="91">IFERROR(1/J470*(X470/H470),"0")</f>
        <v>0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401">
        <v>4680115885226</v>
      </c>
      <c r="E471" s="398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5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7"/>
      <c r="Q471" s="397"/>
      <c r="R471" s="397"/>
      <c r="S471" s="398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401">
        <v>4607091383522</v>
      </c>
      <c r="E472" s="398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2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7"/>
      <c r="Q472" s="397"/>
      <c r="R472" s="397"/>
      <c r="S472" s="398"/>
      <c r="T472" s="34"/>
      <c r="U472" s="34"/>
      <c r="V472" s="35" t="s">
        <v>66</v>
      </c>
      <c r="W472" s="386">
        <v>550</v>
      </c>
      <c r="X472" s="387">
        <f t="shared" si="86"/>
        <v>554.4</v>
      </c>
      <c r="Y472" s="36">
        <f t="shared" si="87"/>
        <v>1.2558</v>
      </c>
      <c r="Z472" s="56"/>
      <c r="AA472" s="57"/>
      <c r="AE472" s="64"/>
      <c r="BB472" s="326" t="s">
        <v>1</v>
      </c>
      <c r="BL472" s="64">
        <f t="shared" si="88"/>
        <v>587.5</v>
      </c>
      <c r="BM472" s="64">
        <f t="shared" si="89"/>
        <v>592.19999999999993</v>
      </c>
      <c r="BN472" s="64">
        <f t="shared" si="90"/>
        <v>1.0016025641025641</v>
      </c>
      <c r="BO472" s="64">
        <f t="shared" si="91"/>
        <v>1.0096153846153846</v>
      </c>
    </row>
    <row r="473" spans="1:67" ht="27" customHeight="1" x14ac:dyDescent="0.25">
      <c r="A473" s="54" t="s">
        <v>644</v>
      </c>
      <c r="B473" s="54" t="s">
        <v>645</v>
      </c>
      <c r="C473" s="31">
        <v>4301011785</v>
      </c>
      <c r="D473" s="401">
        <v>4607091384437</v>
      </c>
      <c r="E473" s="398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68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7"/>
      <c r="Q473" s="397"/>
      <c r="R473" s="397"/>
      <c r="S473" s="398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customHeight="1" x14ac:dyDescent="0.25">
      <c r="A474" s="54" t="s">
        <v>646</v>
      </c>
      <c r="B474" s="54" t="s">
        <v>647</v>
      </c>
      <c r="C474" s="31">
        <v>4301011774</v>
      </c>
      <c r="D474" s="401">
        <v>4680115884502</v>
      </c>
      <c r="E474" s="398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5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7"/>
      <c r="Q474" s="397"/>
      <c r="R474" s="397"/>
      <c r="S474" s="398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customHeight="1" x14ac:dyDescent="0.25">
      <c r="A475" s="54" t="s">
        <v>648</v>
      </c>
      <c r="B475" s="54" t="s">
        <v>649</v>
      </c>
      <c r="C475" s="31">
        <v>4301011771</v>
      </c>
      <c r="D475" s="401">
        <v>4607091389104</v>
      </c>
      <c r="E475" s="398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4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7"/>
      <c r="Q475" s="397"/>
      <c r="R475" s="397"/>
      <c r="S475" s="398"/>
      <c r="T475" s="34"/>
      <c r="U475" s="34"/>
      <c r="V475" s="35" t="s">
        <v>66</v>
      </c>
      <c r="W475" s="386">
        <v>320</v>
      </c>
      <c r="X475" s="387">
        <f t="shared" si="86"/>
        <v>322.08000000000004</v>
      </c>
      <c r="Y475" s="36">
        <f t="shared" si="87"/>
        <v>0.72955999999999999</v>
      </c>
      <c r="Z475" s="56"/>
      <c r="AA475" s="57"/>
      <c r="AE475" s="64"/>
      <c r="BB475" s="329" t="s">
        <v>1</v>
      </c>
      <c r="BL475" s="64">
        <f t="shared" si="88"/>
        <v>341.81818181818181</v>
      </c>
      <c r="BM475" s="64">
        <f t="shared" si="89"/>
        <v>344.04</v>
      </c>
      <c r="BN475" s="64">
        <f t="shared" si="90"/>
        <v>0.58275058275058278</v>
      </c>
      <c r="BO475" s="64">
        <f t="shared" si="91"/>
        <v>0.58653846153846168</v>
      </c>
    </row>
    <row r="476" spans="1:67" ht="16.5" customHeight="1" x14ac:dyDescent="0.25">
      <c r="A476" s="54" t="s">
        <v>650</v>
      </c>
      <c r="B476" s="54" t="s">
        <v>651</v>
      </c>
      <c r="C476" s="31">
        <v>4301011799</v>
      </c>
      <c r="D476" s="401">
        <v>4680115884519</v>
      </c>
      <c r="E476" s="398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7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7"/>
      <c r="Q476" s="397"/>
      <c r="R476" s="397"/>
      <c r="S476" s="398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4301011778</v>
      </c>
      <c r="D477" s="401">
        <v>4680115880603</v>
      </c>
      <c r="E477" s="398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5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7"/>
      <c r="Q477" s="397"/>
      <c r="R477" s="397"/>
      <c r="S477" s="398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654</v>
      </c>
      <c r="B478" s="54" t="s">
        <v>655</v>
      </c>
      <c r="C478" s="31">
        <v>4301011775</v>
      </c>
      <c r="D478" s="401">
        <v>4607091389999</v>
      </c>
      <c r="E478" s="398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66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7"/>
      <c r="Q478" s="397"/>
      <c r="R478" s="397"/>
      <c r="S478" s="398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4301011770</v>
      </c>
      <c r="D479" s="401">
        <v>4680115882782</v>
      </c>
      <c r="E479" s="398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74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7"/>
      <c r="Q479" s="397"/>
      <c r="R479" s="397"/>
      <c r="S479" s="398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4301011190</v>
      </c>
      <c r="D480" s="401">
        <v>4607091389098</v>
      </c>
      <c r="E480" s="398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4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7"/>
      <c r="Q480" s="397"/>
      <c r="R480" s="397"/>
      <c r="S480" s="398"/>
      <c r="T480" s="34"/>
      <c r="U480" s="34"/>
      <c r="V480" s="35" t="s">
        <v>66</v>
      </c>
      <c r="W480" s="386">
        <v>14</v>
      </c>
      <c r="X480" s="387">
        <f t="shared" si="86"/>
        <v>14.399999999999999</v>
      </c>
      <c r="Y480" s="36">
        <f>IFERROR(IF(X480=0,"",ROUNDUP(X480/H480,0)*0.00753),"")</f>
        <v>4.5179999999999998E-2</v>
      </c>
      <c r="Z480" s="56"/>
      <c r="AA480" s="57"/>
      <c r="AE480" s="64"/>
      <c r="BB480" s="334" t="s">
        <v>1</v>
      </c>
      <c r="BL480" s="64">
        <f t="shared" si="88"/>
        <v>15.166666666666666</v>
      </c>
      <c r="BM480" s="64">
        <f t="shared" si="89"/>
        <v>15.6</v>
      </c>
      <c r="BN480" s="64">
        <f t="shared" si="90"/>
        <v>3.7393162393162399E-2</v>
      </c>
      <c r="BO480" s="64">
        <f t="shared" si="91"/>
        <v>3.8461538461538464E-2</v>
      </c>
    </row>
    <row r="481" spans="1:67" ht="27" customHeight="1" x14ac:dyDescent="0.25">
      <c r="A481" s="54" t="s">
        <v>660</v>
      </c>
      <c r="B481" s="54" t="s">
        <v>661</v>
      </c>
      <c r="C481" s="31">
        <v>4301011784</v>
      </c>
      <c r="D481" s="401">
        <v>4607091389982</v>
      </c>
      <c r="E481" s="398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6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7"/>
      <c r="Q481" s="397"/>
      <c r="R481" s="397"/>
      <c r="S481" s="398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403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404"/>
      <c r="O482" s="407" t="s">
        <v>70</v>
      </c>
      <c r="P482" s="408"/>
      <c r="Q482" s="408"/>
      <c r="R482" s="408"/>
      <c r="S482" s="408"/>
      <c r="T482" s="408"/>
      <c r="U482" s="409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170.60606060606059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172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2.0305400000000002</v>
      </c>
      <c r="Z482" s="389"/>
      <c r="AA482" s="389"/>
    </row>
    <row r="483" spans="1:67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404"/>
      <c r="O483" s="407" t="s">
        <v>70</v>
      </c>
      <c r="P483" s="408"/>
      <c r="Q483" s="408"/>
      <c r="R483" s="408"/>
      <c r="S483" s="408"/>
      <c r="T483" s="408"/>
      <c r="U483" s="409"/>
      <c r="V483" s="37" t="s">
        <v>66</v>
      </c>
      <c r="W483" s="388">
        <f>IFERROR(SUM(W470:W481),"0")</f>
        <v>884</v>
      </c>
      <c r="X483" s="388">
        <f>IFERROR(SUM(X470:X481),"0")</f>
        <v>890.88</v>
      </c>
      <c r="Y483" s="37"/>
      <c r="Z483" s="389"/>
      <c r="AA483" s="389"/>
    </row>
    <row r="484" spans="1:67" ht="14.25" customHeight="1" x14ac:dyDescent="0.25">
      <c r="A484" s="392" t="s">
        <v>97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401">
        <v>4607091388930</v>
      </c>
      <c r="E485" s="398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6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7"/>
      <c r="Q485" s="397"/>
      <c r="R485" s="397"/>
      <c r="S485" s="398"/>
      <c r="T485" s="34"/>
      <c r="U485" s="34"/>
      <c r="V485" s="35" t="s">
        <v>66</v>
      </c>
      <c r="W485" s="386">
        <v>290</v>
      </c>
      <c r="X485" s="387">
        <f>IFERROR(IF(W485="",0,CEILING((W485/$H485),1)*$H485),"")</f>
        <v>290.40000000000003</v>
      </c>
      <c r="Y485" s="36">
        <f>IFERROR(IF(X485=0,"",ROUNDUP(X485/H485,0)*0.01196),"")</f>
        <v>0.65780000000000005</v>
      </c>
      <c r="Z485" s="56"/>
      <c r="AA485" s="57"/>
      <c r="AE485" s="64"/>
      <c r="BB485" s="336" t="s">
        <v>1</v>
      </c>
      <c r="BL485" s="64">
        <f>IFERROR(W485*I485/H485,"0")</f>
        <v>309.77272727272725</v>
      </c>
      <c r="BM485" s="64">
        <f>IFERROR(X485*I485/H485,"0")</f>
        <v>310.2</v>
      </c>
      <c r="BN485" s="64">
        <f>IFERROR(1/J485*(W485/H485),"0")</f>
        <v>0.52811771561771559</v>
      </c>
      <c r="BO485" s="64">
        <f>IFERROR(1/J485*(X485/H485),"0")</f>
        <v>0.52884615384615397</v>
      </c>
    </row>
    <row r="486" spans="1:67" ht="16.5" customHeight="1" x14ac:dyDescent="0.25">
      <c r="A486" s="54" t="s">
        <v>664</v>
      </c>
      <c r="B486" s="54" t="s">
        <v>665</v>
      </c>
      <c r="C486" s="31">
        <v>4301020206</v>
      </c>
      <c r="D486" s="401">
        <v>4680115880054</v>
      </c>
      <c r="E486" s="398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4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7"/>
      <c r="Q486" s="397"/>
      <c r="R486" s="397"/>
      <c r="S486" s="398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03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4"/>
      <c r="O487" s="407" t="s">
        <v>70</v>
      </c>
      <c r="P487" s="408"/>
      <c r="Q487" s="408"/>
      <c r="R487" s="408"/>
      <c r="S487" s="408"/>
      <c r="T487" s="408"/>
      <c r="U487" s="409"/>
      <c r="V487" s="37" t="s">
        <v>71</v>
      </c>
      <c r="W487" s="388">
        <f>IFERROR(W485/H485,"0")+IFERROR(W486/H486,"0")</f>
        <v>54.924242424242422</v>
      </c>
      <c r="X487" s="388">
        <f>IFERROR(X485/H485,"0")+IFERROR(X486/H486,"0")</f>
        <v>55.000000000000007</v>
      </c>
      <c r="Y487" s="388">
        <f>IFERROR(IF(Y485="",0,Y485),"0")+IFERROR(IF(Y486="",0,Y486),"0")</f>
        <v>0.65780000000000005</v>
      </c>
      <c r="Z487" s="389"/>
      <c r="AA487" s="389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4"/>
      <c r="O488" s="407" t="s">
        <v>70</v>
      </c>
      <c r="P488" s="408"/>
      <c r="Q488" s="408"/>
      <c r="R488" s="408"/>
      <c r="S488" s="408"/>
      <c r="T488" s="408"/>
      <c r="U488" s="409"/>
      <c r="V488" s="37" t="s">
        <v>66</v>
      </c>
      <c r="W488" s="388">
        <f>IFERROR(SUM(W485:W486),"0")</f>
        <v>290</v>
      </c>
      <c r="X488" s="388">
        <f>IFERROR(SUM(X485:X486),"0")</f>
        <v>290.40000000000003</v>
      </c>
      <c r="Y488" s="37"/>
      <c r="Z488" s="389"/>
      <c r="AA488" s="389"/>
    </row>
    <row r="489" spans="1:67" ht="14.25" customHeight="1" x14ac:dyDescent="0.25">
      <c r="A489" s="392" t="s">
        <v>61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9"/>
      <c r="AA489" s="379"/>
    </row>
    <row r="490" spans="1:67" ht="27" customHeight="1" x14ac:dyDescent="0.25">
      <c r="A490" s="54" t="s">
        <v>666</v>
      </c>
      <c r="B490" s="54" t="s">
        <v>667</v>
      </c>
      <c r="C490" s="31">
        <v>4301031252</v>
      </c>
      <c r="D490" s="401">
        <v>4680115883116</v>
      </c>
      <c r="E490" s="398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4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7"/>
      <c r="Q490" s="397"/>
      <c r="R490" s="397"/>
      <c r="S490" s="398"/>
      <c r="T490" s="34"/>
      <c r="U490" s="34"/>
      <c r="V490" s="35" t="s">
        <v>66</v>
      </c>
      <c r="W490" s="386">
        <v>80</v>
      </c>
      <c r="X490" s="387">
        <f t="shared" ref="X490:X495" si="92">IFERROR(IF(W490="",0,CEILING((W490/$H490),1)*$H490),"")</f>
        <v>84.48</v>
      </c>
      <c r="Y490" s="36">
        <f>IFERROR(IF(X490=0,"",ROUNDUP(X490/H490,0)*0.01196),"")</f>
        <v>0.19136</v>
      </c>
      <c r="Z490" s="56"/>
      <c r="AA490" s="57"/>
      <c r="AE490" s="64"/>
      <c r="BB490" s="338" t="s">
        <v>1</v>
      </c>
      <c r="BL490" s="64">
        <f t="shared" ref="BL490:BL495" si="93">IFERROR(W490*I490/H490,"0")</f>
        <v>85.454545454545453</v>
      </c>
      <c r="BM490" s="64">
        <f t="shared" ref="BM490:BM495" si="94">IFERROR(X490*I490/H490,"0")</f>
        <v>90.24</v>
      </c>
      <c r="BN490" s="64">
        <f t="shared" ref="BN490:BN495" si="95">IFERROR(1/J490*(W490/H490),"0")</f>
        <v>0.14568764568764569</v>
      </c>
      <c r="BO490" s="64">
        <f t="shared" ref="BO490:BO495" si="96">IFERROR(1/J490*(X490/H490),"0")</f>
        <v>0.15384615384615385</v>
      </c>
    </row>
    <row r="491" spans="1:67" ht="27" customHeight="1" x14ac:dyDescent="0.25">
      <c r="A491" s="54" t="s">
        <v>668</v>
      </c>
      <c r="B491" s="54" t="s">
        <v>669</v>
      </c>
      <c r="C491" s="31">
        <v>4301031248</v>
      </c>
      <c r="D491" s="401">
        <v>4680115883093</v>
      </c>
      <c r="E491" s="398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7"/>
      <c r="Q491" s="397"/>
      <c r="R491" s="397"/>
      <c r="S491" s="398"/>
      <c r="T491" s="34"/>
      <c r="U491" s="34"/>
      <c r="V491" s="35" t="s">
        <v>66</v>
      </c>
      <c r="W491" s="386">
        <v>20</v>
      </c>
      <c r="X491" s="387">
        <f t="shared" si="92"/>
        <v>21.12</v>
      </c>
      <c r="Y491" s="36">
        <f>IFERROR(IF(X491=0,"",ROUNDUP(X491/H491,0)*0.01196),"")</f>
        <v>4.7840000000000001E-2</v>
      </c>
      <c r="Z491" s="56"/>
      <c r="AA491" s="57"/>
      <c r="AE491" s="64"/>
      <c r="BB491" s="339" t="s">
        <v>1</v>
      </c>
      <c r="BL491" s="64">
        <f t="shared" si="93"/>
        <v>21.363636363636363</v>
      </c>
      <c r="BM491" s="64">
        <f t="shared" si="94"/>
        <v>22.56</v>
      </c>
      <c r="BN491" s="64">
        <f t="shared" si="95"/>
        <v>3.6421911421911424E-2</v>
      </c>
      <c r="BO491" s="64">
        <f t="shared" si="96"/>
        <v>3.8461538461538464E-2</v>
      </c>
    </row>
    <row r="492" spans="1:67" ht="27" customHeight="1" x14ac:dyDescent="0.25">
      <c r="A492" s="54" t="s">
        <v>670</v>
      </c>
      <c r="B492" s="54" t="s">
        <v>671</v>
      </c>
      <c r="C492" s="31">
        <v>4301031250</v>
      </c>
      <c r="D492" s="401">
        <v>4680115883109</v>
      </c>
      <c r="E492" s="398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7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7"/>
      <c r="Q492" s="397"/>
      <c r="R492" s="397"/>
      <c r="S492" s="398"/>
      <c r="T492" s="34"/>
      <c r="U492" s="34"/>
      <c r="V492" s="35" t="s">
        <v>66</v>
      </c>
      <c r="W492" s="386">
        <v>180</v>
      </c>
      <c r="X492" s="387">
        <f t="shared" si="92"/>
        <v>184.8</v>
      </c>
      <c r="Y492" s="36">
        <f>IFERROR(IF(X492=0,"",ROUNDUP(X492/H492,0)*0.01196),"")</f>
        <v>0.41860000000000003</v>
      </c>
      <c r="Z492" s="56"/>
      <c r="AA492" s="57"/>
      <c r="AE492" s="64"/>
      <c r="BB492" s="340" t="s">
        <v>1</v>
      </c>
      <c r="BL492" s="64">
        <f t="shared" si="93"/>
        <v>192.27272727272725</v>
      </c>
      <c r="BM492" s="64">
        <f t="shared" si="94"/>
        <v>197.39999999999998</v>
      </c>
      <c r="BN492" s="64">
        <f t="shared" si="95"/>
        <v>0.32779720279720276</v>
      </c>
      <c r="BO492" s="64">
        <f t="shared" si="96"/>
        <v>0.33653846153846156</v>
      </c>
    </row>
    <row r="493" spans="1:67" ht="27" customHeight="1" x14ac:dyDescent="0.25">
      <c r="A493" s="54" t="s">
        <v>672</v>
      </c>
      <c r="B493" s="54" t="s">
        <v>673</v>
      </c>
      <c r="C493" s="31">
        <v>4301031249</v>
      </c>
      <c r="D493" s="401">
        <v>4680115882072</v>
      </c>
      <c r="E493" s="398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48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7"/>
      <c r="Q493" s="397"/>
      <c r="R493" s="397"/>
      <c r="S493" s="398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customHeight="1" x14ac:dyDescent="0.25">
      <c r="A494" s="54" t="s">
        <v>674</v>
      </c>
      <c r="B494" s="54" t="s">
        <v>675</v>
      </c>
      <c r="C494" s="31">
        <v>4301031251</v>
      </c>
      <c r="D494" s="401">
        <v>4680115882102</v>
      </c>
      <c r="E494" s="398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7"/>
      <c r="Q494" s="397"/>
      <c r="R494" s="397"/>
      <c r="S494" s="398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customHeight="1" x14ac:dyDescent="0.25">
      <c r="A495" s="54" t="s">
        <v>676</v>
      </c>
      <c r="B495" s="54" t="s">
        <v>677</v>
      </c>
      <c r="C495" s="31">
        <v>4301031253</v>
      </c>
      <c r="D495" s="401">
        <v>4680115882096</v>
      </c>
      <c r="E495" s="398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7"/>
      <c r="Q495" s="397"/>
      <c r="R495" s="397"/>
      <c r="S495" s="398"/>
      <c r="T495" s="34"/>
      <c r="U495" s="34"/>
      <c r="V495" s="35" t="s">
        <v>66</v>
      </c>
      <c r="W495" s="386">
        <v>0</v>
      </c>
      <c r="X495" s="387">
        <f t="shared" si="92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3"/>
        <v>0</v>
      </c>
      <c r="BM495" s="64">
        <f t="shared" si="94"/>
        <v>0</v>
      </c>
      <c r="BN495" s="64">
        <f t="shared" si="95"/>
        <v>0</v>
      </c>
      <c r="BO495" s="64">
        <f t="shared" si="96"/>
        <v>0</v>
      </c>
    </row>
    <row r="496" spans="1:67" x14ac:dyDescent="0.2">
      <c r="A496" s="403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404"/>
      <c r="O496" s="407" t="s">
        <v>70</v>
      </c>
      <c r="P496" s="408"/>
      <c r="Q496" s="408"/>
      <c r="R496" s="408"/>
      <c r="S496" s="408"/>
      <c r="T496" s="408"/>
      <c r="U496" s="409"/>
      <c r="V496" s="37" t="s">
        <v>71</v>
      </c>
      <c r="W496" s="388">
        <f>IFERROR(W490/H490,"0")+IFERROR(W491/H491,"0")+IFERROR(W492/H492,"0")+IFERROR(W493/H493,"0")+IFERROR(W494/H494,"0")+IFERROR(W495/H495,"0")</f>
        <v>53.030303030303024</v>
      </c>
      <c r="X496" s="388">
        <f>IFERROR(X490/H490,"0")+IFERROR(X491/H491,"0")+IFERROR(X492/H492,"0")+IFERROR(X493/H493,"0")+IFERROR(X494/H494,"0")+IFERROR(X495/H495,"0")</f>
        <v>55</v>
      </c>
      <c r="Y496" s="388">
        <f>IFERROR(IF(Y490="",0,Y490),"0")+IFERROR(IF(Y491="",0,Y491),"0")+IFERROR(IF(Y492="",0,Y492),"0")+IFERROR(IF(Y493="",0,Y493),"0")+IFERROR(IF(Y494="",0,Y494),"0")+IFERROR(IF(Y495="",0,Y495),"0")</f>
        <v>0.65780000000000005</v>
      </c>
      <c r="Z496" s="389"/>
      <c r="AA496" s="389"/>
    </row>
    <row r="497" spans="1:67" x14ac:dyDescent="0.2">
      <c r="A497" s="391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4"/>
      <c r="O497" s="407" t="s">
        <v>70</v>
      </c>
      <c r="P497" s="408"/>
      <c r="Q497" s="408"/>
      <c r="R497" s="408"/>
      <c r="S497" s="408"/>
      <c r="T497" s="408"/>
      <c r="U497" s="409"/>
      <c r="V497" s="37" t="s">
        <v>66</v>
      </c>
      <c r="W497" s="388">
        <f>IFERROR(SUM(W490:W495),"0")</f>
        <v>280</v>
      </c>
      <c r="X497" s="388">
        <f>IFERROR(SUM(X490:X495),"0")</f>
        <v>290.40000000000003</v>
      </c>
      <c r="Y497" s="37"/>
      <c r="Z497" s="389"/>
      <c r="AA497" s="389"/>
    </row>
    <row r="498" spans="1:67" ht="14.25" customHeight="1" x14ac:dyDescent="0.25">
      <c r="A498" s="392" t="s">
        <v>72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79"/>
      <c r="AA498" s="379"/>
    </row>
    <row r="499" spans="1:67" ht="16.5" customHeight="1" x14ac:dyDescent="0.25">
      <c r="A499" s="54" t="s">
        <v>678</v>
      </c>
      <c r="B499" s="54" t="s">
        <v>679</v>
      </c>
      <c r="C499" s="31">
        <v>4301051230</v>
      </c>
      <c r="D499" s="401">
        <v>4607091383409</v>
      </c>
      <c r="E499" s="398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7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7"/>
      <c r="Q499" s="397"/>
      <c r="R499" s="397"/>
      <c r="S499" s="398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680</v>
      </c>
      <c r="B500" s="54" t="s">
        <v>681</v>
      </c>
      <c r="C500" s="31">
        <v>4301051231</v>
      </c>
      <c r="D500" s="401">
        <v>4607091383416</v>
      </c>
      <c r="E500" s="398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6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7"/>
      <c r="Q500" s="397"/>
      <c r="R500" s="397"/>
      <c r="S500" s="398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682</v>
      </c>
      <c r="B501" s="54" t="s">
        <v>683</v>
      </c>
      <c r="C501" s="31">
        <v>4301051058</v>
      </c>
      <c r="D501" s="401">
        <v>4680115883536</v>
      </c>
      <c r="E501" s="398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7"/>
      <c r="Q501" s="397"/>
      <c r="R501" s="397"/>
      <c r="S501" s="398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403"/>
      <c r="B502" s="391"/>
      <c r="C502" s="391"/>
      <c r="D502" s="391"/>
      <c r="E502" s="391"/>
      <c r="F502" s="391"/>
      <c r="G502" s="391"/>
      <c r="H502" s="391"/>
      <c r="I502" s="391"/>
      <c r="J502" s="391"/>
      <c r="K502" s="391"/>
      <c r="L502" s="391"/>
      <c r="M502" s="391"/>
      <c r="N502" s="404"/>
      <c r="O502" s="407" t="s">
        <v>70</v>
      </c>
      <c r="P502" s="408"/>
      <c r="Q502" s="408"/>
      <c r="R502" s="408"/>
      <c r="S502" s="408"/>
      <c r="T502" s="408"/>
      <c r="U502" s="409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x14ac:dyDescent="0.2">
      <c r="A503" s="391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404"/>
      <c r="O503" s="407" t="s">
        <v>70</v>
      </c>
      <c r="P503" s="408"/>
      <c r="Q503" s="408"/>
      <c r="R503" s="408"/>
      <c r="S503" s="408"/>
      <c r="T503" s="408"/>
      <c r="U503" s="409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customHeight="1" x14ac:dyDescent="0.25">
      <c r="A504" s="392" t="s">
        <v>207</v>
      </c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1"/>
      <c r="P504" s="391"/>
      <c r="Q504" s="391"/>
      <c r="R504" s="391"/>
      <c r="S504" s="391"/>
      <c r="T504" s="391"/>
      <c r="U504" s="391"/>
      <c r="V504" s="391"/>
      <c r="W504" s="391"/>
      <c r="X504" s="391"/>
      <c r="Y504" s="391"/>
      <c r="Z504" s="379"/>
      <c r="AA504" s="379"/>
    </row>
    <row r="505" spans="1:67" ht="16.5" customHeight="1" x14ac:dyDescent="0.25">
      <c r="A505" s="54" t="s">
        <v>684</v>
      </c>
      <c r="B505" s="54" t="s">
        <v>685</v>
      </c>
      <c r="C505" s="31">
        <v>4301060363</v>
      </c>
      <c r="D505" s="401">
        <v>4680115885035</v>
      </c>
      <c r="E505" s="398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7"/>
      <c r="Q505" s="397"/>
      <c r="R505" s="397"/>
      <c r="S505" s="398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403"/>
      <c r="B506" s="391"/>
      <c r="C506" s="391"/>
      <c r="D506" s="391"/>
      <c r="E506" s="391"/>
      <c r="F506" s="391"/>
      <c r="G506" s="391"/>
      <c r="H506" s="391"/>
      <c r="I506" s="391"/>
      <c r="J506" s="391"/>
      <c r="K506" s="391"/>
      <c r="L506" s="391"/>
      <c r="M506" s="391"/>
      <c r="N506" s="404"/>
      <c r="O506" s="407" t="s">
        <v>70</v>
      </c>
      <c r="P506" s="408"/>
      <c r="Q506" s="408"/>
      <c r="R506" s="408"/>
      <c r="S506" s="408"/>
      <c r="T506" s="408"/>
      <c r="U506" s="409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x14ac:dyDescent="0.2">
      <c r="A507" s="391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404"/>
      <c r="O507" s="407" t="s">
        <v>70</v>
      </c>
      <c r="P507" s="408"/>
      <c r="Q507" s="408"/>
      <c r="R507" s="408"/>
      <c r="S507" s="408"/>
      <c r="T507" s="408"/>
      <c r="U507" s="409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customHeight="1" x14ac:dyDescent="0.2">
      <c r="A508" s="456" t="s">
        <v>686</v>
      </c>
      <c r="B508" s="457"/>
      <c r="C508" s="457"/>
      <c r="D508" s="457"/>
      <c r="E508" s="457"/>
      <c r="F508" s="457"/>
      <c r="G508" s="457"/>
      <c r="H508" s="457"/>
      <c r="I508" s="457"/>
      <c r="J508" s="457"/>
      <c r="K508" s="457"/>
      <c r="L508" s="457"/>
      <c r="M508" s="457"/>
      <c r="N508" s="457"/>
      <c r="O508" s="457"/>
      <c r="P508" s="457"/>
      <c r="Q508" s="457"/>
      <c r="R508" s="457"/>
      <c r="S508" s="457"/>
      <c r="T508" s="457"/>
      <c r="U508" s="457"/>
      <c r="V508" s="457"/>
      <c r="W508" s="457"/>
      <c r="X508" s="457"/>
      <c r="Y508" s="457"/>
      <c r="Z508" s="48"/>
      <c r="AA508" s="48"/>
    </row>
    <row r="509" spans="1:67" ht="16.5" customHeight="1" x14ac:dyDescent="0.25">
      <c r="A509" s="395" t="s">
        <v>687</v>
      </c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1"/>
      <c r="P509" s="391"/>
      <c r="Q509" s="391"/>
      <c r="R509" s="391"/>
      <c r="S509" s="391"/>
      <c r="T509" s="391"/>
      <c r="U509" s="391"/>
      <c r="V509" s="391"/>
      <c r="W509" s="391"/>
      <c r="X509" s="391"/>
      <c r="Y509" s="391"/>
      <c r="Z509" s="380"/>
      <c r="AA509" s="380"/>
    </row>
    <row r="510" spans="1:67" ht="14.25" customHeight="1" x14ac:dyDescent="0.25">
      <c r="A510" s="392" t="s">
        <v>105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79"/>
      <c r="AA510" s="379"/>
    </row>
    <row r="511" spans="1:67" ht="27" customHeight="1" x14ac:dyDescent="0.25">
      <c r="A511" s="54" t="s">
        <v>688</v>
      </c>
      <c r="B511" s="54" t="s">
        <v>689</v>
      </c>
      <c r="C511" s="31">
        <v>4301011763</v>
      </c>
      <c r="D511" s="401">
        <v>4640242181011</v>
      </c>
      <c r="E511" s="398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459" t="s">
        <v>690</v>
      </c>
      <c r="P511" s="397"/>
      <c r="Q511" s="397"/>
      <c r="R511" s="397"/>
      <c r="S511" s="398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customHeight="1" x14ac:dyDescent="0.25">
      <c r="A512" s="54" t="s">
        <v>691</v>
      </c>
      <c r="B512" s="54" t="s">
        <v>692</v>
      </c>
      <c r="C512" s="31">
        <v>4301011951</v>
      </c>
      <c r="D512" s="401">
        <v>4640242180045</v>
      </c>
      <c r="E512" s="398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547" t="s">
        <v>693</v>
      </c>
      <c r="P512" s="397"/>
      <c r="Q512" s="397"/>
      <c r="R512" s="397"/>
      <c r="S512" s="398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694</v>
      </c>
      <c r="B513" s="54" t="s">
        <v>695</v>
      </c>
      <c r="C513" s="31">
        <v>4301011585</v>
      </c>
      <c r="D513" s="401">
        <v>4640242180441</v>
      </c>
      <c r="E513" s="398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20" t="s">
        <v>696</v>
      </c>
      <c r="P513" s="397"/>
      <c r="Q513" s="397"/>
      <c r="R513" s="397"/>
      <c r="S513" s="398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697</v>
      </c>
      <c r="B514" s="54" t="s">
        <v>698</v>
      </c>
      <c r="C514" s="31">
        <v>4301011950</v>
      </c>
      <c r="D514" s="401">
        <v>4640242180601</v>
      </c>
      <c r="E514" s="398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587" t="s">
        <v>699</v>
      </c>
      <c r="P514" s="397"/>
      <c r="Q514" s="397"/>
      <c r="R514" s="397"/>
      <c r="S514" s="398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700</v>
      </c>
      <c r="B515" s="54" t="s">
        <v>701</v>
      </c>
      <c r="C515" s="31">
        <v>4301011584</v>
      </c>
      <c r="D515" s="401">
        <v>4640242180564</v>
      </c>
      <c r="E515" s="398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528" t="s">
        <v>702</v>
      </c>
      <c r="P515" s="397"/>
      <c r="Q515" s="397"/>
      <c r="R515" s="397"/>
      <c r="S515" s="398"/>
      <c r="T515" s="34"/>
      <c r="U515" s="34"/>
      <c r="V515" s="35" t="s">
        <v>66</v>
      </c>
      <c r="W515" s="386">
        <v>150</v>
      </c>
      <c r="X515" s="387">
        <f t="shared" si="97"/>
        <v>156</v>
      </c>
      <c r="Y515" s="36">
        <f t="shared" si="98"/>
        <v>0.28275</v>
      </c>
      <c r="Z515" s="56"/>
      <c r="AA515" s="57"/>
      <c r="AE515" s="64"/>
      <c r="BB515" s="352" t="s">
        <v>1</v>
      </c>
      <c r="BL515" s="64">
        <f t="shared" si="99"/>
        <v>156</v>
      </c>
      <c r="BM515" s="64">
        <f t="shared" si="100"/>
        <v>162.24</v>
      </c>
      <c r="BN515" s="64">
        <f t="shared" si="101"/>
        <v>0.2232142857142857</v>
      </c>
      <c r="BO515" s="64">
        <f t="shared" si="102"/>
        <v>0.23214285714285712</v>
      </c>
    </row>
    <row r="516" spans="1:67" ht="27" customHeight="1" x14ac:dyDescent="0.25">
      <c r="A516" s="54" t="s">
        <v>703</v>
      </c>
      <c r="B516" s="54" t="s">
        <v>704</v>
      </c>
      <c r="C516" s="31">
        <v>4301011762</v>
      </c>
      <c r="D516" s="401">
        <v>4640242180922</v>
      </c>
      <c r="E516" s="398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563" t="s">
        <v>705</v>
      </c>
      <c r="P516" s="397"/>
      <c r="Q516" s="397"/>
      <c r="R516" s="397"/>
      <c r="S516" s="398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706</v>
      </c>
      <c r="B517" s="54" t="s">
        <v>707</v>
      </c>
      <c r="C517" s="31">
        <v>4301011764</v>
      </c>
      <c r="D517" s="401">
        <v>4640242181189</v>
      </c>
      <c r="E517" s="398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676" t="s">
        <v>708</v>
      </c>
      <c r="P517" s="397"/>
      <c r="Q517" s="397"/>
      <c r="R517" s="397"/>
      <c r="S517" s="398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709</v>
      </c>
      <c r="B518" s="54" t="s">
        <v>710</v>
      </c>
      <c r="C518" s="31">
        <v>4301011551</v>
      </c>
      <c r="D518" s="401">
        <v>4640242180038</v>
      </c>
      <c r="E518" s="398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762" t="s">
        <v>711</v>
      </c>
      <c r="P518" s="397"/>
      <c r="Q518" s="397"/>
      <c r="R518" s="397"/>
      <c r="S518" s="398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712</v>
      </c>
      <c r="B519" s="54" t="s">
        <v>713</v>
      </c>
      <c r="C519" s="31">
        <v>4301011765</v>
      </c>
      <c r="D519" s="401">
        <v>4640242181172</v>
      </c>
      <c r="E519" s="398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656" t="s">
        <v>714</v>
      </c>
      <c r="P519" s="397"/>
      <c r="Q519" s="397"/>
      <c r="R519" s="397"/>
      <c r="S519" s="398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403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4"/>
      <c r="O520" s="407" t="s">
        <v>70</v>
      </c>
      <c r="P520" s="408"/>
      <c r="Q520" s="408"/>
      <c r="R520" s="408"/>
      <c r="S520" s="408"/>
      <c r="T520" s="408"/>
      <c r="U520" s="409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12.5</v>
      </c>
      <c r="X520" s="388">
        <f>IFERROR(X511/H511,"0")+IFERROR(X512/H512,"0")+IFERROR(X513/H513,"0")+IFERROR(X514/H514,"0")+IFERROR(X515/H515,"0")+IFERROR(X516/H516,"0")+IFERROR(X517/H517,"0")+IFERROR(X518/H518,"0")+IFERROR(X519/H519,"0")</f>
        <v>13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0.28275</v>
      </c>
      <c r="Z520" s="389"/>
      <c r="AA520" s="389"/>
    </row>
    <row r="521" spans="1:67" x14ac:dyDescent="0.2">
      <c r="A521" s="391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404"/>
      <c r="O521" s="407" t="s">
        <v>70</v>
      </c>
      <c r="P521" s="408"/>
      <c r="Q521" s="408"/>
      <c r="R521" s="408"/>
      <c r="S521" s="408"/>
      <c r="T521" s="408"/>
      <c r="U521" s="409"/>
      <c r="V521" s="37" t="s">
        <v>66</v>
      </c>
      <c r="W521" s="388">
        <f>IFERROR(SUM(W511:W519),"0")</f>
        <v>150</v>
      </c>
      <c r="X521" s="388">
        <f>IFERROR(SUM(X511:X519),"0")</f>
        <v>156</v>
      </c>
      <c r="Y521" s="37"/>
      <c r="Z521" s="389"/>
      <c r="AA521" s="389"/>
    </row>
    <row r="522" spans="1:67" ht="14.25" customHeight="1" x14ac:dyDescent="0.25">
      <c r="A522" s="392" t="s">
        <v>97</v>
      </c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1"/>
      <c r="P522" s="391"/>
      <c r="Q522" s="391"/>
      <c r="R522" s="391"/>
      <c r="S522" s="391"/>
      <c r="T522" s="391"/>
      <c r="U522" s="391"/>
      <c r="V522" s="391"/>
      <c r="W522" s="391"/>
      <c r="X522" s="391"/>
      <c r="Y522" s="391"/>
      <c r="Z522" s="379"/>
      <c r="AA522" s="379"/>
    </row>
    <row r="523" spans="1:67" ht="27" customHeight="1" x14ac:dyDescent="0.25">
      <c r="A523" s="54" t="s">
        <v>715</v>
      </c>
      <c r="B523" s="54" t="s">
        <v>716</v>
      </c>
      <c r="C523" s="31">
        <v>4301020260</v>
      </c>
      <c r="D523" s="401">
        <v>4640242180526</v>
      </c>
      <c r="E523" s="398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681" t="s">
        <v>717</v>
      </c>
      <c r="P523" s="397"/>
      <c r="Q523" s="397"/>
      <c r="R523" s="397"/>
      <c r="S523" s="398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718</v>
      </c>
      <c r="B524" s="54" t="s">
        <v>719</v>
      </c>
      <c r="C524" s="31">
        <v>4301020269</v>
      </c>
      <c r="D524" s="401">
        <v>4640242180519</v>
      </c>
      <c r="E524" s="398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566" t="s">
        <v>720</v>
      </c>
      <c r="P524" s="397"/>
      <c r="Q524" s="397"/>
      <c r="R524" s="397"/>
      <c r="S524" s="398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721</v>
      </c>
      <c r="B525" s="54" t="s">
        <v>722</v>
      </c>
      <c r="C525" s="31">
        <v>4301020309</v>
      </c>
      <c r="D525" s="401">
        <v>4640242180090</v>
      </c>
      <c r="E525" s="398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503" t="s">
        <v>723</v>
      </c>
      <c r="P525" s="397"/>
      <c r="Q525" s="397"/>
      <c r="R525" s="397"/>
      <c r="S525" s="398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724</v>
      </c>
      <c r="B526" s="54" t="s">
        <v>725</v>
      </c>
      <c r="C526" s="31">
        <v>4301020314</v>
      </c>
      <c r="D526" s="401">
        <v>4640242180090</v>
      </c>
      <c r="E526" s="398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722" t="s">
        <v>726</v>
      </c>
      <c r="P526" s="397"/>
      <c r="Q526" s="397"/>
      <c r="R526" s="397"/>
      <c r="S526" s="398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727</v>
      </c>
      <c r="B527" s="54" t="s">
        <v>728</v>
      </c>
      <c r="C527" s="31">
        <v>4301020295</v>
      </c>
      <c r="D527" s="401">
        <v>4640242181363</v>
      </c>
      <c r="E527" s="398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535" t="s">
        <v>729</v>
      </c>
      <c r="P527" s="397"/>
      <c r="Q527" s="397"/>
      <c r="R527" s="397"/>
      <c r="S527" s="398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403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4"/>
      <c r="O528" s="407" t="s">
        <v>70</v>
      </c>
      <c r="P528" s="408"/>
      <c r="Q528" s="408"/>
      <c r="R528" s="408"/>
      <c r="S528" s="408"/>
      <c r="T528" s="408"/>
      <c r="U528" s="409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4"/>
      <c r="O529" s="407" t="s">
        <v>70</v>
      </c>
      <c r="P529" s="408"/>
      <c r="Q529" s="408"/>
      <c r="R529" s="408"/>
      <c r="S529" s="408"/>
      <c r="T529" s="408"/>
      <c r="U529" s="409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customHeight="1" x14ac:dyDescent="0.25">
      <c r="A530" s="392" t="s">
        <v>61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9"/>
      <c r="AA530" s="379"/>
    </row>
    <row r="531" spans="1:67" ht="27" customHeight="1" x14ac:dyDescent="0.25">
      <c r="A531" s="54" t="s">
        <v>730</v>
      </c>
      <c r="B531" s="54" t="s">
        <v>731</v>
      </c>
      <c r="C531" s="31">
        <v>4301031280</v>
      </c>
      <c r="D531" s="401">
        <v>4640242180816</v>
      </c>
      <c r="E531" s="398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502" t="s">
        <v>732</v>
      </c>
      <c r="P531" s="397"/>
      <c r="Q531" s="397"/>
      <c r="R531" s="397"/>
      <c r="S531" s="398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4301031194</v>
      </c>
      <c r="D532" s="401">
        <v>4680115880856</v>
      </c>
      <c r="E532" s="398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7"/>
      <c r="Q532" s="397"/>
      <c r="R532" s="397"/>
      <c r="S532" s="398"/>
      <c r="T532" s="34"/>
      <c r="U532" s="34"/>
      <c r="V532" s="35" t="s">
        <v>66</v>
      </c>
      <c r="W532" s="386">
        <v>50</v>
      </c>
      <c r="X532" s="387">
        <f t="shared" si="103"/>
        <v>50.400000000000006</v>
      </c>
      <c r="Y532" s="36">
        <f>IFERROR(IF(X532=0,"",ROUNDUP(X532/H532,0)*0.00753),"")</f>
        <v>9.0359999999999996E-2</v>
      </c>
      <c r="Z532" s="56"/>
      <c r="AA532" s="57"/>
      <c r="AE532" s="64"/>
      <c r="BB532" s="363" t="s">
        <v>1</v>
      </c>
      <c r="BL532" s="64">
        <f t="shared" si="104"/>
        <v>53.095238095238095</v>
      </c>
      <c r="BM532" s="64">
        <f t="shared" si="105"/>
        <v>53.52</v>
      </c>
      <c r="BN532" s="64">
        <f t="shared" si="106"/>
        <v>7.6312576312576319E-2</v>
      </c>
      <c r="BO532" s="64">
        <f t="shared" si="107"/>
        <v>7.6923076923076927E-2</v>
      </c>
    </row>
    <row r="533" spans="1:67" ht="27" customHeight="1" x14ac:dyDescent="0.25">
      <c r="A533" s="54" t="s">
        <v>735</v>
      </c>
      <c r="B533" s="54" t="s">
        <v>736</v>
      </c>
      <c r="C533" s="31">
        <v>4301031244</v>
      </c>
      <c r="D533" s="401">
        <v>4640242180595</v>
      </c>
      <c r="E533" s="398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88" t="s">
        <v>737</v>
      </c>
      <c r="P533" s="397"/>
      <c r="Q533" s="397"/>
      <c r="R533" s="397"/>
      <c r="S533" s="398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customHeight="1" x14ac:dyDescent="0.25">
      <c r="A534" s="54" t="s">
        <v>738</v>
      </c>
      <c r="B534" s="54" t="s">
        <v>739</v>
      </c>
      <c r="C534" s="31">
        <v>4301031321</v>
      </c>
      <c r="D534" s="401">
        <v>4640242180076</v>
      </c>
      <c r="E534" s="398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504" t="s">
        <v>740</v>
      </c>
      <c r="P534" s="397"/>
      <c r="Q534" s="397"/>
      <c r="R534" s="397"/>
      <c r="S534" s="398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741</v>
      </c>
      <c r="B535" s="54" t="s">
        <v>742</v>
      </c>
      <c r="C535" s="31">
        <v>4301031203</v>
      </c>
      <c r="D535" s="401">
        <v>4640242180908</v>
      </c>
      <c r="E535" s="398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553" t="s">
        <v>743</v>
      </c>
      <c r="P535" s="397"/>
      <c r="Q535" s="397"/>
      <c r="R535" s="397"/>
      <c r="S535" s="398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customHeight="1" x14ac:dyDescent="0.25">
      <c r="A536" s="54" t="s">
        <v>744</v>
      </c>
      <c r="B536" s="54" t="s">
        <v>745</v>
      </c>
      <c r="C536" s="31">
        <v>4301031200</v>
      </c>
      <c r="D536" s="401">
        <v>4640242180489</v>
      </c>
      <c r="E536" s="398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508" t="s">
        <v>746</v>
      </c>
      <c r="P536" s="397"/>
      <c r="Q536" s="397"/>
      <c r="R536" s="397"/>
      <c r="S536" s="398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x14ac:dyDescent="0.2">
      <c r="A537" s="403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4"/>
      <c r="O537" s="407" t="s">
        <v>70</v>
      </c>
      <c r="P537" s="408"/>
      <c r="Q537" s="408"/>
      <c r="R537" s="408"/>
      <c r="S537" s="408"/>
      <c r="T537" s="408"/>
      <c r="U537" s="409"/>
      <c r="V537" s="37" t="s">
        <v>71</v>
      </c>
      <c r="W537" s="388">
        <f>IFERROR(W531/H531,"0")+IFERROR(W532/H532,"0")+IFERROR(W533/H533,"0")+IFERROR(W534/H534,"0")+IFERROR(W535/H535,"0")+IFERROR(W536/H536,"0")</f>
        <v>11.904761904761905</v>
      </c>
      <c r="X537" s="388">
        <f>IFERROR(X531/H531,"0")+IFERROR(X532/H532,"0")+IFERROR(X533/H533,"0")+IFERROR(X534/H534,"0")+IFERROR(X535/H535,"0")+IFERROR(X536/H536,"0")</f>
        <v>12</v>
      </c>
      <c r="Y537" s="388">
        <f>IFERROR(IF(Y531="",0,Y531),"0")+IFERROR(IF(Y532="",0,Y532),"0")+IFERROR(IF(Y533="",0,Y533),"0")+IFERROR(IF(Y534="",0,Y534),"0")+IFERROR(IF(Y535="",0,Y535),"0")+IFERROR(IF(Y536="",0,Y536),"0")</f>
        <v>9.0359999999999996E-2</v>
      </c>
      <c r="Z537" s="389"/>
      <c r="AA537" s="389"/>
    </row>
    <row r="538" spans="1:67" x14ac:dyDescent="0.2">
      <c r="A538" s="391"/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404"/>
      <c r="O538" s="407" t="s">
        <v>70</v>
      </c>
      <c r="P538" s="408"/>
      <c r="Q538" s="408"/>
      <c r="R538" s="408"/>
      <c r="S538" s="408"/>
      <c r="T538" s="408"/>
      <c r="U538" s="409"/>
      <c r="V538" s="37" t="s">
        <v>66</v>
      </c>
      <c r="W538" s="388">
        <f>IFERROR(SUM(W531:W536),"0")</f>
        <v>50</v>
      </c>
      <c r="X538" s="388">
        <f>IFERROR(SUM(X531:X536),"0")</f>
        <v>50.400000000000006</v>
      </c>
      <c r="Y538" s="37"/>
      <c r="Z538" s="389"/>
      <c r="AA538" s="389"/>
    </row>
    <row r="539" spans="1:67" ht="14.25" customHeight="1" x14ac:dyDescent="0.25">
      <c r="A539" s="392" t="s">
        <v>72</v>
      </c>
      <c r="B539" s="391"/>
      <c r="C539" s="391"/>
      <c r="D539" s="391"/>
      <c r="E539" s="391"/>
      <c r="F539" s="391"/>
      <c r="G539" s="391"/>
      <c r="H539" s="391"/>
      <c r="I539" s="391"/>
      <c r="J539" s="391"/>
      <c r="K539" s="391"/>
      <c r="L539" s="391"/>
      <c r="M539" s="391"/>
      <c r="N539" s="391"/>
      <c r="O539" s="391"/>
      <c r="P539" s="391"/>
      <c r="Q539" s="391"/>
      <c r="R539" s="391"/>
      <c r="S539" s="391"/>
      <c r="T539" s="391"/>
      <c r="U539" s="391"/>
      <c r="V539" s="391"/>
      <c r="W539" s="391"/>
      <c r="X539" s="391"/>
      <c r="Y539" s="391"/>
      <c r="Z539" s="379"/>
      <c r="AA539" s="379"/>
    </row>
    <row r="540" spans="1:67" ht="27" customHeight="1" x14ac:dyDescent="0.25">
      <c r="A540" s="54" t="s">
        <v>747</v>
      </c>
      <c r="B540" s="54" t="s">
        <v>748</v>
      </c>
      <c r="C540" s="31">
        <v>4301051746</v>
      </c>
      <c r="D540" s="401">
        <v>4640242180533</v>
      </c>
      <c r="E540" s="398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628" t="s">
        <v>749</v>
      </c>
      <c r="P540" s="397"/>
      <c r="Q540" s="397"/>
      <c r="R540" s="397"/>
      <c r="S540" s="398"/>
      <c r="T540" s="34"/>
      <c r="U540" s="34"/>
      <c r="V540" s="35" t="s">
        <v>66</v>
      </c>
      <c r="W540" s="386">
        <v>0</v>
      </c>
      <c r="X540" s="387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750</v>
      </c>
      <c r="B541" s="54" t="s">
        <v>751</v>
      </c>
      <c r="C541" s="31">
        <v>4301051780</v>
      </c>
      <c r="D541" s="401">
        <v>4640242180106</v>
      </c>
      <c r="E541" s="398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588" t="s">
        <v>752</v>
      </c>
      <c r="P541" s="397"/>
      <c r="Q541" s="397"/>
      <c r="R541" s="397"/>
      <c r="S541" s="398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753</v>
      </c>
      <c r="B542" s="54" t="s">
        <v>754</v>
      </c>
      <c r="C542" s="31">
        <v>4301051510</v>
      </c>
      <c r="D542" s="401">
        <v>4640242180540</v>
      </c>
      <c r="E542" s="398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674" t="s">
        <v>755</v>
      </c>
      <c r="P542" s="397"/>
      <c r="Q542" s="397"/>
      <c r="R542" s="397"/>
      <c r="S542" s="398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756</v>
      </c>
      <c r="B543" s="54" t="s">
        <v>757</v>
      </c>
      <c r="C543" s="31">
        <v>4301051390</v>
      </c>
      <c r="D543" s="401">
        <v>4640242181233</v>
      </c>
      <c r="E543" s="398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639" t="s">
        <v>758</v>
      </c>
      <c r="P543" s="397"/>
      <c r="Q543" s="397"/>
      <c r="R543" s="397"/>
      <c r="S543" s="398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759</v>
      </c>
      <c r="B544" s="54" t="s">
        <v>760</v>
      </c>
      <c r="C544" s="31">
        <v>4301051448</v>
      </c>
      <c r="D544" s="401">
        <v>4640242181226</v>
      </c>
      <c r="E544" s="398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677" t="s">
        <v>761</v>
      </c>
      <c r="P544" s="397"/>
      <c r="Q544" s="397"/>
      <c r="R544" s="397"/>
      <c r="S544" s="398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x14ac:dyDescent="0.2">
      <c r="A545" s="403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04"/>
      <c r="O545" s="407" t="s">
        <v>70</v>
      </c>
      <c r="P545" s="408"/>
      <c r="Q545" s="408"/>
      <c r="R545" s="408"/>
      <c r="S545" s="408"/>
      <c r="T545" s="408"/>
      <c r="U545" s="409"/>
      <c r="V545" s="37" t="s">
        <v>71</v>
      </c>
      <c r="W545" s="388">
        <f>IFERROR(W540/H540,"0")+IFERROR(W541/H541,"0")+IFERROR(W542/H542,"0")+IFERROR(W543/H543,"0")+IFERROR(W544/H544,"0")</f>
        <v>0</v>
      </c>
      <c r="X545" s="388">
        <f>IFERROR(X540/H540,"0")+IFERROR(X541/H541,"0")+IFERROR(X542/H542,"0")+IFERROR(X543/H543,"0")+IFERROR(X544/H544,"0")</f>
        <v>0</v>
      </c>
      <c r="Y545" s="388">
        <f>IFERROR(IF(Y540="",0,Y540),"0")+IFERROR(IF(Y541="",0,Y541),"0")+IFERROR(IF(Y542="",0,Y542),"0")+IFERROR(IF(Y543="",0,Y543),"0")+IFERROR(IF(Y544="",0,Y544),"0")</f>
        <v>0</v>
      </c>
      <c r="Z545" s="389"/>
      <c r="AA545" s="389"/>
    </row>
    <row r="546" spans="1:67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04"/>
      <c r="O546" s="407" t="s">
        <v>70</v>
      </c>
      <c r="P546" s="408"/>
      <c r="Q546" s="408"/>
      <c r="R546" s="408"/>
      <c r="S546" s="408"/>
      <c r="T546" s="408"/>
      <c r="U546" s="409"/>
      <c r="V546" s="37" t="s">
        <v>66</v>
      </c>
      <c r="W546" s="388">
        <f>IFERROR(SUM(W540:W544),"0")</f>
        <v>0</v>
      </c>
      <c r="X546" s="388">
        <f>IFERROR(SUM(X540:X544),"0")</f>
        <v>0</v>
      </c>
      <c r="Y546" s="37"/>
      <c r="Z546" s="389"/>
      <c r="AA546" s="389"/>
    </row>
    <row r="547" spans="1:67" ht="14.25" customHeight="1" x14ac:dyDescent="0.25">
      <c r="A547" s="392" t="s">
        <v>207</v>
      </c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391"/>
      <c r="O547" s="391"/>
      <c r="P547" s="391"/>
      <c r="Q547" s="391"/>
      <c r="R547" s="391"/>
      <c r="S547" s="391"/>
      <c r="T547" s="391"/>
      <c r="U547" s="391"/>
      <c r="V547" s="391"/>
      <c r="W547" s="391"/>
      <c r="X547" s="391"/>
      <c r="Y547" s="391"/>
      <c r="Z547" s="379"/>
      <c r="AA547" s="379"/>
    </row>
    <row r="548" spans="1:67" ht="27" customHeight="1" x14ac:dyDescent="0.25">
      <c r="A548" s="54" t="s">
        <v>762</v>
      </c>
      <c r="B548" s="54" t="s">
        <v>763</v>
      </c>
      <c r="C548" s="31">
        <v>4301060408</v>
      </c>
      <c r="D548" s="401">
        <v>4640242180120</v>
      </c>
      <c r="E548" s="398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626" t="s">
        <v>764</v>
      </c>
      <c r="P548" s="397"/>
      <c r="Q548" s="397"/>
      <c r="R548" s="397"/>
      <c r="S548" s="398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762</v>
      </c>
      <c r="B549" s="54" t="s">
        <v>765</v>
      </c>
      <c r="C549" s="31">
        <v>4301060354</v>
      </c>
      <c r="D549" s="401">
        <v>4640242180120</v>
      </c>
      <c r="E549" s="398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507" t="s">
        <v>766</v>
      </c>
      <c r="P549" s="397"/>
      <c r="Q549" s="397"/>
      <c r="R549" s="397"/>
      <c r="S549" s="398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767</v>
      </c>
      <c r="B550" s="54" t="s">
        <v>768</v>
      </c>
      <c r="C550" s="31">
        <v>4301060407</v>
      </c>
      <c r="D550" s="401">
        <v>4640242180137</v>
      </c>
      <c r="E550" s="398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399" t="s">
        <v>769</v>
      </c>
      <c r="P550" s="397"/>
      <c r="Q550" s="397"/>
      <c r="R550" s="397"/>
      <c r="S550" s="398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767</v>
      </c>
      <c r="B551" s="54" t="s">
        <v>770</v>
      </c>
      <c r="C551" s="31">
        <v>4301060355</v>
      </c>
      <c r="D551" s="401">
        <v>4640242180137</v>
      </c>
      <c r="E551" s="398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521" t="s">
        <v>771</v>
      </c>
      <c r="P551" s="397"/>
      <c r="Q551" s="397"/>
      <c r="R551" s="397"/>
      <c r="S551" s="398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x14ac:dyDescent="0.2">
      <c r="A552" s="403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404"/>
      <c r="O552" s="407" t="s">
        <v>70</v>
      </c>
      <c r="P552" s="408"/>
      <c r="Q552" s="408"/>
      <c r="R552" s="408"/>
      <c r="S552" s="408"/>
      <c r="T552" s="408"/>
      <c r="U552" s="409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x14ac:dyDescent="0.2">
      <c r="A553" s="391"/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404"/>
      <c r="O553" s="407" t="s">
        <v>70</v>
      </c>
      <c r="P553" s="408"/>
      <c r="Q553" s="408"/>
      <c r="R553" s="408"/>
      <c r="S553" s="408"/>
      <c r="T553" s="408"/>
      <c r="U553" s="409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672"/>
      <c r="B554" s="391"/>
      <c r="C554" s="391"/>
      <c r="D554" s="391"/>
      <c r="E554" s="391"/>
      <c r="F554" s="391"/>
      <c r="G554" s="391"/>
      <c r="H554" s="391"/>
      <c r="I554" s="391"/>
      <c r="J554" s="391"/>
      <c r="K554" s="391"/>
      <c r="L554" s="391"/>
      <c r="M554" s="391"/>
      <c r="N554" s="573"/>
      <c r="O554" s="451" t="s">
        <v>772</v>
      </c>
      <c r="P554" s="432"/>
      <c r="Q554" s="432"/>
      <c r="R554" s="432"/>
      <c r="S554" s="432"/>
      <c r="T554" s="432"/>
      <c r="U554" s="433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17758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17906.420000000002</v>
      </c>
      <c r="Y554" s="37"/>
      <c r="Z554" s="389"/>
      <c r="AA554" s="389"/>
    </row>
    <row r="555" spans="1:67" x14ac:dyDescent="0.2">
      <c r="A555" s="391"/>
      <c r="B555" s="391"/>
      <c r="C555" s="391"/>
      <c r="D555" s="391"/>
      <c r="E555" s="391"/>
      <c r="F555" s="391"/>
      <c r="G555" s="391"/>
      <c r="H555" s="391"/>
      <c r="I555" s="391"/>
      <c r="J555" s="391"/>
      <c r="K555" s="391"/>
      <c r="L555" s="391"/>
      <c r="M555" s="391"/>
      <c r="N555" s="573"/>
      <c r="O555" s="451" t="s">
        <v>773</v>
      </c>
      <c r="P555" s="432"/>
      <c r="Q555" s="432"/>
      <c r="R555" s="432"/>
      <c r="S555" s="432"/>
      <c r="T555" s="432"/>
      <c r="U555" s="433"/>
      <c r="V555" s="37" t="s">
        <v>66</v>
      </c>
      <c r="W555" s="388">
        <f>IFERROR(SUM(BL22:BL551),"0")</f>
        <v>18795.129756049468</v>
      </c>
      <c r="X555" s="388">
        <f>IFERROR(SUM(BM22:BM551),"0")</f>
        <v>18952.148000000008</v>
      </c>
      <c r="Y555" s="37"/>
      <c r="Z555" s="389"/>
      <c r="AA555" s="389"/>
    </row>
    <row r="556" spans="1:67" x14ac:dyDescent="0.2">
      <c r="A556" s="391"/>
      <c r="B556" s="391"/>
      <c r="C556" s="391"/>
      <c r="D556" s="391"/>
      <c r="E556" s="391"/>
      <c r="F556" s="391"/>
      <c r="G556" s="391"/>
      <c r="H556" s="391"/>
      <c r="I556" s="391"/>
      <c r="J556" s="391"/>
      <c r="K556" s="391"/>
      <c r="L556" s="391"/>
      <c r="M556" s="391"/>
      <c r="N556" s="573"/>
      <c r="O556" s="451" t="s">
        <v>774</v>
      </c>
      <c r="P556" s="432"/>
      <c r="Q556" s="432"/>
      <c r="R556" s="432"/>
      <c r="S556" s="432"/>
      <c r="T556" s="432"/>
      <c r="U556" s="433"/>
      <c r="V556" s="37" t="s">
        <v>775</v>
      </c>
      <c r="W556" s="38">
        <f>ROUNDUP(SUM(BN22:BN551),0)</f>
        <v>35</v>
      </c>
      <c r="X556" s="38">
        <f>ROUNDUP(SUM(BO22:BO551),0)</f>
        <v>35</v>
      </c>
      <c r="Y556" s="37"/>
      <c r="Z556" s="389"/>
      <c r="AA556" s="389"/>
    </row>
    <row r="557" spans="1:67" x14ac:dyDescent="0.2">
      <c r="A557" s="391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573"/>
      <c r="O557" s="451" t="s">
        <v>776</v>
      </c>
      <c r="P557" s="432"/>
      <c r="Q557" s="432"/>
      <c r="R557" s="432"/>
      <c r="S557" s="432"/>
      <c r="T557" s="432"/>
      <c r="U557" s="433"/>
      <c r="V557" s="37" t="s">
        <v>66</v>
      </c>
      <c r="W557" s="388">
        <f>GrossWeightTotal+PalletQtyTotal*25</f>
        <v>19670.129756049468</v>
      </c>
      <c r="X557" s="388">
        <f>GrossWeightTotalR+PalletQtyTotalR*25</f>
        <v>19827.148000000008</v>
      </c>
      <c r="Y557" s="37"/>
      <c r="Z557" s="389"/>
      <c r="AA557" s="389"/>
    </row>
    <row r="558" spans="1:67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573"/>
      <c r="O558" s="451" t="s">
        <v>777</v>
      </c>
      <c r="P558" s="432"/>
      <c r="Q558" s="432"/>
      <c r="R558" s="432"/>
      <c r="S558" s="432"/>
      <c r="T558" s="432"/>
      <c r="U558" s="433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2279.4911316326447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2302</v>
      </c>
      <c r="Y558" s="37"/>
      <c r="Z558" s="389"/>
      <c r="AA558" s="389"/>
    </row>
    <row r="559" spans="1:67" ht="14.25" customHeight="1" x14ac:dyDescent="0.2">
      <c r="A559" s="391"/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573"/>
      <c r="O559" s="451" t="s">
        <v>778</v>
      </c>
      <c r="P559" s="432"/>
      <c r="Q559" s="432"/>
      <c r="R559" s="432"/>
      <c r="S559" s="432"/>
      <c r="T559" s="432"/>
      <c r="U559" s="433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41.071099999999994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3" t="s">
        <v>95</v>
      </c>
      <c r="D561" s="494"/>
      <c r="E561" s="494"/>
      <c r="F561" s="495"/>
      <c r="G561" s="393" t="s">
        <v>230</v>
      </c>
      <c r="H561" s="494"/>
      <c r="I561" s="494"/>
      <c r="J561" s="494"/>
      <c r="K561" s="494"/>
      <c r="L561" s="494"/>
      <c r="M561" s="494"/>
      <c r="N561" s="494"/>
      <c r="O561" s="494"/>
      <c r="P561" s="495"/>
      <c r="Q561" s="393" t="s">
        <v>472</v>
      </c>
      <c r="R561" s="495"/>
      <c r="S561" s="393" t="s">
        <v>547</v>
      </c>
      <c r="T561" s="494"/>
      <c r="U561" s="494"/>
      <c r="V561" s="495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714" t="s">
        <v>781</v>
      </c>
      <c r="B562" s="393" t="s">
        <v>60</v>
      </c>
      <c r="C562" s="393" t="s">
        <v>96</v>
      </c>
      <c r="D562" s="393" t="s">
        <v>104</v>
      </c>
      <c r="E562" s="393" t="s">
        <v>95</v>
      </c>
      <c r="F562" s="393" t="s">
        <v>220</v>
      </c>
      <c r="G562" s="393" t="s">
        <v>231</v>
      </c>
      <c r="H562" s="393" t="s">
        <v>241</v>
      </c>
      <c r="I562" s="393" t="s">
        <v>260</v>
      </c>
      <c r="J562" s="393" t="s">
        <v>333</v>
      </c>
      <c r="K562" s="378"/>
      <c r="L562" s="393" t="s">
        <v>367</v>
      </c>
      <c r="M562" s="378"/>
      <c r="N562" s="393" t="s">
        <v>367</v>
      </c>
      <c r="O562" s="393" t="s">
        <v>442</v>
      </c>
      <c r="P562" s="393" t="s">
        <v>459</v>
      </c>
      <c r="Q562" s="393" t="s">
        <v>473</v>
      </c>
      <c r="R562" s="393" t="s">
        <v>520</v>
      </c>
      <c r="S562" s="393" t="s">
        <v>548</v>
      </c>
      <c r="T562" s="393" t="s">
        <v>595</v>
      </c>
      <c r="U562" s="393" t="s">
        <v>624</v>
      </c>
      <c r="V562" s="393" t="s">
        <v>631</v>
      </c>
      <c r="W562" s="393" t="s">
        <v>637</v>
      </c>
      <c r="X562" s="393" t="s">
        <v>687</v>
      </c>
      <c r="AA562" s="52"/>
      <c r="AD562" s="378"/>
    </row>
    <row r="563" spans="1:30" ht="13.5" customHeight="1" thickBot="1" x14ac:dyDescent="0.25">
      <c r="A563" s="715"/>
      <c r="B563" s="394"/>
      <c r="C563" s="394"/>
      <c r="D563" s="394"/>
      <c r="E563" s="394"/>
      <c r="F563" s="394"/>
      <c r="G563" s="394"/>
      <c r="H563" s="394"/>
      <c r="I563" s="394"/>
      <c r="J563" s="394"/>
      <c r="K563" s="378"/>
      <c r="L563" s="394"/>
      <c r="M563" s="378"/>
      <c r="N563" s="394"/>
      <c r="O563" s="394"/>
      <c r="P563" s="394"/>
      <c r="Q563" s="394"/>
      <c r="R563" s="394"/>
      <c r="S563" s="394"/>
      <c r="T563" s="394"/>
      <c r="U563" s="394"/>
      <c r="V563" s="394"/>
      <c r="W563" s="394"/>
      <c r="X563" s="394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21.6</v>
      </c>
      <c r="D564" s="46">
        <f>IFERROR(X53*1,"0")+IFERROR(X54*1,"0")+IFERROR(X55*1,"0")+IFERROR(X56*1,"0")</f>
        <v>126.9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145.19999999999999</v>
      </c>
      <c r="F564" s="46">
        <f>IFERROR(X131*1,"0")+IFERROR(X132*1,"0")+IFERROR(X133*1,"0")+IFERROR(X134*1,"0")+IFERROR(X135*1,"0")</f>
        <v>91.8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79.800000000000011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1812.4</v>
      </c>
      <c r="J564" s="46">
        <f>IFERROR(X209*1,"0")+IFERROR(X210*1,"0")+IFERROR(X211*1,"0")+IFERROR(X212*1,"0")+IFERROR(X213*1,"0")+IFERROR(X214*1,"0")+IFERROR(X215*1,"0")+IFERROR(X219*1,"0")+IFERROR(X220*1,"0")+IFERROR(X221*1,"0")</f>
        <v>0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7555.8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7555.8</v>
      </c>
      <c r="O564" s="46">
        <f>IFERROR(X290*1,"0")+IFERROR(X291*1,"0")+IFERROR(X292*1,"0")+IFERROR(X293*1,"0")+IFERROR(X294*1,"0")+IFERROR(X295*1,"0")+IFERROR(X296*1,"0")+IFERROR(X300*1,"0")+IFERROR(X301*1,"0")</f>
        <v>226.8</v>
      </c>
      <c r="P564" s="46">
        <f>IFERROR(X306*1,"0")+IFERROR(X310*1,"0")+IFERROR(X311*1,"0")+IFERROR(X312*1,"0")+IFERROR(X316*1,"0")+IFERROR(X320*1,"0")</f>
        <v>117.9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5324.4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407.94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204.6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113.2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1471.6799999999998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206.4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1"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U10:V10"/>
    <mergeCell ref="D536:E536"/>
    <mergeCell ref="D79:E79"/>
    <mergeCell ref="O89:U89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O492:S492"/>
    <mergeCell ref="O479:S479"/>
    <mergeCell ref="A21:Y21"/>
    <mergeCell ref="D532:E532"/>
    <mergeCell ref="O131:S131"/>
    <mergeCell ref="A428:Y428"/>
    <mergeCell ref="O87:S87"/>
    <mergeCell ref="D535:E535"/>
    <mergeCell ref="D473:E473"/>
    <mergeCell ref="D187:E187"/>
    <mergeCell ref="A269:Y269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326:E326"/>
    <mergeCell ref="O94:S94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192:S192"/>
    <mergeCell ref="A452:Y452"/>
    <mergeCell ref="O453:S45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216:N217"/>
    <mergeCell ref="O158:U158"/>
    <mergeCell ref="O280:U280"/>
    <mergeCell ref="O81:S81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O258:S258"/>
    <mergeCell ref="O429:S429"/>
    <mergeCell ref="O494:S494"/>
    <mergeCell ref="A225:Y225"/>
    <mergeCell ref="A467:Y467"/>
    <mergeCell ref="O226:S22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M17:M18"/>
    <mergeCell ref="O177:S177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2024-06-18T07:18:10Z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