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ED8563-9D53-43E1-8459-73B616FDCB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W555" i="1"/>
  <c r="BN554" i="1"/>
  <c r="BL554" i="1"/>
  <c r="X554" i="1"/>
  <c r="BO554" i="1" s="1"/>
  <c r="BN553" i="1"/>
  <c r="BL553" i="1"/>
  <c r="X553" i="1"/>
  <c r="BO553" i="1" s="1"/>
  <c r="BN552" i="1"/>
  <c r="BL552" i="1"/>
  <c r="X552" i="1"/>
  <c r="BO552" i="1" s="1"/>
  <c r="BN551" i="1"/>
  <c r="BL551" i="1"/>
  <c r="X551" i="1"/>
  <c r="X556" i="1" s="1"/>
  <c r="W549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8" i="1" s="1"/>
  <c r="X543" i="1"/>
  <c r="X548" i="1" s="1"/>
  <c r="W541" i="1"/>
  <c r="W540" i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BO536" i="1" s="1"/>
  <c r="BN535" i="1"/>
  <c r="BL535" i="1"/>
  <c r="X535" i="1"/>
  <c r="X541" i="1" s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O523" i="1" s="1"/>
  <c r="BN522" i="1"/>
  <c r="BL522" i="1"/>
  <c r="X522" i="1"/>
  <c r="BO522" i="1" s="1"/>
  <c r="BN521" i="1"/>
  <c r="BL521" i="1"/>
  <c r="X521" i="1"/>
  <c r="BO521" i="1" s="1"/>
  <c r="BN520" i="1"/>
  <c r="BL520" i="1"/>
  <c r="X520" i="1"/>
  <c r="BO520" i="1" s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N515" i="1"/>
  <c r="BL515" i="1"/>
  <c r="X515" i="1"/>
  <c r="W511" i="1"/>
  <c r="X510" i="1"/>
  <c r="W510" i="1"/>
  <c r="BO509" i="1"/>
  <c r="BN509" i="1"/>
  <c r="BM509" i="1"/>
  <c r="BL509" i="1"/>
  <c r="Y509" i="1"/>
  <c r="Y510" i="1" s="1"/>
  <c r="X509" i="1"/>
  <c r="X511" i="1" s="1"/>
  <c r="O509" i="1"/>
  <c r="W507" i="1"/>
  <c r="W506" i="1"/>
  <c r="BO505" i="1"/>
  <c r="BN505" i="1"/>
  <c r="BM505" i="1"/>
  <c r="BL505" i="1"/>
  <c r="Y505" i="1"/>
  <c r="X505" i="1"/>
  <c r="O505" i="1"/>
  <c r="BN504" i="1"/>
  <c r="BL504" i="1"/>
  <c r="X504" i="1"/>
  <c r="O504" i="1"/>
  <c r="BO503" i="1"/>
  <c r="BN503" i="1"/>
  <c r="BM503" i="1"/>
  <c r="BL503" i="1"/>
  <c r="Y503" i="1"/>
  <c r="X503" i="1"/>
  <c r="O503" i="1"/>
  <c r="W501" i="1"/>
  <c r="W500" i="1"/>
  <c r="BN499" i="1"/>
  <c r="BL499" i="1"/>
  <c r="X499" i="1"/>
  <c r="BO499" i="1" s="1"/>
  <c r="O499" i="1"/>
  <c r="BO498" i="1"/>
  <c r="BN498" i="1"/>
  <c r="BM498" i="1"/>
  <c r="BL498" i="1"/>
  <c r="Y498" i="1"/>
  <c r="X498" i="1"/>
  <c r="O498" i="1"/>
  <c r="BN497" i="1"/>
  <c r="BL497" i="1"/>
  <c r="X497" i="1"/>
  <c r="BO497" i="1" s="1"/>
  <c r="O497" i="1"/>
  <c r="BO496" i="1"/>
  <c r="BN496" i="1"/>
  <c r="BM496" i="1"/>
  <c r="BL496" i="1"/>
  <c r="Y496" i="1"/>
  <c r="X496" i="1"/>
  <c r="O496" i="1"/>
  <c r="BN495" i="1"/>
  <c r="BL495" i="1"/>
  <c r="X495" i="1"/>
  <c r="BO495" i="1" s="1"/>
  <c r="O495" i="1"/>
  <c r="BO494" i="1"/>
  <c r="BN494" i="1"/>
  <c r="BM494" i="1"/>
  <c r="BL494" i="1"/>
  <c r="Y494" i="1"/>
  <c r="X494" i="1"/>
  <c r="O494" i="1"/>
  <c r="W492" i="1"/>
  <c r="W491" i="1"/>
  <c r="BO490" i="1"/>
  <c r="BN490" i="1"/>
  <c r="BM490" i="1"/>
  <c r="BL490" i="1"/>
  <c r="Y490" i="1"/>
  <c r="X490" i="1"/>
  <c r="O490" i="1"/>
  <c r="BN489" i="1"/>
  <c r="BL489" i="1"/>
  <c r="X489" i="1"/>
  <c r="X492" i="1" s="1"/>
  <c r="O489" i="1"/>
  <c r="W487" i="1"/>
  <c r="W486" i="1"/>
  <c r="BN485" i="1"/>
  <c r="BL485" i="1"/>
  <c r="X485" i="1"/>
  <c r="BO485" i="1" s="1"/>
  <c r="O485" i="1"/>
  <c r="BO484" i="1"/>
  <c r="BN484" i="1"/>
  <c r="BM484" i="1"/>
  <c r="BL484" i="1"/>
  <c r="Y484" i="1"/>
  <c r="X484" i="1"/>
  <c r="O484" i="1"/>
  <c r="BN483" i="1"/>
  <c r="BL483" i="1"/>
  <c r="X483" i="1"/>
  <c r="BO483" i="1" s="1"/>
  <c r="O483" i="1"/>
  <c r="BO482" i="1"/>
  <c r="BN482" i="1"/>
  <c r="BM482" i="1"/>
  <c r="BL482" i="1"/>
  <c r="Y482" i="1"/>
  <c r="X482" i="1"/>
  <c r="O482" i="1"/>
  <c r="BN481" i="1"/>
  <c r="BL481" i="1"/>
  <c r="X481" i="1"/>
  <c r="BO481" i="1" s="1"/>
  <c r="O481" i="1"/>
  <c r="BO480" i="1"/>
  <c r="BN480" i="1"/>
  <c r="BM480" i="1"/>
  <c r="BL480" i="1"/>
  <c r="Y480" i="1"/>
  <c r="X480" i="1"/>
  <c r="O480" i="1"/>
  <c r="BN479" i="1"/>
  <c r="BL479" i="1"/>
  <c r="X479" i="1"/>
  <c r="BO479" i="1" s="1"/>
  <c r="O479" i="1"/>
  <c r="BO478" i="1"/>
  <c r="BN478" i="1"/>
  <c r="BM478" i="1"/>
  <c r="BL478" i="1"/>
  <c r="Y478" i="1"/>
  <c r="X478" i="1"/>
  <c r="O478" i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O474" i="1"/>
  <c r="BN474" i="1"/>
  <c r="BM474" i="1"/>
  <c r="BL474" i="1"/>
  <c r="Y474" i="1"/>
  <c r="X474" i="1"/>
  <c r="O474" i="1"/>
  <c r="W470" i="1"/>
  <c r="X469" i="1"/>
  <c r="W469" i="1"/>
  <c r="BO468" i="1"/>
  <c r="BN468" i="1"/>
  <c r="BM468" i="1"/>
  <c r="BL468" i="1"/>
  <c r="Y468" i="1"/>
  <c r="Y469" i="1" s="1"/>
  <c r="X468" i="1"/>
  <c r="X470" i="1" s="1"/>
  <c r="W466" i="1"/>
  <c r="W465" i="1"/>
  <c r="BN464" i="1"/>
  <c r="BL464" i="1"/>
  <c r="X464" i="1"/>
  <c r="V567" i="1" s="1"/>
  <c r="O464" i="1"/>
  <c r="W461" i="1"/>
  <c r="W460" i="1"/>
  <c r="BN459" i="1"/>
  <c r="BL459" i="1"/>
  <c r="X459" i="1"/>
  <c r="BO459" i="1" s="1"/>
  <c r="O459" i="1"/>
  <c r="BO458" i="1"/>
  <c r="BN458" i="1"/>
  <c r="BM458" i="1"/>
  <c r="BL458" i="1"/>
  <c r="Y458" i="1"/>
  <c r="X458" i="1"/>
  <c r="O458" i="1"/>
  <c r="BN457" i="1"/>
  <c r="BL457" i="1"/>
  <c r="X457" i="1"/>
  <c r="U567" i="1" s="1"/>
  <c r="O457" i="1"/>
  <c r="W454" i="1"/>
  <c r="W453" i="1"/>
  <c r="BN452" i="1"/>
  <c r="BL452" i="1"/>
  <c r="X452" i="1"/>
  <c r="X453" i="1" s="1"/>
  <c r="O452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BO444" i="1" s="1"/>
  <c r="O444" i="1"/>
  <c r="BO443" i="1"/>
  <c r="BN443" i="1"/>
  <c r="BM443" i="1"/>
  <c r="BL443" i="1"/>
  <c r="Y443" i="1"/>
  <c r="X443" i="1"/>
  <c r="X445" i="1" s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X440" i="1" s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X425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X426" i="1" s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BO412" i="1"/>
  <c r="BN412" i="1"/>
  <c r="BM412" i="1"/>
  <c r="BL412" i="1"/>
  <c r="Y412" i="1"/>
  <c r="X412" i="1"/>
  <c r="X416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X409" i="1" s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S567" i="1" s="1"/>
  <c r="O391" i="1"/>
  <c r="W387" i="1"/>
  <c r="W386" i="1"/>
  <c r="BN385" i="1"/>
  <c r="BL385" i="1"/>
  <c r="X385" i="1"/>
  <c r="X387" i="1" s="1"/>
  <c r="O385" i="1"/>
  <c r="BO384" i="1"/>
  <c r="BN384" i="1"/>
  <c r="BM384" i="1"/>
  <c r="BL384" i="1"/>
  <c r="Y384" i="1"/>
  <c r="X384" i="1"/>
  <c r="X386" i="1" s="1"/>
  <c r="W382" i="1"/>
  <c r="W381" i="1"/>
  <c r="BN380" i="1"/>
  <c r="BL380" i="1"/>
  <c r="X380" i="1"/>
  <c r="BO380" i="1" s="1"/>
  <c r="O380" i="1"/>
  <c r="BO379" i="1"/>
  <c r="BN379" i="1"/>
  <c r="BM379" i="1"/>
  <c r="BL379" i="1"/>
  <c r="Y379" i="1"/>
  <c r="X379" i="1"/>
  <c r="O379" i="1"/>
  <c r="BN378" i="1"/>
  <c r="BL378" i="1"/>
  <c r="X378" i="1"/>
  <c r="BO378" i="1" s="1"/>
  <c r="O378" i="1"/>
  <c r="BO377" i="1"/>
  <c r="BN377" i="1"/>
  <c r="BM377" i="1"/>
  <c r="BL377" i="1"/>
  <c r="Y377" i="1"/>
  <c r="X377" i="1"/>
  <c r="O377" i="1"/>
  <c r="BN376" i="1"/>
  <c r="BL376" i="1"/>
  <c r="X376" i="1"/>
  <c r="X382" i="1" s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O371" i="1" s="1"/>
  <c r="BN370" i="1"/>
  <c r="BL370" i="1"/>
  <c r="X370" i="1"/>
  <c r="X373" i="1" s="1"/>
  <c r="O370" i="1"/>
  <c r="BO369" i="1"/>
  <c r="BN369" i="1"/>
  <c r="BM369" i="1"/>
  <c r="BL369" i="1"/>
  <c r="Y369" i="1"/>
  <c r="X369" i="1"/>
  <c r="X374" i="1" s="1"/>
  <c r="W367" i="1"/>
  <c r="W366" i="1"/>
  <c r="BN365" i="1"/>
  <c r="BL365" i="1"/>
  <c r="X365" i="1"/>
  <c r="BO365" i="1" s="1"/>
  <c r="O365" i="1"/>
  <c r="BO364" i="1"/>
  <c r="BN364" i="1"/>
  <c r="BM364" i="1"/>
  <c r="BL364" i="1"/>
  <c r="Y364" i="1"/>
  <c r="X364" i="1"/>
  <c r="O364" i="1"/>
  <c r="BN363" i="1"/>
  <c r="BL363" i="1"/>
  <c r="X363" i="1"/>
  <c r="R567" i="1" s="1"/>
  <c r="O363" i="1"/>
  <c r="W360" i="1"/>
  <c r="W359" i="1"/>
  <c r="BN358" i="1"/>
  <c r="BL358" i="1"/>
  <c r="X358" i="1"/>
  <c r="BO358" i="1" s="1"/>
  <c r="BN357" i="1"/>
  <c r="BL357" i="1"/>
  <c r="X357" i="1"/>
  <c r="X360" i="1" s="1"/>
  <c r="O357" i="1"/>
  <c r="W355" i="1"/>
  <c r="W354" i="1"/>
  <c r="BN353" i="1"/>
  <c r="BL353" i="1"/>
  <c r="X353" i="1"/>
  <c r="BO353" i="1" s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X355" i="1" s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BO345" i="1" s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W341" i="1"/>
  <c r="W340" i="1"/>
  <c r="BN339" i="1"/>
  <c r="BL339" i="1"/>
  <c r="X339" i="1"/>
  <c r="BO339" i="1" s="1"/>
  <c r="O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X316" i="1" s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O294" i="1"/>
  <c r="BN293" i="1"/>
  <c r="BL293" i="1"/>
  <c r="X293" i="1"/>
  <c r="O567" i="1" s="1"/>
  <c r="O293" i="1"/>
  <c r="W290" i="1"/>
  <c r="W289" i="1"/>
  <c r="BN288" i="1"/>
  <c r="BL288" i="1"/>
  <c r="X288" i="1"/>
  <c r="BO288" i="1" s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X284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X277" i="1" s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M261" i="1"/>
  <c r="BL261" i="1"/>
  <c r="Y261" i="1"/>
  <c r="X261" i="1"/>
  <c r="BO261" i="1" s="1"/>
  <c r="O261" i="1"/>
  <c r="BN260" i="1"/>
  <c r="BL260" i="1"/>
  <c r="X260" i="1"/>
  <c r="X270" i="1" s="1"/>
  <c r="O260" i="1"/>
  <c r="W258" i="1"/>
  <c r="W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BN254" i="1"/>
  <c r="BL254" i="1"/>
  <c r="X254" i="1"/>
  <c r="X258" i="1" s="1"/>
  <c r="O254" i="1"/>
  <c r="BO253" i="1"/>
  <c r="BN253" i="1"/>
  <c r="BM253" i="1"/>
  <c r="BL253" i="1"/>
  <c r="Y253" i="1"/>
  <c r="X253" i="1"/>
  <c r="X257" i="1" s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W234" i="1"/>
  <c r="W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X234" i="1" s="1"/>
  <c r="O228" i="1"/>
  <c r="BO227" i="1"/>
  <c r="BN227" i="1"/>
  <c r="BM227" i="1"/>
  <c r="BL227" i="1"/>
  <c r="Y227" i="1"/>
  <c r="X227" i="1"/>
  <c r="X233" i="1" s="1"/>
  <c r="O227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X223" i="1" s="1"/>
  <c r="O221" i="1"/>
  <c r="BO220" i="1"/>
  <c r="BN220" i="1"/>
  <c r="BM220" i="1"/>
  <c r="BL220" i="1"/>
  <c r="Y220" i="1"/>
  <c r="X220" i="1"/>
  <c r="X224" i="1" s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J567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X207" i="1" s="1"/>
  <c r="O203" i="1"/>
  <c r="BO202" i="1"/>
  <c r="BN202" i="1"/>
  <c r="BM202" i="1"/>
  <c r="BL202" i="1"/>
  <c r="Y202" i="1"/>
  <c r="X202" i="1"/>
  <c r="X206" i="1" s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2" i="1" s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I567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H567" i="1" s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7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7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X127" i="1" s="1"/>
  <c r="O121" i="1"/>
  <c r="BO120" i="1"/>
  <c r="BN120" i="1"/>
  <c r="BM120" i="1"/>
  <c r="BL120" i="1"/>
  <c r="Y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7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X90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61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Q567" i="1" l="1"/>
  <c r="X199" i="1"/>
  <c r="Y189" i="1"/>
  <c r="BM189" i="1"/>
  <c r="H9" i="1"/>
  <c r="A10" i="1"/>
  <c r="B567" i="1"/>
  <c r="W558" i="1"/>
  <c r="W559" i="1"/>
  <c r="Y23" i="1"/>
  <c r="Y24" i="1" s="1"/>
  <c r="BM23" i="1"/>
  <c r="BO23" i="1"/>
  <c r="X24" i="1"/>
  <c r="W557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7" i="1"/>
  <c r="Y54" i="1"/>
  <c r="Y57" i="1" s="1"/>
  <c r="BM54" i="1"/>
  <c r="BO54" i="1"/>
  <c r="X58" i="1"/>
  <c r="E567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X118" i="1"/>
  <c r="Y121" i="1"/>
  <c r="Y126" i="1" s="1"/>
  <c r="BM121" i="1"/>
  <c r="BO121" i="1"/>
  <c r="Y123" i="1"/>
  <c r="BM123" i="1"/>
  <c r="Y125" i="1"/>
  <c r="BM125" i="1"/>
  <c r="Y130" i="1"/>
  <c r="Y135" i="1" s="1"/>
  <c r="BM130" i="1"/>
  <c r="BO130" i="1"/>
  <c r="Y132" i="1"/>
  <c r="BM132" i="1"/>
  <c r="Y134" i="1"/>
  <c r="BM134" i="1"/>
  <c r="X135" i="1"/>
  <c r="Y140" i="1"/>
  <c r="Y146" i="1" s="1"/>
  <c r="BM140" i="1"/>
  <c r="BO140" i="1"/>
  <c r="Y141" i="1"/>
  <c r="BM141" i="1"/>
  <c r="Y144" i="1"/>
  <c r="BM144" i="1"/>
  <c r="Y145" i="1"/>
  <c r="BM145" i="1"/>
  <c r="X146" i="1"/>
  <c r="Y150" i="1"/>
  <c r="Y159" i="1" s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BO169" i="1"/>
  <c r="Y173" i="1"/>
  <c r="BM173" i="1"/>
  <c r="BO173" i="1"/>
  <c r="Y175" i="1"/>
  <c r="BM175" i="1"/>
  <c r="Y179" i="1"/>
  <c r="BM179" i="1"/>
  <c r="Y180" i="1"/>
  <c r="BM180" i="1"/>
  <c r="X181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X200" i="1"/>
  <c r="Y203" i="1"/>
  <c r="Y206" i="1" s="1"/>
  <c r="BM203" i="1"/>
  <c r="BO203" i="1"/>
  <c r="Y204" i="1"/>
  <c r="BM204" i="1"/>
  <c r="Y205" i="1"/>
  <c r="BM205" i="1"/>
  <c r="Y210" i="1"/>
  <c r="Y217" i="1" s="1"/>
  <c r="BM210" i="1"/>
  <c r="BO210" i="1"/>
  <c r="X559" i="1" s="1"/>
  <c r="Y212" i="1"/>
  <c r="BM212" i="1"/>
  <c r="Y214" i="1"/>
  <c r="BM214" i="1"/>
  <c r="Y216" i="1"/>
  <c r="BM216" i="1"/>
  <c r="X217" i="1"/>
  <c r="Y221" i="1"/>
  <c r="Y223" i="1" s="1"/>
  <c r="BM221" i="1"/>
  <c r="BO221" i="1"/>
  <c r="Y228" i="1"/>
  <c r="Y233" i="1" s="1"/>
  <c r="BM228" i="1"/>
  <c r="BO228" i="1"/>
  <c r="Y230" i="1"/>
  <c r="BM230" i="1"/>
  <c r="Y232" i="1"/>
  <c r="BM232" i="1"/>
  <c r="N567" i="1"/>
  <c r="L567" i="1"/>
  <c r="Y240" i="1"/>
  <c r="Y250" i="1" s="1"/>
  <c r="BM240" i="1"/>
  <c r="Y242" i="1"/>
  <c r="BM242" i="1"/>
  <c r="Y244" i="1"/>
  <c r="BM244" i="1"/>
  <c r="Y246" i="1"/>
  <c r="BM246" i="1"/>
  <c r="Y248" i="1"/>
  <c r="BM248" i="1"/>
  <c r="X251" i="1"/>
  <c r="Y254" i="1"/>
  <c r="Y257" i="1" s="1"/>
  <c r="BM254" i="1"/>
  <c r="BO254" i="1"/>
  <c r="Y256" i="1"/>
  <c r="BM256" i="1"/>
  <c r="Y260" i="1"/>
  <c r="BM260" i="1"/>
  <c r="BO260" i="1"/>
  <c r="BO265" i="1"/>
  <c r="BM265" i="1"/>
  <c r="Y265" i="1"/>
  <c r="BO269" i="1"/>
  <c r="BM269" i="1"/>
  <c r="Y269" i="1"/>
  <c r="X271" i="1"/>
  <c r="BO274" i="1"/>
  <c r="BM274" i="1"/>
  <c r="Y274" i="1"/>
  <c r="F9" i="1"/>
  <c r="J9" i="1"/>
  <c r="X49" i="1"/>
  <c r="X82" i="1"/>
  <c r="X136" i="1"/>
  <c r="X147" i="1"/>
  <c r="X160" i="1"/>
  <c r="X165" i="1"/>
  <c r="X218" i="1"/>
  <c r="X250" i="1"/>
  <c r="BO263" i="1"/>
  <c r="BM263" i="1"/>
  <c r="Y263" i="1"/>
  <c r="BO267" i="1"/>
  <c r="BM267" i="1"/>
  <c r="Y267" i="1"/>
  <c r="BO276" i="1"/>
  <c r="BM276" i="1"/>
  <c r="Y276" i="1"/>
  <c r="X278" i="1"/>
  <c r="Y282" i="1"/>
  <c r="Y283" i="1" s="1"/>
  <c r="BM282" i="1"/>
  <c r="BO282" i="1"/>
  <c r="Y286" i="1"/>
  <c r="BM286" i="1"/>
  <c r="BO286" i="1"/>
  <c r="Y288" i="1"/>
  <c r="BM288" i="1"/>
  <c r="X289" i="1"/>
  <c r="Y293" i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06" i="1"/>
  <c r="P567" i="1"/>
  <c r="X311" i="1"/>
  <c r="Y314" i="1"/>
  <c r="Y316" i="1" s="1"/>
  <c r="BM314" i="1"/>
  <c r="BO314" i="1"/>
  <c r="Y329" i="1"/>
  <c r="BM329" i="1"/>
  <c r="BO329" i="1"/>
  <c r="Y330" i="1"/>
  <c r="BM330" i="1"/>
  <c r="Y331" i="1"/>
  <c r="BM331" i="1"/>
  <c r="Y332" i="1"/>
  <c r="BM332" i="1"/>
  <c r="Y333" i="1"/>
  <c r="BM333" i="1"/>
  <c r="Y334" i="1"/>
  <c r="BM334" i="1"/>
  <c r="Y339" i="1"/>
  <c r="BM339" i="1"/>
  <c r="X340" i="1"/>
  <c r="Y343" i="1"/>
  <c r="Y347" i="1" s="1"/>
  <c r="BM343" i="1"/>
  <c r="BO343" i="1"/>
  <c r="Y345" i="1"/>
  <c r="BM345" i="1"/>
  <c r="X348" i="1"/>
  <c r="Y350" i="1"/>
  <c r="Y354" i="1" s="1"/>
  <c r="BM350" i="1"/>
  <c r="BO350" i="1"/>
  <c r="Y353" i="1"/>
  <c r="BM353" i="1"/>
  <c r="X354" i="1"/>
  <c r="Y357" i="1"/>
  <c r="Y359" i="1" s="1"/>
  <c r="BM357" i="1"/>
  <c r="BO357" i="1"/>
  <c r="Y358" i="1"/>
  <c r="BM358" i="1"/>
  <c r="X359" i="1"/>
  <c r="Y363" i="1"/>
  <c r="Y366" i="1" s="1"/>
  <c r="BM363" i="1"/>
  <c r="BO363" i="1"/>
  <c r="Y365" i="1"/>
  <c r="BM365" i="1"/>
  <c r="X366" i="1"/>
  <c r="Y370" i="1"/>
  <c r="Y373" i="1" s="1"/>
  <c r="BM370" i="1"/>
  <c r="BO370" i="1"/>
  <c r="Y371" i="1"/>
  <c r="BM371" i="1"/>
  <c r="Y376" i="1"/>
  <c r="BM376" i="1"/>
  <c r="BO376" i="1"/>
  <c r="Y378" i="1"/>
  <c r="BM378" i="1"/>
  <c r="Y380" i="1"/>
  <c r="BM380" i="1"/>
  <c r="X381" i="1"/>
  <c r="Y385" i="1"/>
  <c r="Y386" i="1" s="1"/>
  <c r="BM385" i="1"/>
  <c r="BO385" i="1"/>
  <c r="Y391" i="1"/>
  <c r="Y393" i="1" s="1"/>
  <c r="BM391" i="1"/>
  <c r="BO391" i="1"/>
  <c r="X394" i="1"/>
  <c r="Y397" i="1"/>
  <c r="Y409" i="1" s="1"/>
  <c r="BM397" i="1"/>
  <c r="Y399" i="1"/>
  <c r="BM399" i="1"/>
  <c r="Y401" i="1"/>
  <c r="BM401" i="1"/>
  <c r="Y403" i="1"/>
  <c r="BM403" i="1"/>
  <c r="Y405" i="1"/>
  <c r="BM405" i="1"/>
  <c r="Y407" i="1"/>
  <c r="BM407" i="1"/>
  <c r="X410" i="1"/>
  <c r="Y413" i="1"/>
  <c r="Y415" i="1" s="1"/>
  <c r="BM413" i="1"/>
  <c r="BO413" i="1"/>
  <c r="Y425" i="1"/>
  <c r="BO423" i="1"/>
  <c r="BM423" i="1"/>
  <c r="Y423" i="1"/>
  <c r="BO436" i="1"/>
  <c r="BM436" i="1"/>
  <c r="Y436" i="1"/>
  <c r="Y500" i="1"/>
  <c r="X301" i="1"/>
  <c r="X341" i="1"/>
  <c r="X367" i="1"/>
  <c r="X393" i="1"/>
  <c r="BO430" i="1"/>
  <c r="BM430" i="1"/>
  <c r="Y430" i="1"/>
  <c r="Y431" i="1" s="1"/>
  <c r="X432" i="1"/>
  <c r="X441" i="1"/>
  <c r="BO434" i="1"/>
  <c r="BM434" i="1"/>
  <c r="Y434" i="1"/>
  <c r="Y440" i="1" s="1"/>
  <c r="BO438" i="1"/>
  <c r="BM438" i="1"/>
  <c r="Y438" i="1"/>
  <c r="X446" i="1"/>
  <c r="X450" i="1"/>
  <c r="X454" i="1"/>
  <c r="X461" i="1"/>
  <c r="X466" i="1"/>
  <c r="X487" i="1"/>
  <c r="X491" i="1"/>
  <c r="Y506" i="1"/>
  <c r="BO504" i="1"/>
  <c r="BM504" i="1"/>
  <c r="Y504" i="1"/>
  <c r="BO516" i="1"/>
  <c r="BM516" i="1"/>
  <c r="Y516" i="1"/>
  <c r="T567" i="1"/>
  <c r="X431" i="1"/>
  <c r="Y444" i="1"/>
  <c r="Y445" i="1" s="1"/>
  <c r="BM444" i="1"/>
  <c r="Y448" i="1"/>
  <c r="Y449" i="1" s="1"/>
  <c r="BM448" i="1"/>
  <c r="BO448" i="1"/>
  <c r="Y452" i="1"/>
  <c r="Y453" i="1" s="1"/>
  <c r="BM452" i="1"/>
  <c r="BO452" i="1"/>
  <c r="Y457" i="1"/>
  <c r="BM457" i="1"/>
  <c r="BO457" i="1"/>
  <c r="Y459" i="1"/>
  <c r="BM459" i="1"/>
  <c r="X460" i="1"/>
  <c r="Y464" i="1"/>
  <c r="Y465" i="1" s="1"/>
  <c r="BM464" i="1"/>
  <c r="BO464" i="1"/>
  <c r="X465" i="1"/>
  <c r="W567" i="1"/>
  <c r="Y475" i="1"/>
  <c r="Y486" i="1" s="1"/>
  <c r="BM475" i="1"/>
  <c r="Y477" i="1"/>
  <c r="BM477" i="1"/>
  <c r="Y479" i="1"/>
  <c r="BM479" i="1"/>
  <c r="Y481" i="1"/>
  <c r="BM481" i="1"/>
  <c r="Y483" i="1"/>
  <c r="BM483" i="1"/>
  <c r="Y485" i="1"/>
  <c r="BM485" i="1"/>
  <c r="X486" i="1"/>
  <c r="Y489" i="1"/>
  <c r="Y491" i="1" s="1"/>
  <c r="BM489" i="1"/>
  <c r="BO489" i="1"/>
  <c r="X501" i="1"/>
  <c r="Y495" i="1"/>
  <c r="BM495" i="1"/>
  <c r="Y497" i="1"/>
  <c r="BM497" i="1"/>
  <c r="Y499" i="1"/>
  <c r="BM499" i="1"/>
  <c r="X500" i="1"/>
  <c r="X507" i="1"/>
  <c r="X506" i="1"/>
  <c r="X567" i="1"/>
  <c r="X525" i="1"/>
  <c r="X524" i="1"/>
  <c r="BO515" i="1"/>
  <c r="BM515" i="1"/>
  <c r="Y515" i="1"/>
  <c r="Y517" i="1"/>
  <c r="BM517" i="1"/>
  <c r="Y518" i="1"/>
  <c r="BM518" i="1"/>
  <c r="Y519" i="1"/>
  <c r="BM519" i="1"/>
  <c r="Y520" i="1"/>
  <c r="BM520" i="1"/>
  <c r="Y521" i="1"/>
  <c r="BM521" i="1"/>
  <c r="Y522" i="1"/>
  <c r="BM522" i="1"/>
  <c r="Y523" i="1"/>
  <c r="BM523" i="1"/>
  <c r="Y535" i="1"/>
  <c r="Y540" i="1" s="1"/>
  <c r="BM535" i="1"/>
  <c r="BO535" i="1"/>
  <c r="Y536" i="1"/>
  <c r="BM536" i="1"/>
  <c r="Y537" i="1"/>
  <c r="BM537" i="1"/>
  <c r="Y538" i="1"/>
  <c r="BM538" i="1"/>
  <c r="Y539" i="1"/>
  <c r="BM539" i="1"/>
  <c r="X540" i="1"/>
  <c r="X549" i="1"/>
  <c r="Y551" i="1"/>
  <c r="BM551" i="1"/>
  <c r="BO551" i="1"/>
  <c r="Y552" i="1"/>
  <c r="BM552" i="1"/>
  <c r="Y553" i="1"/>
  <c r="BM553" i="1"/>
  <c r="Y554" i="1"/>
  <c r="BM554" i="1"/>
  <c r="X555" i="1"/>
  <c r="Y340" i="1" l="1"/>
  <c r="X558" i="1"/>
  <c r="X557" i="1"/>
  <c r="X560" i="1"/>
  <c r="Y277" i="1"/>
  <c r="Y270" i="1"/>
  <c r="W560" i="1"/>
  <c r="Y555" i="1"/>
  <c r="Y524" i="1"/>
  <c r="Y460" i="1"/>
  <c r="Y381" i="1"/>
  <c r="Y300" i="1"/>
  <c r="Y289" i="1"/>
  <c r="Y199" i="1"/>
  <c r="Y181" i="1"/>
  <c r="Y117" i="1"/>
  <c r="Y99" i="1"/>
  <c r="Y34" i="1"/>
  <c r="X561" i="1"/>
  <c r="Y562" i="1" l="1"/>
</calcChain>
</file>

<file path=xl/sharedStrings.xml><?xml version="1.0" encoding="utf-8"?>
<sst xmlns="http://schemas.openxmlformats.org/spreadsheetml/2006/main" count="2468" uniqueCount="835">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</sst>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7"/>
  <sheetViews>
    <sheetView showGridLines="0" tabSelected="1" topLeftCell="A546" zoomScaleNormal="100" zoomScaleSheetLayoutView="100" workbookViewId="0">
      <selection activeCell="AA566" sqref="AA566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1" customWidth="1"/>
    <col min="18" max="18" width="6.140625" style="38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1" customWidth="1"/>
    <col min="24" max="24" width="11" style="381" customWidth="1"/>
    <col min="25" max="25" width="10" style="381" customWidth="1"/>
    <col min="26" max="26" width="11.5703125" style="381" customWidth="1"/>
    <col min="27" max="27" width="10.42578125" style="38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1" customWidth="1"/>
    <col min="32" max="32" width="9.140625" style="381" customWidth="1"/>
    <col min="33" max="16384" width="9.140625" style="381"/>
  </cols>
  <sheetData>
    <row r="1" spans="1:30" s="385" customFormat="1" ht="45" customHeight="1" x14ac:dyDescent="0.2">
      <c r="A1" s="41"/>
      <c r="B1" s="41"/>
      <c r="C1" s="41"/>
      <c r="D1" s="513" t="s">
        <v>0</v>
      </c>
      <c r="E1" s="514"/>
      <c r="F1" s="514"/>
      <c r="G1" s="12" t="s">
        <v>1</v>
      </c>
      <c r="H1" s="513" t="s">
        <v>2</v>
      </c>
      <c r="I1" s="514"/>
      <c r="J1" s="514"/>
      <c r="K1" s="514"/>
      <c r="L1" s="514"/>
      <c r="M1" s="514"/>
      <c r="N1" s="514"/>
      <c r="O1" s="514"/>
      <c r="P1" s="514"/>
      <c r="Q1" s="783" t="s">
        <v>3</v>
      </c>
      <c r="R1" s="514"/>
      <c r="S1" s="51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5" customFormat="1" ht="23.45" customHeight="1" x14ac:dyDescent="0.2">
      <c r="A5" s="545" t="s">
        <v>8</v>
      </c>
      <c r="B5" s="546"/>
      <c r="C5" s="547"/>
      <c r="D5" s="430"/>
      <c r="E5" s="432"/>
      <c r="F5" s="739" t="s">
        <v>9</v>
      </c>
      <c r="G5" s="547"/>
      <c r="H5" s="430"/>
      <c r="I5" s="431"/>
      <c r="J5" s="431"/>
      <c r="K5" s="431"/>
      <c r="L5" s="432"/>
      <c r="M5" s="58"/>
      <c r="O5" s="24" t="s">
        <v>10</v>
      </c>
      <c r="P5" s="779">
        <v>45466</v>
      </c>
      <c r="Q5" s="563"/>
      <c r="S5" s="641" t="s">
        <v>11</v>
      </c>
      <c r="T5" s="447"/>
      <c r="U5" s="643" t="s">
        <v>12</v>
      </c>
      <c r="V5" s="563"/>
      <c r="AA5" s="51"/>
      <c r="AB5" s="51"/>
      <c r="AC5" s="51"/>
    </row>
    <row r="6" spans="1:30" s="385" customFormat="1" ht="24" customHeight="1" x14ac:dyDescent="0.2">
      <c r="A6" s="545" t="s">
        <v>13</v>
      </c>
      <c r="B6" s="546"/>
      <c r="C6" s="547"/>
      <c r="D6" s="708" t="s">
        <v>14</v>
      </c>
      <c r="E6" s="709"/>
      <c r="F6" s="709"/>
      <c r="G6" s="709"/>
      <c r="H6" s="709"/>
      <c r="I6" s="709"/>
      <c r="J6" s="709"/>
      <c r="K6" s="709"/>
      <c r="L6" s="56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Воскресенье</v>
      </c>
      <c r="Q6" s="394"/>
      <c r="S6" s="446" t="s">
        <v>16</v>
      </c>
      <c r="T6" s="447"/>
      <c r="U6" s="701" t="s">
        <v>17</v>
      </c>
      <c r="V6" s="468"/>
      <c r="AA6" s="51"/>
      <c r="AB6" s="51"/>
      <c r="AC6" s="51"/>
    </row>
    <row r="7" spans="1:30" s="385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3"/>
      <c r="M7" s="60"/>
      <c r="O7" s="24"/>
      <c r="P7" s="42"/>
      <c r="Q7" s="42"/>
      <c r="S7" s="399"/>
      <c r="T7" s="447"/>
      <c r="U7" s="702"/>
      <c r="V7" s="703"/>
      <c r="AA7" s="51"/>
      <c r="AB7" s="51"/>
      <c r="AC7" s="51"/>
    </row>
    <row r="8" spans="1:30" s="385" customFormat="1" ht="25.5" customHeight="1" x14ac:dyDescent="0.2">
      <c r="A8" s="787" t="s">
        <v>18</v>
      </c>
      <c r="B8" s="413"/>
      <c r="C8" s="414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2">
        <v>0.41666666666666669</v>
      </c>
      <c r="Q8" s="593"/>
      <c r="S8" s="399"/>
      <c r="T8" s="447"/>
      <c r="U8" s="702"/>
      <c r="V8" s="703"/>
      <c r="AA8" s="51"/>
      <c r="AB8" s="51"/>
      <c r="AC8" s="51"/>
    </row>
    <row r="9" spans="1:30" s="385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1"/>
      <c r="E9" s="407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387"/>
      <c r="O9" s="26" t="s">
        <v>20</v>
      </c>
      <c r="P9" s="554"/>
      <c r="Q9" s="555"/>
      <c r="S9" s="399"/>
      <c r="T9" s="447"/>
      <c r="U9" s="704"/>
      <c r="V9" s="705"/>
      <c r="W9" s="43"/>
      <c r="X9" s="43"/>
      <c r="Y9" s="43"/>
      <c r="Z9" s="43"/>
      <c r="AA9" s="51"/>
      <c r="AB9" s="51"/>
      <c r="AC9" s="51"/>
    </row>
    <row r="10" spans="1:30" s="385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1"/>
      <c r="E10" s="407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5" t="str">
        <f>IFERROR(VLOOKUP($D$10,Proxy,2,FALSE),"")</f>
        <v/>
      </c>
      <c r="I10" s="399"/>
      <c r="J10" s="399"/>
      <c r="K10" s="399"/>
      <c r="L10" s="399"/>
      <c r="M10" s="384"/>
      <c r="O10" s="26" t="s">
        <v>21</v>
      </c>
      <c r="P10" s="650"/>
      <c r="Q10" s="651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2"/>
      <c r="Q11" s="563"/>
      <c r="T11" s="24" t="s">
        <v>26</v>
      </c>
      <c r="U11" s="637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5" customFormat="1" ht="18.600000000000001" customHeight="1" x14ac:dyDescent="0.2">
      <c r="A12" s="734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2"/>
      <c r="Q12" s="593"/>
      <c r="R12" s="23"/>
      <c r="T12" s="24"/>
      <c r="U12" s="514"/>
      <c r="V12" s="399"/>
      <c r="AA12" s="51"/>
      <c r="AB12" s="51"/>
      <c r="AC12" s="51"/>
    </row>
    <row r="13" spans="1:30" s="385" customFormat="1" ht="23.25" customHeight="1" x14ac:dyDescent="0.2">
      <c r="A13" s="734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7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5" customFormat="1" ht="18.600000000000001" customHeight="1" x14ac:dyDescent="0.2">
      <c r="A14" s="734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5" customFormat="1" ht="22.5" customHeight="1" x14ac:dyDescent="0.2">
      <c r="A15" s="774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41" t="s">
        <v>34</v>
      </c>
      <c r="P15" s="514"/>
      <c r="Q15" s="514"/>
      <c r="R15" s="514"/>
      <c r="S15" s="51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2"/>
      <c r="P16" s="542"/>
      <c r="Q16" s="542"/>
      <c r="R16" s="542"/>
      <c r="S16" s="54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9" t="s">
        <v>37</v>
      </c>
      <c r="D17" s="441" t="s">
        <v>38</v>
      </c>
      <c r="E17" s="475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4"/>
      <c r="Q17" s="474"/>
      <c r="R17" s="474"/>
      <c r="S17" s="475"/>
      <c r="T17" s="768" t="s">
        <v>49</v>
      </c>
      <c r="U17" s="547"/>
      <c r="V17" s="441" t="s">
        <v>50</v>
      </c>
      <c r="W17" s="441" t="s">
        <v>51</v>
      </c>
      <c r="X17" s="798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5"/>
      <c r="BB17" s="766" t="s">
        <v>57</v>
      </c>
    </row>
    <row r="18" spans="1:67" ht="14.25" customHeight="1" x14ac:dyDescent="0.2">
      <c r="A18" s="442"/>
      <c r="B18" s="442"/>
      <c r="C18" s="442"/>
      <c r="D18" s="476"/>
      <c r="E18" s="478"/>
      <c r="F18" s="442"/>
      <c r="G18" s="442"/>
      <c r="H18" s="442"/>
      <c r="I18" s="442"/>
      <c r="J18" s="442"/>
      <c r="K18" s="442"/>
      <c r="L18" s="442"/>
      <c r="M18" s="442"/>
      <c r="N18" s="442"/>
      <c r="O18" s="476"/>
      <c r="P18" s="477"/>
      <c r="Q18" s="477"/>
      <c r="R18" s="477"/>
      <c r="S18" s="478"/>
      <c r="T18" s="386" t="s">
        <v>58</v>
      </c>
      <c r="U18" s="386" t="s">
        <v>59</v>
      </c>
      <c r="V18" s="442"/>
      <c r="W18" s="442"/>
      <c r="X18" s="799"/>
      <c r="Y18" s="442"/>
      <c r="Z18" s="670"/>
      <c r="AA18" s="670"/>
      <c r="AB18" s="490"/>
      <c r="AC18" s="491"/>
      <c r="AD18" s="492"/>
      <c r="AE18" s="506"/>
      <c r="BB18" s="399"/>
    </row>
    <row r="19" spans="1:67" ht="27.75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customHeight="1" x14ac:dyDescent="0.25">
      <c r="A20" s="421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3"/>
      <c r="AA20" s="383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2"/>
      <c r="AA21" s="382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4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4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9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9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2"/>
      <c r="AA26" s="382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4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4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3">
        <v>4607091383935</v>
      </c>
      <c r="E29" s="394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4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3">
        <v>4607091383935</v>
      </c>
      <c r="E30" s="394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4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3">
        <v>4680115881853</v>
      </c>
      <c r="E31" s="394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6"/>
      <c r="Q31" s="396"/>
      <c r="R31" s="396"/>
      <c r="S31" s="394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3">
        <v>4607091383911</v>
      </c>
      <c r="E32" s="394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6"/>
      <c r="Q32" s="396"/>
      <c r="R32" s="396"/>
      <c r="S32" s="394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3">
        <v>4607091388244</v>
      </c>
      <c r="E33" s="394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6"/>
      <c r="Q33" s="396"/>
      <c r="R33" s="396"/>
      <c r="S33" s="394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9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9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2"/>
      <c r="AA36" s="382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3">
        <v>4607091388503</v>
      </c>
      <c r="E37" s="394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6"/>
      <c r="Q37" s="396"/>
      <c r="R37" s="396"/>
      <c r="S37" s="394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9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9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2"/>
      <c r="AA40" s="382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3">
        <v>4607091388282</v>
      </c>
      <c r="E41" s="394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6"/>
      <c r="Q41" s="396"/>
      <c r="R41" s="396"/>
      <c r="S41" s="394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9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9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customHeight="1" x14ac:dyDescent="0.25">
      <c r="A45" s="421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3"/>
      <c r="AA45" s="383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2"/>
      <c r="AA46" s="382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3">
        <v>4680115881440</v>
      </c>
      <c r="E47" s="394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6"/>
      <c r="Q47" s="396"/>
      <c r="R47" s="396"/>
      <c r="S47" s="394"/>
      <c r="T47" s="34"/>
      <c r="U47" s="34"/>
      <c r="V47" s="35" t="s">
        <v>66</v>
      </c>
      <c r="W47" s="389">
        <v>0</v>
      </c>
      <c r="X47" s="390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3">
        <v>4680115881433</v>
      </c>
      <c r="E48" s="394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6"/>
      <c r="Q48" s="396"/>
      <c r="R48" s="396"/>
      <c r="S48" s="394"/>
      <c r="T48" s="34"/>
      <c r="U48" s="34"/>
      <c r="V48" s="35" t="s">
        <v>66</v>
      </c>
      <c r="W48" s="389">
        <v>0</v>
      </c>
      <c r="X48" s="390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0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9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91">
        <f>IFERROR(W47/H47,"0")+IFERROR(W48/H48,"0")</f>
        <v>0</v>
      </c>
      <c r="X49" s="391">
        <f>IFERROR(X47/H47,"0")+IFERROR(X48/H48,"0")</f>
        <v>0</v>
      </c>
      <c r="Y49" s="391">
        <f>IFERROR(IF(Y47="",0,Y47),"0")+IFERROR(IF(Y48="",0,Y48),"0")</f>
        <v>0</v>
      </c>
      <c r="Z49" s="392"/>
      <c r="AA49" s="392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9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91">
        <f>IFERROR(SUM(W47:W48),"0")</f>
        <v>0</v>
      </c>
      <c r="X50" s="391">
        <f>IFERROR(SUM(X47:X48),"0")</f>
        <v>0</v>
      </c>
      <c r="Y50" s="37"/>
      <c r="Z50" s="392"/>
      <c r="AA50" s="392"/>
    </row>
    <row r="51" spans="1:67" ht="16.5" customHeight="1" x14ac:dyDescent="0.25">
      <c r="A51" s="421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3"/>
      <c r="AA51" s="383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2"/>
      <c r="AA52" s="382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3">
        <v>4680115881426</v>
      </c>
      <c r="E53" s="394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6"/>
      <c r="Q53" s="396"/>
      <c r="R53" s="396"/>
      <c r="S53" s="394"/>
      <c r="T53" s="34"/>
      <c r="U53" s="34"/>
      <c r="V53" s="35" t="s">
        <v>66</v>
      </c>
      <c r="W53" s="389">
        <v>0</v>
      </c>
      <c r="X53" s="390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3">
        <v>4680115881426</v>
      </c>
      <c r="E54" s="394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6"/>
      <c r="Q54" s="396"/>
      <c r="R54" s="396"/>
      <c r="S54" s="394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3">
        <v>4680115881419</v>
      </c>
      <c r="E55" s="394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6"/>
      <c r="Q55" s="396"/>
      <c r="R55" s="396"/>
      <c r="S55" s="394"/>
      <c r="T55" s="34"/>
      <c r="U55" s="34"/>
      <c r="V55" s="35" t="s">
        <v>66</v>
      </c>
      <c r="W55" s="389">
        <v>300</v>
      </c>
      <c r="X55" s="390">
        <f>IFERROR(IF(W55="",0,CEILING((W55/$H55),1)*$H55),"")</f>
        <v>301.5</v>
      </c>
      <c r="Y55" s="36">
        <f>IFERROR(IF(X55=0,"",ROUNDUP(X55/H55,0)*0.00937),"")</f>
        <v>0.62778999999999996</v>
      </c>
      <c r="Z55" s="56"/>
      <c r="AA55" s="57"/>
      <c r="AE55" s="64"/>
      <c r="BB55" s="80" t="s">
        <v>1</v>
      </c>
      <c r="BL55" s="64">
        <f>IFERROR(W55*I55/H55,"0")</f>
        <v>316</v>
      </c>
      <c r="BM55" s="64">
        <f>IFERROR(X55*I55/H55,"0")</f>
        <v>317.58000000000004</v>
      </c>
      <c r="BN55" s="64">
        <f>IFERROR(1/J55*(W55/H55),"0")</f>
        <v>0.55555555555555558</v>
      </c>
      <c r="BO55" s="64">
        <f>IFERROR(1/J55*(X55/H55),"0")</f>
        <v>0.55833333333333335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3">
        <v>4680115881525</v>
      </c>
      <c r="E56" s="394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6"/>
      <c r="Q56" s="396"/>
      <c r="R56" s="396"/>
      <c r="S56" s="394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9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91">
        <f>IFERROR(W53/H53,"0")+IFERROR(W54/H54,"0")+IFERROR(W55/H55,"0")+IFERROR(W56/H56,"0")</f>
        <v>66.666666666666671</v>
      </c>
      <c r="X57" s="391">
        <f>IFERROR(X53/H53,"0")+IFERROR(X54/H54,"0")+IFERROR(X55/H55,"0")+IFERROR(X56/H56,"0")</f>
        <v>67</v>
      </c>
      <c r="Y57" s="391">
        <f>IFERROR(IF(Y53="",0,Y53),"0")+IFERROR(IF(Y54="",0,Y54),"0")+IFERROR(IF(Y55="",0,Y55),"0")+IFERROR(IF(Y56="",0,Y56),"0")</f>
        <v>0.62778999999999996</v>
      </c>
      <c r="Z57" s="392"/>
      <c r="AA57" s="392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9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91">
        <f>IFERROR(SUM(W53:W56),"0")</f>
        <v>300</v>
      </c>
      <c r="X58" s="391">
        <f>IFERROR(SUM(X53:X56),"0")</f>
        <v>301.5</v>
      </c>
      <c r="Y58" s="37"/>
      <c r="Z58" s="392"/>
      <c r="AA58" s="392"/>
    </row>
    <row r="59" spans="1:67" ht="16.5" customHeight="1" x14ac:dyDescent="0.25">
      <c r="A59" s="421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3"/>
      <c r="AA59" s="383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2"/>
      <c r="AA60" s="382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3">
        <v>4607091382945</v>
      </c>
      <c r="E61" s="394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6"/>
      <c r="Q61" s="396"/>
      <c r="R61" s="396"/>
      <c r="S61" s="394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3">
        <v>4607091385670</v>
      </c>
      <c r="E62" s="394"/>
      <c r="F62" s="388">
        <v>1.4</v>
      </c>
      <c r="G62" s="32">
        <v>8</v>
      </c>
      <c r="H62" s="388">
        <v>11.2</v>
      </c>
      <c r="I62" s="388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6"/>
      <c r="Q62" s="396"/>
      <c r="R62" s="396"/>
      <c r="S62" s="394"/>
      <c r="T62" s="34"/>
      <c r="U62" s="34"/>
      <c r="V62" s="35" t="s">
        <v>66</v>
      </c>
      <c r="W62" s="389">
        <v>500</v>
      </c>
      <c r="X62" s="390">
        <f t="shared" si="6"/>
        <v>503.99999999999994</v>
      </c>
      <c r="Y62" s="36">
        <f t="shared" si="7"/>
        <v>0.9787499999999999</v>
      </c>
      <c r="Z62" s="56"/>
      <c r="AA62" s="57"/>
      <c r="AE62" s="64"/>
      <c r="BB62" s="83" t="s">
        <v>1</v>
      </c>
      <c r="BL62" s="64">
        <f t="shared" si="8"/>
        <v>521.42857142857144</v>
      </c>
      <c r="BM62" s="64">
        <f t="shared" si="9"/>
        <v>525.6</v>
      </c>
      <c r="BN62" s="64">
        <f t="shared" si="10"/>
        <v>0.79719387755102045</v>
      </c>
      <c r="BO62" s="64">
        <f t="shared" si="11"/>
        <v>0.80357142857142849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3">
        <v>4607091385670</v>
      </c>
      <c r="E63" s="394"/>
      <c r="F63" s="388">
        <v>1.35</v>
      </c>
      <c r="G63" s="32">
        <v>8</v>
      </c>
      <c r="H63" s="388">
        <v>10.8</v>
      </c>
      <c r="I63" s="388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6"/>
      <c r="Q63" s="396"/>
      <c r="R63" s="396"/>
      <c r="S63" s="394"/>
      <c r="T63" s="34"/>
      <c r="U63" s="34"/>
      <c r="V63" s="35" t="s">
        <v>66</v>
      </c>
      <c r="W63" s="389">
        <v>0</v>
      </c>
      <c r="X63" s="390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3">
        <v>4680115883956</v>
      </c>
      <c r="E64" s="394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6"/>
      <c r="Q64" s="396"/>
      <c r="R64" s="396"/>
      <c r="S64" s="394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3">
        <v>4680115881327</v>
      </c>
      <c r="E65" s="394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6"/>
      <c r="Q65" s="396"/>
      <c r="R65" s="396"/>
      <c r="S65" s="394"/>
      <c r="T65" s="34"/>
      <c r="U65" s="34"/>
      <c r="V65" s="35" t="s">
        <v>66</v>
      </c>
      <c r="W65" s="389">
        <v>500</v>
      </c>
      <c r="X65" s="390">
        <f t="shared" si="6"/>
        <v>507.6</v>
      </c>
      <c r="Y65" s="36">
        <f t="shared" si="7"/>
        <v>1.0222499999999999</v>
      </c>
      <c r="Z65" s="56"/>
      <c r="AA65" s="57"/>
      <c r="AE65" s="64"/>
      <c r="BB65" s="86" t="s">
        <v>1</v>
      </c>
      <c r="BL65" s="64">
        <f t="shared" si="8"/>
        <v>522.22222222222217</v>
      </c>
      <c r="BM65" s="64">
        <f t="shared" si="9"/>
        <v>530.16</v>
      </c>
      <c r="BN65" s="64">
        <f t="shared" si="10"/>
        <v>0.82671957671957652</v>
      </c>
      <c r="BO65" s="64">
        <f t="shared" si="11"/>
        <v>0.83928571428571419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3">
        <v>4680115882133</v>
      </c>
      <c r="E66" s="394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6"/>
      <c r="Q66" s="396"/>
      <c r="R66" s="396"/>
      <c r="S66" s="394"/>
      <c r="T66" s="34"/>
      <c r="U66" s="34"/>
      <c r="V66" s="35" t="s">
        <v>66</v>
      </c>
      <c r="W66" s="389">
        <v>200</v>
      </c>
      <c r="X66" s="390">
        <f t="shared" si="6"/>
        <v>205.20000000000002</v>
      </c>
      <c r="Y66" s="36">
        <f t="shared" si="7"/>
        <v>0.41324999999999995</v>
      </c>
      <c r="Z66" s="56"/>
      <c r="AA66" s="57"/>
      <c r="AE66" s="64"/>
      <c r="BB66" s="87" t="s">
        <v>1</v>
      </c>
      <c r="BL66" s="64">
        <f t="shared" si="8"/>
        <v>208.88888888888889</v>
      </c>
      <c r="BM66" s="64">
        <f t="shared" si="9"/>
        <v>214.32</v>
      </c>
      <c r="BN66" s="64">
        <f t="shared" si="10"/>
        <v>0.3306878306878307</v>
      </c>
      <c r="BO66" s="64">
        <f t="shared" si="11"/>
        <v>0.33928571428571425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3">
        <v>4680115882133</v>
      </c>
      <c r="E67" s="394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6"/>
      <c r="Q67" s="396"/>
      <c r="R67" s="396"/>
      <c r="S67" s="394"/>
      <c r="T67" s="34"/>
      <c r="U67" s="34"/>
      <c r="V67" s="35" t="s">
        <v>66</v>
      </c>
      <c r="W67" s="389">
        <v>0</v>
      </c>
      <c r="X67" s="390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3">
        <v>4607091382952</v>
      </c>
      <c r="E68" s="394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6"/>
      <c r="Q68" s="396"/>
      <c r="R68" s="396"/>
      <c r="S68" s="394"/>
      <c r="T68" s="34"/>
      <c r="U68" s="34"/>
      <c r="V68" s="35" t="s">
        <v>66</v>
      </c>
      <c r="W68" s="389">
        <v>0</v>
      </c>
      <c r="X68" s="390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3">
        <v>4680115882539</v>
      </c>
      <c r="E69" s="394"/>
      <c r="F69" s="388">
        <v>0.37</v>
      </c>
      <c r="G69" s="32">
        <v>10</v>
      </c>
      <c r="H69" s="388">
        <v>3.7</v>
      </c>
      <c r="I69" s="388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6"/>
      <c r="Q69" s="396"/>
      <c r="R69" s="396"/>
      <c r="S69" s="394"/>
      <c r="T69" s="34"/>
      <c r="U69" s="34"/>
      <c r="V69" s="35" t="s">
        <v>66</v>
      </c>
      <c r="W69" s="389">
        <v>0</v>
      </c>
      <c r="X69" s="390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3">
        <v>4607091385687</v>
      </c>
      <c r="E70" s="394"/>
      <c r="F70" s="388">
        <v>0.4</v>
      </c>
      <c r="G70" s="32">
        <v>10</v>
      </c>
      <c r="H70" s="388">
        <v>4</v>
      </c>
      <c r="I70" s="388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6"/>
      <c r="Q70" s="396"/>
      <c r="R70" s="396"/>
      <c r="S70" s="394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3">
        <v>4607091384604</v>
      </c>
      <c r="E71" s="394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6"/>
      <c r="Q71" s="396"/>
      <c r="R71" s="396"/>
      <c r="S71" s="394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3">
        <v>4680115880283</v>
      </c>
      <c r="E72" s="394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6"/>
      <c r="Q72" s="396"/>
      <c r="R72" s="396"/>
      <c r="S72" s="394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3">
        <v>4680115883949</v>
      </c>
      <c r="E73" s="394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6"/>
      <c r="Q73" s="396"/>
      <c r="R73" s="396"/>
      <c r="S73" s="394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3">
        <v>4680115881518</v>
      </c>
      <c r="E74" s="394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6"/>
      <c r="Q74" s="396"/>
      <c r="R74" s="396"/>
      <c r="S74" s="394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3">
        <v>4680115881303</v>
      </c>
      <c r="E75" s="394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6"/>
      <c r="Q75" s="396"/>
      <c r="R75" s="396"/>
      <c r="S75" s="394"/>
      <c r="T75" s="34"/>
      <c r="U75" s="34"/>
      <c r="V75" s="35" t="s">
        <v>66</v>
      </c>
      <c r="W75" s="389">
        <v>0</v>
      </c>
      <c r="X75" s="390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3">
        <v>4680115882577</v>
      </c>
      <c r="E76" s="394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6"/>
      <c r="Q76" s="396"/>
      <c r="R76" s="396"/>
      <c r="S76" s="394"/>
      <c r="T76" s="34"/>
      <c r="U76" s="34"/>
      <c r="V76" s="35" t="s">
        <v>66</v>
      </c>
      <c r="W76" s="389">
        <v>50</v>
      </c>
      <c r="X76" s="390">
        <f t="shared" si="6"/>
        <v>51.2</v>
      </c>
      <c r="Y76" s="36">
        <f>IFERROR(IF(X76=0,"",ROUNDUP(X76/H76,0)*0.00753),"")</f>
        <v>0.12048</v>
      </c>
      <c r="Z76" s="56"/>
      <c r="AA76" s="57"/>
      <c r="AE76" s="64"/>
      <c r="BB76" s="97" t="s">
        <v>1</v>
      </c>
      <c r="BL76" s="64">
        <f t="shared" si="8"/>
        <v>53.125</v>
      </c>
      <c r="BM76" s="64">
        <f t="shared" si="9"/>
        <v>54.4</v>
      </c>
      <c r="BN76" s="64">
        <f t="shared" si="10"/>
        <v>0.1001602564102564</v>
      </c>
      <c r="BO76" s="64">
        <f t="shared" si="11"/>
        <v>0.10256410256410256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3">
        <v>4680115882577</v>
      </c>
      <c r="E77" s="394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6"/>
      <c r="Q77" s="396"/>
      <c r="R77" s="396"/>
      <c r="S77" s="394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3">
        <v>4680115882720</v>
      </c>
      <c r="E78" s="394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6"/>
      <c r="Q78" s="396"/>
      <c r="R78" s="396"/>
      <c r="S78" s="394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3">
        <v>4680115880269</v>
      </c>
      <c r="E79" s="394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6"/>
      <c r="Q79" s="396"/>
      <c r="R79" s="396"/>
      <c r="S79" s="394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3">
        <v>4680115880429</v>
      </c>
      <c r="E80" s="394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6"/>
      <c r="Q80" s="396"/>
      <c r="R80" s="396"/>
      <c r="S80" s="394"/>
      <c r="T80" s="34"/>
      <c r="U80" s="34"/>
      <c r="V80" s="35" t="s">
        <v>66</v>
      </c>
      <c r="W80" s="389">
        <v>0</v>
      </c>
      <c r="X80" s="390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3">
        <v>4680115881457</v>
      </c>
      <c r="E81" s="394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6"/>
      <c r="Q81" s="396"/>
      <c r="R81" s="396"/>
      <c r="S81" s="394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8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9"/>
      <c r="O82" s="412" t="s">
        <v>70</v>
      </c>
      <c r="P82" s="413"/>
      <c r="Q82" s="413"/>
      <c r="R82" s="413"/>
      <c r="S82" s="413"/>
      <c r="T82" s="413"/>
      <c r="U82" s="414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125.08267195767196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127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2.5347300000000001</v>
      </c>
      <c r="Z82" s="392"/>
      <c r="AA82" s="392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09"/>
      <c r="O83" s="412" t="s">
        <v>70</v>
      </c>
      <c r="P83" s="413"/>
      <c r="Q83" s="413"/>
      <c r="R83" s="413"/>
      <c r="S83" s="413"/>
      <c r="T83" s="413"/>
      <c r="U83" s="414"/>
      <c r="V83" s="37" t="s">
        <v>66</v>
      </c>
      <c r="W83" s="391">
        <f>IFERROR(SUM(W61:W81),"0")</f>
        <v>1250</v>
      </c>
      <c r="X83" s="391">
        <f>IFERROR(SUM(X61:X81),"0")</f>
        <v>1268</v>
      </c>
      <c r="Y83" s="37"/>
      <c r="Z83" s="392"/>
      <c r="AA83" s="392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2"/>
      <c r="AA84" s="382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3">
        <v>4680115881488</v>
      </c>
      <c r="E85" s="394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6"/>
      <c r="Q85" s="396"/>
      <c r="R85" s="396"/>
      <c r="S85" s="394"/>
      <c r="T85" s="34"/>
      <c r="U85" s="34"/>
      <c r="V85" s="35" t="s">
        <v>66</v>
      </c>
      <c r="W85" s="389">
        <v>100</v>
      </c>
      <c r="X85" s="390">
        <f>IFERROR(IF(W85="",0,CEILING((W85/$H85),1)*$H85),"")</f>
        <v>108</v>
      </c>
      <c r="Y85" s="36">
        <f>IFERROR(IF(X85=0,"",ROUNDUP(X85/H85,0)*0.02175),"")</f>
        <v>0.21749999999999997</v>
      </c>
      <c r="Z85" s="56"/>
      <c r="AA85" s="57"/>
      <c r="AE85" s="64"/>
      <c r="BB85" s="103" t="s">
        <v>1</v>
      </c>
      <c r="BL85" s="64">
        <f>IFERROR(W85*I85/H85,"0")</f>
        <v>104.44444444444444</v>
      </c>
      <c r="BM85" s="64">
        <f>IFERROR(X85*I85/H85,"0")</f>
        <v>112.8</v>
      </c>
      <c r="BN85" s="64">
        <f>IFERROR(1/J85*(W85/H85),"0")</f>
        <v>0.19290123456790123</v>
      </c>
      <c r="BO85" s="64">
        <f>IFERROR(1/J85*(X85/H85),"0")</f>
        <v>0.20833333333333331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3">
        <v>4680115882751</v>
      </c>
      <c r="E86" s="394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6"/>
      <c r="Q86" s="396"/>
      <c r="R86" s="396"/>
      <c r="S86" s="394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3">
        <v>4680115882775</v>
      </c>
      <c r="E87" s="394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7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6"/>
      <c r="Q87" s="396"/>
      <c r="R87" s="396"/>
      <c r="S87" s="394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3">
        <v>4680115880658</v>
      </c>
      <c r="E88" s="394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6"/>
      <c r="Q88" s="396"/>
      <c r="R88" s="396"/>
      <c r="S88" s="394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08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9"/>
      <c r="O89" s="412" t="s">
        <v>70</v>
      </c>
      <c r="P89" s="413"/>
      <c r="Q89" s="413"/>
      <c r="R89" s="413"/>
      <c r="S89" s="413"/>
      <c r="T89" s="413"/>
      <c r="U89" s="414"/>
      <c r="V89" s="37" t="s">
        <v>71</v>
      </c>
      <c r="W89" s="391">
        <f>IFERROR(W85/H85,"0")+IFERROR(W86/H86,"0")+IFERROR(W87/H87,"0")+IFERROR(W88/H88,"0")</f>
        <v>9.2592592592592595</v>
      </c>
      <c r="X89" s="391">
        <f>IFERROR(X85/H85,"0")+IFERROR(X86/H86,"0")+IFERROR(X87/H87,"0")+IFERROR(X88/H88,"0")</f>
        <v>10</v>
      </c>
      <c r="Y89" s="391">
        <f>IFERROR(IF(Y85="",0,Y85),"0")+IFERROR(IF(Y86="",0,Y86),"0")+IFERROR(IF(Y87="",0,Y87),"0")+IFERROR(IF(Y88="",0,Y88),"0")</f>
        <v>0.21749999999999997</v>
      </c>
      <c r="Z89" s="392"/>
      <c r="AA89" s="392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09"/>
      <c r="O90" s="412" t="s">
        <v>70</v>
      </c>
      <c r="P90" s="413"/>
      <c r="Q90" s="413"/>
      <c r="R90" s="413"/>
      <c r="S90" s="413"/>
      <c r="T90" s="413"/>
      <c r="U90" s="414"/>
      <c r="V90" s="37" t="s">
        <v>66</v>
      </c>
      <c r="W90" s="391">
        <f>IFERROR(SUM(W85:W88),"0")</f>
        <v>100</v>
      </c>
      <c r="X90" s="391">
        <f>IFERROR(SUM(X85:X88),"0")</f>
        <v>108</v>
      </c>
      <c r="Y90" s="37"/>
      <c r="Z90" s="392"/>
      <c r="AA90" s="392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2"/>
      <c r="AA91" s="382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3">
        <v>4607091387667</v>
      </c>
      <c r="E92" s="394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6"/>
      <c r="Q92" s="396"/>
      <c r="R92" s="396"/>
      <c r="S92" s="394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3">
        <v>4607091387636</v>
      </c>
      <c r="E93" s="394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6"/>
      <c r="Q93" s="396"/>
      <c r="R93" s="396"/>
      <c r="S93" s="394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3">
        <v>4607091382426</v>
      </c>
      <c r="E94" s="394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6"/>
      <c r="Q94" s="396"/>
      <c r="R94" s="396"/>
      <c r="S94" s="394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3">
        <v>4607091386547</v>
      </c>
      <c r="E95" s="394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6"/>
      <c r="Q95" s="396"/>
      <c r="R95" s="396"/>
      <c r="S95" s="394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3">
        <v>4607091382464</v>
      </c>
      <c r="E96" s="394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6"/>
      <c r="Q96" s="396"/>
      <c r="R96" s="396"/>
      <c r="S96" s="394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3">
        <v>4680115883444</v>
      </c>
      <c r="E97" s="394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6"/>
      <c r="Q97" s="396"/>
      <c r="R97" s="396"/>
      <c r="S97" s="394"/>
      <c r="T97" s="34"/>
      <c r="U97" s="34"/>
      <c r="V97" s="35" t="s">
        <v>66</v>
      </c>
      <c r="W97" s="389">
        <v>50</v>
      </c>
      <c r="X97" s="390">
        <f t="shared" si="13"/>
        <v>50.4</v>
      </c>
      <c r="Y97" s="36">
        <f>IFERROR(IF(X97=0,"",ROUNDUP(X97/H97,0)*0.00753),"")</f>
        <v>0.13553999999999999</v>
      </c>
      <c r="Z97" s="56"/>
      <c r="AA97" s="57"/>
      <c r="AE97" s="64"/>
      <c r="BB97" s="112" t="s">
        <v>1</v>
      </c>
      <c r="BL97" s="64">
        <f t="shared" si="14"/>
        <v>55.142857142857146</v>
      </c>
      <c r="BM97" s="64">
        <f t="shared" si="15"/>
        <v>55.584000000000003</v>
      </c>
      <c r="BN97" s="64">
        <f t="shared" si="16"/>
        <v>0.11446886446886446</v>
      </c>
      <c r="BO97" s="64">
        <f t="shared" si="17"/>
        <v>0.11538461538461538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3">
        <v>4680115883444</v>
      </c>
      <c r="E98" s="394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6"/>
      <c r="Q98" s="396"/>
      <c r="R98" s="396"/>
      <c r="S98" s="394"/>
      <c r="T98" s="34"/>
      <c r="U98" s="34"/>
      <c r="V98" s="35" t="s">
        <v>66</v>
      </c>
      <c r="W98" s="389">
        <v>0</v>
      </c>
      <c r="X98" s="390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9"/>
      <c r="O99" s="412" t="s">
        <v>70</v>
      </c>
      <c r="P99" s="413"/>
      <c r="Q99" s="413"/>
      <c r="R99" s="413"/>
      <c r="S99" s="413"/>
      <c r="T99" s="413"/>
      <c r="U99" s="414"/>
      <c r="V99" s="37" t="s">
        <v>71</v>
      </c>
      <c r="W99" s="391">
        <f>IFERROR(W92/H92,"0")+IFERROR(W93/H93,"0")+IFERROR(W94/H94,"0")+IFERROR(W95/H95,"0")+IFERROR(W96/H96,"0")+IFERROR(W97/H97,"0")+IFERROR(W98/H98,"0")</f>
        <v>17.857142857142858</v>
      </c>
      <c r="X99" s="391">
        <f>IFERROR(X92/H92,"0")+IFERROR(X93/H93,"0")+IFERROR(X94/H94,"0")+IFERROR(X95/H95,"0")+IFERROR(X96/H96,"0")+IFERROR(X97/H97,"0")+IFERROR(X98/H98,"0")</f>
        <v>18</v>
      </c>
      <c r="Y99" s="391">
        <f>IFERROR(IF(Y92="",0,Y92),"0")+IFERROR(IF(Y93="",0,Y93),"0")+IFERROR(IF(Y94="",0,Y94),"0")+IFERROR(IF(Y95="",0,Y95),"0")+IFERROR(IF(Y96="",0,Y96),"0")+IFERROR(IF(Y97="",0,Y97),"0")+IFERROR(IF(Y98="",0,Y98),"0")</f>
        <v>0.13553999999999999</v>
      </c>
      <c r="Z99" s="392"/>
      <c r="AA99" s="392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09"/>
      <c r="O100" s="412" t="s">
        <v>70</v>
      </c>
      <c r="P100" s="413"/>
      <c r="Q100" s="413"/>
      <c r="R100" s="413"/>
      <c r="S100" s="413"/>
      <c r="T100" s="413"/>
      <c r="U100" s="414"/>
      <c r="V100" s="37" t="s">
        <v>66</v>
      </c>
      <c r="W100" s="391">
        <f>IFERROR(SUM(W92:W98),"0")</f>
        <v>50</v>
      </c>
      <c r="X100" s="391">
        <f>IFERROR(SUM(X92:X98),"0")</f>
        <v>50.4</v>
      </c>
      <c r="Y100" s="37"/>
      <c r="Z100" s="392"/>
      <c r="AA100" s="392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2"/>
      <c r="AA101" s="382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3">
        <v>4607091386967</v>
      </c>
      <c r="E102" s="394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6"/>
      <c r="Q102" s="396"/>
      <c r="R102" s="396"/>
      <c r="S102" s="394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3">
        <v>4607091386967</v>
      </c>
      <c r="E103" s="394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6"/>
      <c r="Q103" s="396"/>
      <c r="R103" s="396"/>
      <c r="S103" s="394"/>
      <c r="T103" s="34"/>
      <c r="U103" s="34"/>
      <c r="V103" s="35" t="s">
        <v>66</v>
      </c>
      <c r="W103" s="389">
        <v>200</v>
      </c>
      <c r="X103" s="390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3">
        <v>4607091385304</v>
      </c>
      <c r="E104" s="394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6"/>
      <c r="Q104" s="396"/>
      <c r="R104" s="396"/>
      <c r="S104" s="394"/>
      <c r="T104" s="34"/>
      <c r="U104" s="34"/>
      <c r="V104" s="35" t="s">
        <v>66</v>
      </c>
      <c r="W104" s="389">
        <v>0</v>
      </c>
      <c r="X104" s="390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3">
        <v>4607091386264</v>
      </c>
      <c r="E105" s="394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6"/>
      <c r="Q105" s="396"/>
      <c r="R105" s="396"/>
      <c r="S105" s="394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3">
        <v>4680115882584</v>
      </c>
      <c r="E106" s="394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6"/>
      <c r="Q106" s="396"/>
      <c r="R106" s="396"/>
      <c r="S106" s="394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3">
        <v>4680115882584</v>
      </c>
      <c r="E107" s="394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6"/>
      <c r="Q107" s="396"/>
      <c r="R107" s="396"/>
      <c r="S107" s="394"/>
      <c r="T107" s="34"/>
      <c r="U107" s="34"/>
      <c r="V107" s="35" t="s">
        <v>66</v>
      </c>
      <c r="W107" s="389">
        <v>0</v>
      </c>
      <c r="X107" s="390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3">
        <v>4607091385731</v>
      </c>
      <c r="E108" s="394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6"/>
      <c r="Q108" s="396"/>
      <c r="R108" s="396"/>
      <c r="S108" s="394"/>
      <c r="T108" s="34"/>
      <c r="U108" s="34"/>
      <c r="V108" s="35" t="s">
        <v>66</v>
      </c>
      <c r="W108" s="389">
        <v>200</v>
      </c>
      <c r="X108" s="390">
        <f t="shared" si="18"/>
        <v>202.5</v>
      </c>
      <c r="Y108" s="36">
        <f>IFERROR(IF(X108=0,"",ROUNDUP(X108/H108,0)*0.00753),"")</f>
        <v>0.56474999999999997</v>
      </c>
      <c r="Z108" s="56"/>
      <c r="AA108" s="57"/>
      <c r="AE108" s="64"/>
      <c r="BB108" s="120" t="s">
        <v>1</v>
      </c>
      <c r="BL108" s="64">
        <f t="shared" si="19"/>
        <v>220.14814814814812</v>
      </c>
      <c r="BM108" s="64">
        <f t="shared" si="20"/>
        <v>222.9</v>
      </c>
      <c r="BN108" s="64">
        <f t="shared" si="21"/>
        <v>0.47483380816714149</v>
      </c>
      <c r="BO108" s="64">
        <f t="shared" si="22"/>
        <v>0.48076923076923073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3">
        <v>4680115880214</v>
      </c>
      <c r="E109" s="394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6"/>
      <c r="Q109" s="396"/>
      <c r="R109" s="396"/>
      <c r="S109" s="394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3">
        <v>4680115880894</v>
      </c>
      <c r="E110" s="394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6"/>
      <c r="Q110" s="396"/>
      <c r="R110" s="396"/>
      <c r="S110" s="394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3">
        <v>4680115885233</v>
      </c>
      <c r="E111" s="394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0" t="s">
        <v>195</v>
      </c>
      <c r="P111" s="396"/>
      <c r="Q111" s="396"/>
      <c r="R111" s="396"/>
      <c r="S111" s="394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3">
        <v>4680115884915</v>
      </c>
      <c r="E112" s="394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6"/>
      <c r="Q112" s="396"/>
      <c r="R112" s="396"/>
      <c r="S112" s="394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3">
        <v>4607091385427</v>
      </c>
      <c r="E113" s="394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6"/>
      <c r="Q113" s="396"/>
      <c r="R113" s="396"/>
      <c r="S113" s="394"/>
      <c r="T113" s="34"/>
      <c r="U113" s="34"/>
      <c r="V113" s="35" t="s">
        <v>66</v>
      </c>
      <c r="W113" s="389">
        <v>0</v>
      </c>
      <c r="X113" s="390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3">
        <v>4680115882645</v>
      </c>
      <c r="E114" s="394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6"/>
      <c r="Q114" s="396"/>
      <c r="R114" s="396"/>
      <c r="S114" s="394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3">
        <v>4680115884311</v>
      </c>
      <c r="E115" s="394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6"/>
      <c r="Q115" s="396"/>
      <c r="R115" s="396"/>
      <c r="S115" s="394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3">
        <v>4680115884403</v>
      </c>
      <c r="E116" s="394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6"/>
      <c r="Q116" s="396"/>
      <c r="R116" s="396"/>
      <c r="S116" s="394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8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9"/>
      <c r="O117" s="412" t="s">
        <v>70</v>
      </c>
      <c r="P117" s="413"/>
      <c r="Q117" s="413"/>
      <c r="R117" s="413"/>
      <c r="S117" s="413"/>
      <c r="T117" s="413"/>
      <c r="U117" s="414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97.883597883597886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99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1.0867499999999999</v>
      </c>
      <c r="Z117" s="392"/>
      <c r="AA117" s="392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09"/>
      <c r="O118" s="412" t="s">
        <v>70</v>
      </c>
      <c r="P118" s="413"/>
      <c r="Q118" s="413"/>
      <c r="R118" s="413"/>
      <c r="S118" s="413"/>
      <c r="T118" s="413"/>
      <c r="U118" s="414"/>
      <c r="V118" s="37" t="s">
        <v>66</v>
      </c>
      <c r="W118" s="391">
        <f>IFERROR(SUM(W102:W116),"0")</f>
        <v>400</v>
      </c>
      <c r="X118" s="391">
        <f>IFERROR(SUM(X102:X116),"0")</f>
        <v>404.1</v>
      </c>
      <c r="Y118" s="37"/>
      <c r="Z118" s="392"/>
      <c r="AA118" s="392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2"/>
      <c r="AA119" s="382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3">
        <v>4607091383065</v>
      </c>
      <c r="E120" s="394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6"/>
      <c r="Q120" s="396"/>
      <c r="R120" s="396"/>
      <c r="S120" s="394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3">
        <v>4680115881532</v>
      </c>
      <c r="E121" s="394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6"/>
      <c r="Q121" s="396"/>
      <c r="R121" s="396"/>
      <c r="S121" s="394"/>
      <c r="T121" s="34"/>
      <c r="U121" s="34"/>
      <c r="V121" s="35" t="s">
        <v>66</v>
      </c>
      <c r="W121" s="389">
        <v>100</v>
      </c>
      <c r="X121" s="390">
        <f t="shared" si="23"/>
        <v>101.39999999999999</v>
      </c>
      <c r="Y121" s="36">
        <f>IFERROR(IF(X121=0,"",ROUNDUP(X121/H121,0)*0.02175),"")</f>
        <v>0.28275</v>
      </c>
      <c r="Z121" s="56"/>
      <c r="AA121" s="57"/>
      <c r="AE121" s="64"/>
      <c r="BB121" s="130" t="s">
        <v>1</v>
      </c>
      <c r="BL121" s="64">
        <f t="shared" si="24"/>
        <v>106.15384615384615</v>
      </c>
      <c r="BM121" s="64">
        <f t="shared" si="25"/>
        <v>107.63999999999999</v>
      </c>
      <c r="BN121" s="64">
        <f t="shared" si="26"/>
        <v>0.22893772893772893</v>
      </c>
      <c r="BO121" s="64">
        <f t="shared" si="27"/>
        <v>0.23214285714285712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3">
        <v>4680115881532</v>
      </c>
      <c r="E122" s="394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6"/>
      <c r="Q122" s="396"/>
      <c r="R122" s="396"/>
      <c r="S122" s="394"/>
      <c r="T122" s="34"/>
      <c r="U122" s="34"/>
      <c r="V122" s="35" t="s">
        <v>66</v>
      </c>
      <c r="W122" s="389">
        <v>0</v>
      </c>
      <c r="X122" s="390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3">
        <v>4680115882652</v>
      </c>
      <c r="E123" s="394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6"/>
      <c r="Q123" s="396"/>
      <c r="R123" s="396"/>
      <c r="S123" s="394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3">
        <v>4680115880238</v>
      </c>
      <c r="E124" s="394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6"/>
      <c r="Q124" s="396"/>
      <c r="R124" s="396"/>
      <c r="S124" s="394"/>
      <c r="T124" s="34"/>
      <c r="U124" s="34"/>
      <c r="V124" s="35" t="s">
        <v>66</v>
      </c>
      <c r="W124" s="389">
        <v>0</v>
      </c>
      <c r="X124" s="390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3">
        <v>4680115881464</v>
      </c>
      <c r="E125" s="394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6"/>
      <c r="Q125" s="396"/>
      <c r="R125" s="396"/>
      <c r="S125" s="394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0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9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91">
        <f>IFERROR(W120/H120,"0")+IFERROR(W121/H121,"0")+IFERROR(W122/H122,"0")+IFERROR(W123/H123,"0")+IFERROR(W124/H124,"0")+IFERROR(W125/H125,"0")</f>
        <v>12.820512820512821</v>
      </c>
      <c r="X126" s="391">
        <f>IFERROR(X120/H120,"0")+IFERROR(X121/H121,"0")+IFERROR(X122/H122,"0")+IFERROR(X123/H123,"0")+IFERROR(X124/H124,"0")+IFERROR(X125/H125,"0")</f>
        <v>13</v>
      </c>
      <c r="Y126" s="391">
        <f>IFERROR(IF(Y120="",0,Y120),"0")+IFERROR(IF(Y121="",0,Y121),"0")+IFERROR(IF(Y122="",0,Y122),"0")+IFERROR(IF(Y123="",0,Y123),"0")+IFERROR(IF(Y124="",0,Y124),"0")+IFERROR(IF(Y125="",0,Y125),"0")</f>
        <v>0.28275</v>
      </c>
      <c r="Z126" s="392"/>
      <c r="AA126" s="392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9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91">
        <f>IFERROR(SUM(W120:W125),"0")</f>
        <v>100</v>
      </c>
      <c r="X127" s="391">
        <f>IFERROR(SUM(X120:X125),"0")</f>
        <v>101.39999999999999</v>
      </c>
      <c r="Y127" s="37"/>
      <c r="Z127" s="392"/>
      <c r="AA127" s="392"/>
    </row>
    <row r="128" spans="1:67" ht="16.5" customHeight="1" x14ac:dyDescent="0.25">
      <c r="A128" s="421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3"/>
      <c r="AA128" s="383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2"/>
      <c r="AA129" s="382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3">
        <v>4607091385168</v>
      </c>
      <c r="E130" s="394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6"/>
      <c r="Q130" s="396"/>
      <c r="R130" s="396"/>
      <c r="S130" s="394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3">
        <v>4607091385168</v>
      </c>
      <c r="E131" s="394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6"/>
      <c r="Q131" s="396"/>
      <c r="R131" s="396"/>
      <c r="S131" s="394"/>
      <c r="T131" s="34"/>
      <c r="U131" s="34"/>
      <c r="V131" s="35" t="s">
        <v>66</v>
      </c>
      <c r="W131" s="389">
        <v>700</v>
      </c>
      <c r="X131" s="390">
        <f>IFERROR(IF(W131="",0,CEILING((W131/$H131),1)*$H131),"")</f>
        <v>705.6</v>
      </c>
      <c r="Y131" s="36">
        <f>IFERROR(IF(X131=0,"",ROUNDUP(X131/H131,0)*0.02175),"")</f>
        <v>1.827</v>
      </c>
      <c r="Z131" s="56"/>
      <c r="AA131" s="57"/>
      <c r="AE131" s="64"/>
      <c r="BB131" s="136" t="s">
        <v>1</v>
      </c>
      <c r="BL131" s="64">
        <f>IFERROR(W131*I131/H131,"0")</f>
        <v>746.5</v>
      </c>
      <c r="BM131" s="64">
        <f>IFERROR(X131*I131/H131,"0")</f>
        <v>752.47199999999998</v>
      </c>
      <c r="BN131" s="64">
        <f>IFERROR(1/J131*(W131/H131),"0")</f>
        <v>1.4880952380952379</v>
      </c>
      <c r="BO131" s="64">
        <f>IFERROR(1/J131*(X131/H131),"0")</f>
        <v>1.5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3">
        <v>4607091383256</v>
      </c>
      <c r="E132" s="394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6"/>
      <c r="Q132" s="396"/>
      <c r="R132" s="396"/>
      <c r="S132" s="394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3">
        <v>4607091385748</v>
      </c>
      <c r="E133" s="394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6"/>
      <c r="Q133" s="396"/>
      <c r="R133" s="396"/>
      <c r="S133" s="394"/>
      <c r="T133" s="34"/>
      <c r="U133" s="34"/>
      <c r="V133" s="35" t="s">
        <v>66</v>
      </c>
      <c r="W133" s="389">
        <v>300</v>
      </c>
      <c r="X133" s="390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3">
        <v>4680115884533</v>
      </c>
      <c r="E134" s="394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6"/>
      <c r="Q134" s="396"/>
      <c r="R134" s="396"/>
      <c r="S134" s="394"/>
      <c r="T134" s="34"/>
      <c r="U134" s="34"/>
      <c r="V134" s="35" t="s">
        <v>66</v>
      </c>
      <c r="W134" s="389">
        <v>0</v>
      </c>
      <c r="X134" s="390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0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9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91">
        <f>IFERROR(W130/H130,"0")+IFERROR(W131/H131,"0")+IFERROR(W132/H132,"0")+IFERROR(W133/H133,"0")+IFERROR(W134/H134,"0")</f>
        <v>194.44444444444443</v>
      </c>
      <c r="X135" s="391">
        <f>IFERROR(X130/H130,"0")+IFERROR(X131/H131,"0")+IFERROR(X132/H132,"0")+IFERROR(X133/H133,"0")+IFERROR(X134/H134,"0")</f>
        <v>196</v>
      </c>
      <c r="Y135" s="391">
        <f>IFERROR(IF(Y130="",0,Y130),"0")+IFERROR(IF(Y131="",0,Y131),"0")+IFERROR(IF(Y132="",0,Y132),"0")+IFERROR(IF(Y133="",0,Y133),"0")+IFERROR(IF(Y134="",0,Y134),"0")</f>
        <v>2.6703600000000001</v>
      </c>
      <c r="Z135" s="392"/>
      <c r="AA135" s="392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9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91">
        <f>IFERROR(SUM(W130:W134),"0")</f>
        <v>1000</v>
      </c>
      <c r="X136" s="391">
        <f>IFERROR(SUM(X130:X134),"0")</f>
        <v>1008</v>
      </c>
      <c r="Y136" s="37"/>
      <c r="Z136" s="392"/>
      <c r="AA136" s="392"/>
    </row>
    <row r="137" spans="1:67" ht="27.75" customHeight="1" x14ac:dyDescent="0.2">
      <c r="A137" s="427" t="s">
        <v>228</v>
      </c>
      <c r="B137" s="428"/>
      <c r="C137" s="428"/>
      <c r="D137" s="428"/>
      <c r="E137" s="428"/>
      <c r="F137" s="428"/>
      <c r="G137" s="428"/>
      <c r="H137" s="428"/>
      <c r="I137" s="428"/>
      <c r="J137" s="428"/>
      <c r="K137" s="428"/>
      <c r="L137" s="428"/>
      <c r="M137" s="428"/>
      <c r="N137" s="428"/>
      <c r="O137" s="428"/>
      <c r="P137" s="428"/>
      <c r="Q137" s="428"/>
      <c r="R137" s="428"/>
      <c r="S137" s="428"/>
      <c r="T137" s="428"/>
      <c r="U137" s="428"/>
      <c r="V137" s="428"/>
      <c r="W137" s="428"/>
      <c r="X137" s="428"/>
      <c r="Y137" s="428"/>
      <c r="Z137" s="48"/>
      <c r="AA137" s="48"/>
    </row>
    <row r="138" spans="1:67" ht="16.5" customHeight="1" x14ac:dyDescent="0.25">
      <c r="A138" s="421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3"/>
      <c r="AA138" s="383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2"/>
      <c r="AA139" s="382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3">
        <v>4607091383423</v>
      </c>
      <c r="E140" s="394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6"/>
      <c r="Q140" s="396"/>
      <c r="R140" s="396"/>
      <c r="S140" s="394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3">
        <v>4680115885707</v>
      </c>
      <c r="E141" s="394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6"/>
      <c r="Q141" s="396"/>
      <c r="R141" s="396"/>
      <c r="S141" s="394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3">
        <v>4607091381405</v>
      </c>
      <c r="E142" s="394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6"/>
      <c r="Q142" s="396"/>
      <c r="R142" s="396"/>
      <c r="S142" s="394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3">
        <v>4680115885660</v>
      </c>
      <c r="E143" s="394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7" t="s">
        <v>239</v>
      </c>
      <c r="P143" s="396"/>
      <c r="Q143" s="396"/>
      <c r="R143" s="396"/>
      <c r="S143" s="394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3">
        <v>4607091386516</v>
      </c>
      <c r="E144" s="394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6"/>
      <c r="Q144" s="396"/>
      <c r="R144" s="396"/>
      <c r="S144" s="394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3">
        <v>4680115885691</v>
      </c>
      <c r="E145" s="394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3" t="s">
        <v>245</v>
      </c>
      <c r="P145" s="396"/>
      <c r="Q145" s="396"/>
      <c r="R145" s="396"/>
      <c r="S145" s="394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9"/>
      <c r="O146" s="412" t="s">
        <v>70</v>
      </c>
      <c r="P146" s="413"/>
      <c r="Q146" s="413"/>
      <c r="R146" s="413"/>
      <c r="S146" s="413"/>
      <c r="T146" s="413"/>
      <c r="U146" s="414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9"/>
      <c r="O147" s="412" t="s">
        <v>70</v>
      </c>
      <c r="P147" s="413"/>
      <c r="Q147" s="413"/>
      <c r="R147" s="413"/>
      <c r="S147" s="413"/>
      <c r="T147" s="413"/>
      <c r="U147" s="414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customHeight="1" x14ac:dyDescent="0.25">
      <c r="A148" s="421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3"/>
      <c r="AA148" s="383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2"/>
      <c r="AA149" s="382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3">
        <v>4680115880993</v>
      </c>
      <c r="E150" s="394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6"/>
      <c r="Q150" s="396"/>
      <c r="R150" s="396"/>
      <c r="S150" s="394"/>
      <c r="T150" s="34"/>
      <c r="U150" s="34"/>
      <c r="V150" s="35" t="s">
        <v>66</v>
      </c>
      <c r="W150" s="389">
        <v>0</v>
      </c>
      <c r="X150" s="390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3">
        <v>4680115881761</v>
      </c>
      <c r="E151" s="394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6"/>
      <c r="Q151" s="396"/>
      <c r="R151" s="396"/>
      <c r="S151" s="394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3">
        <v>4680115881563</v>
      </c>
      <c r="E152" s="394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6"/>
      <c r="Q152" s="396"/>
      <c r="R152" s="396"/>
      <c r="S152" s="394"/>
      <c r="T152" s="34"/>
      <c r="U152" s="34"/>
      <c r="V152" s="35" t="s">
        <v>66</v>
      </c>
      <c r="W152" s="389">
        <v>400</v>
      </c>
      <c r="X152" s="390">
        <f t="shared" si="34"/>
        <v>403.20000000000005</v>
      </c>
      <c r="Y152" s="36">
        <f>IFERROR(IF(X152=0,"",ROUNDUP(X152/H152,0)*0.00753),"")</f>
        <v>0.72287999999999997</v>
      </c>
      <c r="Z152" s="56"/>
      <c r="AA152" s="57"/>
      <c r="AE152" s="64"/>
      <c r="BB152" s="148" t="s">
        <v>1</v>
      </c>
      <c r="BL152" s="64">
        <f t="shared" si="35"/>
        <v>419.04761904761909</v>
      </c>
      <c r="BM152" s="64">
        <f t="shared" si="36"/>
        <v>422.40000000000009</v>
      </c>
      <c r="BN152" s="64">
        <f t="shared" si="37"/>
        <v>0.61050061050061055</v>
      </c>
      <c r="BO152" s="64">
        <f t="shared" si="38"/>
        <v>0.61538461538461542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3">
        <v>4680115880986</v>
      </c>
      <c r="E153" s="394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6"/>
      <c r="Q153" s="396"/>
      <c r="R153" s="396"/>
      <c r="S153" s="394"/>
      <c r="T153" s="34"/>
      <c r="U153" s="34"/>
      <c r="V153" s="35" t="s">
        <v>66</v>
      </c>
      <c r="W153" s="389">
        <v>0</v>
      </c>
      <c r="X153" s="390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3">
        <v>4680115880207</v>
      </c>
      <c r="E154" s="394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6"/>
      <c r="Q154" s="396"/>
      <c r="R154" s="396"/>
      <c r="S154" s="394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3">
        <v>4680115881785</v>
      </c>
      <c r="E155" s="394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4"/>
      <c r="T155" s="34"/>
      <c r="U155" s="34"/>
      <c r="V155" s="35" t="s">
        <v>66</v>
      </c>
      <c r="W155" s="389">
        <v>0</v>
      </c>
      <c r="X155" s="390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3">
        <v>4680115881679</v>
      </c>
      <c r="E156" s="394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4"/>
      <c r="T156" s="34"/>
      <c r="U156" s="34"/>
      <c r="V156" s="35" t="s">
        <v>66</v>
      </c>
      <c r="W156" s="389">
        <v>0</v>
      </c>
      <c r="X156" s="390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3">
        <v>4680115880191</v>
      </c>
      <c r="E157" s="394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4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3">
        <v>4680115883963</v>
      </c>
      <c r="E158" s="394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4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0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9"/>
      <c r="O159" s="412" t="s">
        <v>70</v>
      </c>
      <c r="P159" s="413"/>
      <c r="Q159" s="413"/>
      <c r="R159" s="413"/>
      <c r="S159" s="413"/>
      <c r="T159" s="413"/>
      <c r="U159" s="414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95.238095238095241</v>
      </c>
      <c r="X159" s="391">
        <f>IFERROR(X150/H150,"0")+IFERROR(X151/H151,"0")+IFERROR(X152/H152,"0")+IFERROR(X153/H153,"0")+IFERROR(X154/H154,"0")+IFERROR(X155/H155,"0")+IFERROR(X156/H156,"0")+IFERROR(X157/H157,"0")+IFERROR(X158/H158,"0")</f>
        <v>96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0.72287999999999997</v>
      </c>
      <c r="Z159" s="392"/>
      <c r="AA159" s="392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9"/>
      <c r="O160" s="412" t="s">
        <v>70</v>
      </c>
      <c r="P160" s="413"/>
      <c r="Q160" s="413"/>
      <c r="R160" s="413"/>
      <c r="S160" s="413"/>
      <c r="T160" s="413"/>
      <c r="U160" s="414"/>
      <c r="V160" s="37" t="s">
        <v>66</v>
      </c>
      <c r="W160" s="391">
        <f>IFERROR(SUM(W150:W158),"0")</f>
        <v>400</v>
      </c>
      <c r="X160" s="391">
        <f>IFERROR(SUM(X150:X158),"0")</f>
        <v>403.20000000000005</v>
      </c>
      <c r="Y160" s="37"/>
      <c r="Z160" s="392"/>
      <c r="AA160" s="392"/>
    </row>
    <row r="161" spans="1:67" ht="16.5" customHeight="1" x14ac:dyDescent="0.25">
      <c r="A161" s="421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3"/>
      <c r="AA161" s="383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2"/>
      <c r="AA162" s="382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3">
        <v>4680115881402</v>
      </c>
      <c r="E163" s="394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4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3">
        <v>4680115881396</v>
      </c>
      <c r="E164" s="394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4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8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9"/>
      <c r="O165" s="412" t="s">
        <v>70</v>
      </c>
      <c r="P165" s="413"/>
      <c r="Q165" s="413"/>
      <c r="R165" s="413"/>
      <c r="S165" s="413"/>
      <c r="T165" s="413"/>
      <c r="U165" s="414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9"/>
      <c r="O166" s="412" t="s">
        <v>70</v>
      </c>
      <c r="P166" s="413"/>
      <c r="Q166" s="413"/>
      <c r="R166" s="413"/>
      <c r="S166" s="413"/>
      <c r="T166" s="413"/>
      <c r="U166" s="414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2"/>
      <c r="AA167" s="382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3">
        <v>4680115882935</v>
      </c>
      <c r="E168" s="394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4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3">
        <v>4680115880764</v>
      </c>
      <c r="E169" s="394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4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9"/>
      <c r="O170" s="412" t="s">
        <v>70</v>
      </c>
      <c r="P170" s="413"/>
      <c r="Q170" s="413"/>
      <c r="R170" s="413"/>
      <c r="S170" s="413"/>
      <c r="T170" s="413"/>
      <c r="U170" s="414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9"/>
      <c r="O171" s="412" t="s">
        <v>70</v>
      </c>
      <c r="P171" s="413"/>
      <c r="Q171" s="413"/>
      <c r="R171" s="413"/>
      <c r="S171" s="413"/>
      <c r="T171" s="413"/>
      <c r="U171" s="414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2"/>
      <c r="AA172" s="382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3">
        <v>4680115882683</v>
      </c>
      <c r="E173" s="394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4"/>
      <c r="T173" s="34"/>
      <c r="U173" s="34"/>
      <c r="V173" s="35" t="s">
        <v>66</v>
      </c>
      <c r="W173" s="389">
        <v>0</v>
      </c>
      <c r="X173" s="390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3">
        <v>4680115882690</v>
      </c>
      <c r="E174" s="394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4"/>
      <c r="T174" s="34"/>
      <c r="U174" s="34"/>
      <c r="V174" s="35" t="s">
        <v>66</v>
      </c>
      <c r="W174" s="389">
        <v>0</v>
      </c>
      <c r="X174" s="390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3">
        <v>4680115882669</v>
      </c>
      <c r="E175" s="394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4"/>
      <c r="T175" s="34"/>
      <c r="U175" s="34"/>
      <c r="V175" s="35" t="s">
        <v>66</v>
      </c>
      <c r="W175" s="389">
        <v>0</v>
      </c>
      <c r="X175" s="390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3">
        <v>4680115882676</v>
      </c>
      <c r="E176" s="394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4"/>
      <c r="T176" s="34"/>
      <c r="U176" s="34"/>
      <c r="V176" s="35" t="s">
        <v>66</v>
      </c>
      <c r="W176" s="389">
        <v>0</v>
      </c>
      <c r="X176" s="390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3">
        <v>4680115884014</v>
      </c>
      <c r="E177" s="394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7" t="s">
        <v>284</v>
      </c>
      <c r="P177" s="396"/>
      <c r="Q177" s="396"/>
      <c r="R177" s="396"/>
      <c r="S177" s="394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3">
        <v>4680115884007</v>
      </c>
      <c r="E178" s="394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0" t="s">
        <v>287</v>
      </c>
      <c r="P178" s="396"/>
      <c r="Q178" s="396"/>
      <c r="R178" s="396"/>
      <c r="S178" s="394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3">
        <v>4680115884038</v>
      </c>
      <c r="E179" s="394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4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3">
        <v>4680115884021</v>
      </c>
      <c r="E180" s="394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9" t="s">
        <v>292</v>
      </c>
      <c r="P180" s="396"/>
      <c r="Q180" s="396"/>
      <c r="R180" s="396"/>
      <c r="S180" s="394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08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9"/>
      <c r="O181" s="412" t="s">
        <v>70</v>
      </c>
      <c r="P181" s="413"/>
      <c r="Q181" s="413"/>
      <c r="R181" s="413"/>
      <c r="S181" s="413"/>
      <c r="T181" s="413"/>
      <c r="U181" s="414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0</v>
      </c>
      <c r="X181" s="391">
        <f>IFERROR(X173/H173,"0")+IFERROR(X174/H174,"0")+IFERROR(X175/H175,"0")+IFERROR(X176/H176,"0")+IFERROR(X177/H177,"0")+IFERROR(X178/H178,"0")+IFERROR(X179/H179,"0")+IFERROR(X180/H180,"0")</f>
        <v>0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2"/>
      <c r="AA181" s="392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09"/>
      <c r="O182" s="412" t="s">
        <v>70</v>
      </c>
      <c r="P182" s="413"/>
      <c r="Q182" s="413"/>
      <c r="R182" s="413"/>
      <c r="S182" s="413"/>
      <c r="T182" s="413"/>
      <c r="U182" s="414"/>
      <c r="V182" s="37" t="s">
        <v>66</v>
      </c>
      <c r="W182" s="391">
        <f>IFERROR(SUM(W173:W180),"0")</f>
        <v>0</v>
      </c>
      <c r="X182" s="391">
        <f>IFERROR(SUM(X173:X180),"0")</f>
        <v>0</v>
      </c>
      <c r="Y182" s="37"/>
      <c r="Z182" s="392"/>
      <c r="AA182" s="392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2"/>
      <c r="AA183" s="382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3">
        <v>4680115881556</v>
      </c>
      <c r="E184" s="394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4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3">
        <v>4680115881594</v>
      </c>
      <c r="E185" s="394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4"/>
      <c r="T185" s="34"/>
      <c r="U185" s="34"/>
      <c r="V185" s="35" t="s">
        <v>66</v>
      </c>
      <c r="W185" s="389">
        <v>200</v>
      </c>
      <c r="X185" s="390">
        <f t="shared" si="44"/>
        <v>202.5</v>
      </c>
      <c r="Y185" s="36">
        <f>IFERROR(IF(X185=0,"",ROUNDUP(X185/H185,0)*0.02175),"")</f>
        <v>0.54374999999999996</v>
      </c>
      <c r="Z185" s="56"/>
      <c r="AA185" s="57"/>
      <c r="AE185" s="64"/>
      <c r="BB185" s="168" t="s">
        <v>1</v>
      </c>
      <c r="BL185" s="64">
        <f t="shared" si="45"/>
        <v>213.92592592592592</v>
      </c>
      <c r="BM185" s="64">
        <f t="shared" si="46"/>
        <v>216.60000000000002</v>
      </c>
      <c r="BN185" s="64">
        <f t="shared" si="47"/>
        <v>0.44091710758377423</v>
      </c>
      <c r="BO185" s="64">
        <f t="shared" si="48"/>
        <v>0.4464285714285714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3">
        <v>4680115881587</v>
      </c>
      <c r="E186" s="394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4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3">
        <v>4680115880962</v>
      </c>
      <c r="E187" s="394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4" t="s">
        <v>301</v>
      </c>
      <c r="P187" s="396"/>
      <c r="Q187" s="396"/>
      <c r="R187" s="396"/>
      <c r="S187" s="394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3">
        <v>4680115881617</v>
      </c>
      <c r="E188" s="394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4"/>
      <c r="T188" s="34"/>
      <c r="U188" s="34"/>
      <c r="V188" s="35" t="s">
        <v>66</v>
      </c>
      <c r="W188" s="389">
        <v>200</v>
      </c>
      <c r="X188" s="390">
        <f t="shared" si="44"/>
        <v>202.5</v>
      </c>
      <c r="Y188" s="36">
        <f>IFERROR(IF(X188=0,"",ROUNDUP(X188/H188,0)*0.02175),"")</f>
        <v>0.54374999999999996</v>
      </c>
      <c r="Z188" s="56"/>
      <c r="AA188" s="57"/>
      <c r="AE188" s="64"/>
      <c r="BB188" s="171" t="s">
        <v>1</v>
      </c>
      <c r="BL188" s="64">
        <f t="shared" si="45"/>
        <v>213.48148148148152</v>
      </c>
      <c r="BM188" s="64">
        <f t="shared" si="46"/>
        <v>216.15</v>
      </c>
      <c r="BN188" s="64">
        <f t="shared" si="47"/>
        <v>0.44091710758377423</v>
      </c>
      <c r="BO188" s="64">
        <f t="shared" si="48"/>
        <v>0.4464285714285714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3">
        <v>4680115880573</v>
      </c>
      <c r="E189" s="394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7" t="s">
        <v>306</v>
      </c>
      <c r="P189" s="396"/>
      <c r="Q189" s="396"/>
      <c r="R189" s="396"/>
      <c r="S189" s="394"/>
      <c r="T189" s="34"/>
      <c r="U189" s="34"/>
      <c r="V189" s="35" t="s">
        <v>66</v>
      </c>
      <c r="W189" s="389">
        <v>300</v>
      </c>
      <c r="X189" s="390">
        <f t="shared" si="44"/>
        <v>304.5</v>
      </c>
      <c r="Y189" s="36">
        <f>IFERROR(IF(X189=0,"",ROUNDUP(X189/H189,0)*0.02175),"")</f>
        <v>0.76124999999999998</v>
      </c>
      <c r="Z189" s="56"/>
      <c r="AA189" s="57"/>
      <c r="AE189" s="64"/>
      <c r="BB189" s="172" t="s">
        <v>1</v>
      </c>
      <c r="BL189" s="64">
        <f t="shared" si="45"/>
        <v>319.44827586206895</v>
      </c>
      <c r="BM189" s="64">
        <f t="shared" si="46"/>
        <v>324.24</v>
      </c>
      <c r="BN189" s="64">
        <f t="shared" si="47"/>
        <v>0.61576354679802958</v>
      </c>
      <c r="BO189" s="64">
        <f t="shared" si="48"/>
        <v>0.625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3">
        <v>4680115881228</v>
      </c>
      <c r="E190" s="394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4"/>
      <c r="T190" s="34"/>
      <c r="U190" s="34"/>
      <c r="V190" s="35" t="s">
        <v>66</v>
      </c>
      <c r="W190" s="389">
        <v>0</v>
      </c>
      <c r="X190" s="390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3">
        <v>4680115881037</v>
      </c>
      <c r="E191" s="394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4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3">
        <v>4680115881211</v>
      </c>
      <c r="E192" s="394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4"/>
      <c r="T192" s="34"/>
      <c r="U192" s="34"/>
      <c r="V192" s="35" t="s">
        <v>66</v>
      </c>
      <c r="W192" s="389">
        <v>0</v>
      </c>
      <c r="X192" s="390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3">
        <v>4680115881020</v>
      </c>
      <c r="E193" s="394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4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3">
        <v>4680115882195</v>
      </c>
      <c r="E194" s="394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4"/>
      <c r="T194" s="34"/>
      <c r="U194" s="34"/>
      <c r="V194" s="35" t="s">
        <v>66</v>
      </c>
      <c r="W194" s="389">
        <v>0</v>
      </c>
      <c r="X194" s="390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3">
        <v>4680115880092</v>
      </c>
      <c r="E195" s="394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0" t="s">
        <v>319</v>
      </c>
      <c r="P195" s="396"/>
      <c r="Q195" s="396"/>
      <c r="R195" s="396"/>
      <c r="S195" s="394"/>
      <c r="T195" s="34"/>
      <c r="U195" s="34"/>
      <c r="V195" s="35" t="s">
        <v>66</v>
      </c>
      <c r="W195" s="389">
        <v>0</v>
      </c>
      <c r="X195" s="390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3">
        <v>4680115880221</v>
      </c>
      <c r="E196" s="394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3" t="s">
        <v>322</v>
      </c>
      <c r="P196" s="396"/>
      <c r="Q196" s="396"/>
      <c r="R196" s="396"/>
      <c r="S196" s="394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3">
        <v>4680115880504</v>
      </c>
      <c r="E197" s="394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6" t="s">
        <v>325</v>
      </c>
      <c r="P197" s="396"/>
      <c r="Q197" s="396"/>
      <c r="R197" s="396"/>
      <c r="S197" s="394"/>
      <c r="T197" s="34"/>
      <c r="U197" s="34"/>
      <c r="V197" s="35" t="s">
        <v>66</v>
      </c>
      <c r="W197" s="389">
        <v>150</v>
      </c>
      <c r="X197" s="390">
        <f t="shared" si="44"/>
        <v>151.19999999999999</v>
      </c>
      <c r="Y197" s="36">
        <f>IFERROR(IF(X197=0,"",ROUNDUP(X197/H197,0)*0.00753),"")</f>
        <v>0.47439000000000003</v>
      </c>
      <c r="Z197" s="56"/>
      <c r="AA197" s="57"/>
      <c r="AE197" s="64"/>
      <c r="BB197" s="180" t="s">
        <v>1</v>
      </c>
      <c r="BL197" s="64">
        <f t="shared" si="45"/>
        <v>167</v>
      </c>
      <c r="BM197" s="64">
        <f t="shared" si="46"/>
        <v>168.33600000000001</v>
      </c>
      <c r="BN197" s="64">
        <f t="shared" si="47"/>
        <v>0.40064102564102561</v>
      </c>
      <c r="BO197" s="64">
        <f t="shared" si="48"/>
        <v>0.40384615384615385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3">
        <v>4680115882164</v>
      </c>
      <c r="E198" s="394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6"/>
      <c r="Q198" s="396"/>
      <c r="R198" s="396"/>
      <c r="S198" s="394"/>
      <c r="T198" s="34"/>
      <c r="U198" s="34"/>
      <c r="V198" s="35" t="s">
        <v>66</v>
      </c>
      <c r="W198" s="389">
        <v>0</v>
      </c>
      <c r="X198" s="390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0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9"/>
      <c r="O199" s="412" t="s">
        <v>70</v>
      </c>
      <c r="P199" s="413"/>
      <c r="Q199" s="413"/>
      <c r="R199" s="413"/>
      <c r="S199" s="413"/>
      <c r="T199" s="413"/>
      <c r="U199" s="414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146.36547467007239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148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2.32314</v>
      </c>
      <c r="Z199" s="392"/>
      <c r="AA199" s="392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09"/>
      <c r="O200" s="412" t="s">
        <v>70</v>
      </c>
      <c r="P200" s="413"/>
      <c r="Q200" s="413"/>
      <c r="R200" s="413"/>
      <c r="S200" s="413"/>
      <c r="T200" s="413"/>
      <c r="U200" s="414"/>
      <c r="V200" s="37" t="s">
        <v>66</v>
      </c>
      <c r="W200" s="391">
        <f>IFERROR(SUM(W184:W198),"0")</f>
        <v>850</v>
      </c>
      <c r="X200" s="391">
        <f>IFERROR(SUM(X184:X198),"0")</f>
        <v>860.7</v>
      </c>
      <c r="Y200" s="37"/>
      <c r="Z200" s="392"/>
      <c r="AA200" s="392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2"/>
      <c r="AA201" s="382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3">
        <v>4680115882874</v>
      </c>
      <c r="E202" s="394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6"/>
      <c r="Q202" s="396"/>
      <c r="R202" s="396"/>
      <c r="S202" s="394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3">
        <v>4680115884434</v>
      </c>
      <c r="E203" s="394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6"/>
      <c r="Q203" s="396"/>
      <c r="R203" s="396"/>
      <c r="S203" s="394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3">
        <v>4680115880818</v>
      </c>
      <c r="E204" s="394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3" t="s">
        <v>334</v>
      </c>
      <c r="P204" s="396"/>
      <c r="Q204" s="396"/>
      <c r="R204" s="396"/>
      <c r="S204" s="394"/>
      <c r="T204" s="34"/>
      <c r="U204" s="34"/>
      <c r="V204" s="35" t="s">
        <v>66</v>
      </c>
      <c r="W204" s="389">
        <v>0</v>
      </c>
      <c r="X204" s="390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3">
        <v>4680115880801</v>
      </c>
      <c r="E205" s="394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88" t="s">
        <v>337</v>
      </c>
      <c r="P205" s="396"/>
      <c r="Q205" s="396"/>
      <c r="R205" s="396"/>
      <c r="S205" s="394"/>
      <c r="T205" s="34"/>
      <c r="U205" s="34"/>
      <c r="V205" s="35" t="s">
        <v>66</v>
      </c>
      <c r="W205" s="389">
        <v>0</v>
      </c>
      <c r="X205" s="390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08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9"/>
      <c r="O206" s="412" t="s">
        <v>70</v>
      </c>
      <c r="P206" s="413"/>
      <c r="Q206" s="413"/>
      <c r="R206" s="413"/>
      <c r="S206" s="413"/>
      <c r="T206" s="413"/>
      <c r="U206" s="414"/>
      <c r="V206" s="37" t="s">
        <v>71</v>
      </c>
      <c r="W206" s="391">
        <f>IFERROR(W202/H202,"0")+IFERROR(W203/H203,"0")+IFERROR(W204/H204,"0")+IFERROR(W205/H205,"0")</f>
        <v>0</v>
      </c>
      <c r="X206" s="391">
        <f>IFERROR(X202/H202,"0")+IFERROR(X203/H203,"0")+IFERROR(X204/H204,"0")+IFERROR(X205/H205,"0")</f>
        <v>0</v>
      </c>
      <c r="Y206" s="391">
        <f>IFERROR(IF(Y202="",0,Y202),"0")+IFERROR(IF(Y203="",0,Y203),"0")+IFERROR(IF(Y204="",0,Y204),"0")+IFERROR(IF(Y205="",0,Y205),"0")</f>
        <v>0</v>
      </c>
      <c r="Z206" s="392"/>
      <c r="AA206" s="392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09"/>
      <c r="O207" s="412" t="s">
        <v>70</v>
      </c>
      <c r="P207" s="413"/>
      <c r="Q207" s="413"/>
      <c r="R207" s="413"/>
      <c r="S207" s="413"/>
      <c r="T207" s="413"/>
      <c r="U207" s="414"/>
      <c r="V207" s="37" t="s">
        <v>66</v>
      </c>
      <c r="W207" s="391">
        <f>IFERROR(SUM(W202:W205),"0")</f>
        <v>0</v>
      </c>
      <c r="X207" s="391">
        <f>IFERROR(SUM(X202:X205),"0")</f>
        <v>0</v>
      </c>
      <c r="Y207" s="37"/>
      <c r="Z207" s="392"/>
      <c r="AA207" s="392"/>
    </row>
    <row r="208" spans="1:67" ht="16.5" customHeight="1" x14ac:dyDescent="0.25">
      <c r="A208" s="421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3"/>
      <c r="AA208" s="383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2"/>
      <c r="AA209" s="382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3">
        <v>4680115884274</v>
      </c>
      <c r="E210" s="394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6"/>
      <c r="Q210" s="396"/>
      <c r="R210" s="396"/>
      <c r="S210" s="394"/>
      <c r="T210" s="34"/>
      <c r="U210" s="34"/>
      <c r="V210" s="35" t="s">
        <v>66</v>
      </c>
      <c r="W210" s="389">
        <v>100</v>
      </c>
      <c r="X210" s="390">
        <f t="shared" ref="X210:X216" si="49">IFERROR(IF(W210="",0,CEILING((W210/$H210),1)*$H210),"")</f>
        <v>104.39999999999999</v>
      </c>
      <c r="Y210" s="36">
        <f>IFERROR(IF(X210=0,"",ROUNDUP(X210/H210,0)*0.02175),"")</f>
        <v>0.19574999999999998</v>
      </c>
      <c r="Z210" s="56"/>
      <c r="AA210" s="57"/>
      <c r="AE210" s="64"/>
      <c r="BB210" s="186" t="s">
        <v>1</v>
      </c>
      <c r="BL210" s="64">
        <f t="shared" ref="BL210:BL216" si="50">IFERROR(W210*I210/H210,"0")</f>
        <v>104.13793103448276</v>
      </c>
      <c r="BM210" s="64">
        <f t="shared" ref="BM210:BM216" si="51">IFERROR(X210*I210/H210,"0")</f>
        <v>108.71999999999998</v>
      </c>
      <c r="BN210" s="64">
        <f t="shared" ref="BN210:BN216" si="52">IFERROR(1/J210*(W210/H210),"0")</f>
        <v>0.1539408866995074</v>
      </c>
      <c r="BO210" s="64">
        <f t="shared" ref="BO210:BO216" si="53">IFERROR(1/J210*(X210/H210),"0")</f>
        <v>0.1607142857142857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3">
        <v>4680115884298</v>
      </c>
      <c r="E211" s="394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6"/>
      <c r="Q211" s="396"/>
      <c r="R211" s="396"/>
      <c r="S211" s="394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3">
        <v>4680115884250</v>
      </c>
      <c r="E212" s="394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6"/>
      <c r="Q212" s="396"/>
      <c r="R212" s="396"/>
      <c r="S212" s="394"/>
      <c r="T212" s="34"/>
      <c r="U212" s="34"/>
      <c r="V212" s="35" t="s">
        <v>66</v>
      </c>
      <c r="W212" s="389">
        <v>0</v>
      </c>
      <c r="X212" s="390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3">
        <v>4680115884281</v>
      </c>
      <c r="E213" s="394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6"/>
      <c r="Q213" s="396"/>
      <c r="R213" s="396"/>
      <c r="S213" s="394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3">
        <v>4680115884199</v>
      </c>
      <c r="E214" s="394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6"/>
      <c r="Q214" s="396"/>
      <c r="R214" s="396"/>
      <c r="S214" s="394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3">
        <v>4680115884267</v>
      </c>
      <c r="E215" s="394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6"/>
      <c r="Q215" s="396"/>
      <c r="R215" s="396"/>
      <c r="S215" s="394"/>
      <c r="T215" s="34"/>
      <c r="U215" s="34"/>
      <c r="V215" s="35" t="s">
        <v>66</v>
      </c>
      <c r="W215" s="389">
        <v>0</v>
      </c>
      <c r="X215" s="390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3">
        <v>4680115882973</v>
      </c>
      <c r="E216" s="394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6"/>
      <c r="Q216" s="396"/>
      <c r="R216" s="396"/>
      <c r="S216" s="394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08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9"/>
      <c r="O217" s="412" t="s">
        <v>70</v>
      </c>
      <c r="P217" s="413"/>
      <c r="Q217" s="413"/>
      <c r="R217" s="413"/>
      <c r="S217" s="413"/>
      <c r="T217" s="413"/>
      <c r="U217" s="414"/>
      <c r="V217" s="37" t="s">
        <v>71</v>
      </c>
      <c r="W217" s="391">
        <f>IFERROR(W210/H210,"0")+IFERROR(W211/H211,"0")+IFERROR(W212/H212,"0")+IFERROR(W213/H213,"0")+IFERROR(W214/H214,"0")+IFERROR(W215/H215,"0")+IFERROR(W216/H216,"0")</f>
        <v>8.6206896551724146</v>
      </c>
      <c r="X217" s="391">
        <f>IFERROR(X210/H210,"0")+IFERROR(X211/H211,"0")+IFERROR(X212/H212,"0")+IFERROR(X213/H213,"0")+IFERROR(X214/H214,"0")+IFERROR(X215/H215,"0")+IFERROR(X216/H216,"0")</f>
        <v>9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0.19574999999999998</v>
      </c>
      <c r="Z217" s="392"/>
      <c r="AA217" s="392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09"/>
      <c r="O218" s="412" t="s">
        <v>70</v>
      </c>
      <c r="P218" s="413"/>
      <c r="Q218" s="413"/>
      <c r="R218" s="413"/>
      <c r="S218" s="413"/>
      <c r="T218" s="413"/>
      <c r="U218" s="414"/>
      <c r="V218" s="37" t="s">
        <v>66</v>
      </c>
      <c r="W218" s="391">
        <f>IFERROR(SUM(W210:W216),"0")</f>
        <v>100</v>
      </c>
      <c r="X218" s="391">
        <f>IFERROR(SUM(X210:X216),"0")</f>
        <v>104.39999999999999</v>
      </c>
      <c r="Y218" s="37"/>
      <c r="Z218" s="392"/>
      <c r="AA218" s="392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2"/>
      <c r="AA219" s="382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3">
        <v>4607091389845</v>
      </c>
      <c r="E220" s="394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355</v>
      </c>
      <c r="P220" s="396"/>
      <c r="Q220" s="396"/>
      <c r="R220" s="396"/>
      <c r="S220" s="394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3">
        <v>4607091389845</v>
      </c>
      <c r="E221" s="394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6"/>
      <c r="Q221" s="396"/>
      <c r="R221" s="396"/>
      <c r="S221" s="394"/>
      <c r="T221" s="34"/>
      <c r="U221" s="34"/>
      <c r="V221" s="35" t="s">
        <v>66</v>
      </c>
      <c r="W221" s="389">
        <v>0</v>
      </c>
      <c r="X221" s="390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3">
        <v>4680115882881</v>
      </c>
      <c r="E222" s="394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6"/>
      <c r="Q222" s="396"/>
      <c r="R222" s="396"/>
      <c r="S222" s="394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08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9"/>
      <c r="O223" s="412" t="s">
        <v>70</v>
      </c>
      <c r="P223" s="413"/>
      <c r="Q223" s="413"/>
      <c r="R223" s="413"/>
      <c r="S223" s="413"/>
      <c r="T223" s="413"/>
      <c r="U223" s="414"/>
      <c r="V223" s="37" t="s">
        <v>71</v>
      </c>
      <c r="W223" s="391">
        <f>IFERROR(W220/H220,"0")+IFERROR(W221/H221,"0")+IFERROR(W222/H222,"0")</f>
        <v>0</v>
      </c>
      <c r="X223" s="391">
        <f>IFERROR(X220/H220,"0")+IFERROR(X221/H221,"0")+IFERROR(X222/H222,"0")</f>
        <v>0</v>
      </c>
      <c r="Y223" s="391">
        <f>IFERROR(IF(Y220="",0,Y220),"0")+IFERROR(IF(Y221="",0,Y221),"0")+IFERROR(IF(Y222="",0,Y222),"0")</f>
        <v>0</v>
      </c>
      <c r="Z223" s="392"/>
      <c r="AA223" s="392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09"/>
      <c r="O224" s="412" t="s">
        <v>70</v>
      </c>
      <c r="P224" s="413"/>
      <c r="Q224" s="413"/>
      <c r="R224" s="413"/>
      <c r="S224" s="413"/>
      <c r="T224" s="413"/>
      <c r="U224" s="414"/>
      <c r="V224" s="37" t="s">
        <v>66</v>
      </c>
      <c r="W224" s="391">
        <f>IFERROR(SUM(W220:W222),"0")</f>
        <v>0</v>
      </c>
      <c r="X224" s="391">
        <f>IFERROR(SUM(X220:X222),"0")</f>
        <v>0</v>
      </c>
      <c r="Y224" s="37"/>
      <c r="Z224" s="392"/>
      <c r="AA224" s="392"/>
    </row>
    <row r="225" spans="1:67" ht="16.5" customHeight="1" x14ac:dyDescent="0.25">
      <c r="A225" s="421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3"/>
      <c r="AA225" s="383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2"/>
      <c r="AA226" s="382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3">
        <v>4680115884137</v>
      </c>
      <c r="E227" s="394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6"/>
      <c r="Q227" s="396"/>
      <c r="R227" s="396"/>
      <c r="S227" s="394"/>
      <c r="T227" s="34"/>
      <c r="U227" s="34"/>
      <c r="V227" s="35" t="s">
        <v>66</v>
      </c>
      <c r="W227" s="389">
        <v>0</v>
      </c>
      <c r="X227" s="390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3">
        <v>4680115884236</v>
      </c>
      <c r="E228" s="394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6"/>
      <c r="Q228" s="396"/>
      <c r="R228" s="396"/>
      <c r="S228" s="394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3">
        <v>4680115884175</v>
      </c>
      <c r="E229" s="394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6"/>
      <c r="Q229" s="396"/>
      <c r="R229" s="396"/>
      <c r="S229" s="394"/>
      <c r="T229" s="34"/>
      <c r="U229" s="34"/>
      <c r="V229" s="35" t="s">
        <v>66</v>
      </c>
      <c r="W229" s="389">
        <v>0</v>
      </c>
      <c r="X229" s="390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3">
        <v>4680115884144</v>
      </c>
      <c r="E230" s="394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6"/>
      <c r="Q230" s="396"/>
      <c r="R230" s="396"/>
      <c r="S230" s="394"/>
      <c r="T230" s="34"/>
      <c r="U230" s="34"/>
      <c r="V230" s="35" t="s">
        <v>66</v>
      </c>
      <c r="W230" s="389">
        <v>0</v>
      </c>
      <c r="X230" s="390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3">
        <v>4680115884182</v>
      </c>
      <c r="E231" s="394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6"/>
      <c r="Q231" s="396"/>
      <c r="R231" s="396"/>
      <c r="S231" s="394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3">
        <v>4680115884205</v>
      </c>
      <c r="E232" s="394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6"/>
      <c r="Q232" s="396"/>
      <c r="R232" s="396"/>
      <c r="S232" s="394"/>
      <c r="T232" s="34"/>
      <c r="U232" s="34"/>
      <c r="V232" s="35" t="s">
        <v>66</v>
      </c>
      <c r="W232" s="389">
        <v>0</v>
      </c>
      <c r="X232" s="390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9"/>
      <c r="O233" s="412" t="s">
        <v>70</v>
      </c>
      <c r="P233" s="413"/>
      <c r="Q233" s="413"/>
      <c r="R233" s="413"/>
      <c r="S233" s="413"/>
      <c r="T233" s="413"/>
      <c r="U233" s="414"/>
      <c r="V233" s="37" t="s">
        <v>71</v>
      </c>
      <c r="W233" s="391">
        <f>IFERROR(W227/H227,"0")+IFERROR(W228/H228,"0")+IFERROR(W229/H229,"0")+IFERROR(W230/H230,"0")+IFERROR(W231/H231,"0")+IFERROR(W232/H232,"0")</f>
        <v>0</v>
      </c>
      <c r="X233" s="391">
        <f>IFERROR(X227/H227,"0")+IFERROR(X228/H228,"0")+IFERROR(X229/H229,"0")+IFERROR(X230/H230,"0")+IFERROR(X231/H231,"0")+IFERROR(X232/H232,"0")</f>
        <v>0</v>
      </c>
      <c r="Y233" s="391">
        <f>IFERROR(IF(Y227="",0,Y227),"0")+IFERROR(IF(Y228="",0,Y228),"0")+IFERROR(IF(Y229="",0,Y229),"0")+IFERROR(IF(Y230="",0,Y230),"0")+IFERROR(IF(Y231="",0,Y231),"0")+IFERROR(IF(Y232="",0,Y232),"0")</f>
        <v>0</v>
      </c>
      <c r="Z233" s="392"/>
      <c r="AA233" s="392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09"/>
      <c r="O234" s="412" t="s">
        <v>70</v>
      </c>
      <c r="P234" s="413"/>
      <c r="Q234" s="413"/>
      <c r="R234" s="413"/>
      <c r="S234" s="413"/>
      <c r="T234" s="413"/>
      <c r="U234" s="414"/>
      <c r="V234" s="37" t="s">
        <v>66</v>
      </c>
      <c r="W234" s="391">
        <f>IFERROR(SUM(W227:W232),"0")</f>
        <v>0</v>
      </c>
      <c r="X234" s="391">
        <f>IFERROR(SUM(X227:X232),"0")</f>
        <v>0</v>
      </c>
      <c r="Y234" s="37"/>
      <c r="Z234" s="392"/>
      <c r="AA234" s="392"/>
    </row>
    <row r="235" spans="1:67" ht="16.5" customHeight="1" x14ac:dyDescent="0.25">
      <c r="A235" s="421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3"/>
      <c r="AA235" s="383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2"/>
      <c r="AA236" s="382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3">
        <v>4680115885554</v>
      </c>
      <c r="E237" s="394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23" t="s">
        <v>375</v>
      </c>
      <c r="P237" s="396"/>
      <c r="Q237" s="396"/>
      <c r="R237" s="396"/>
      <c r="S237" s="394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3">
        <v>4680115885615</v>
      </c>
      <c r="E238" s="394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698" t="s">
        <v>379</v>
      </c>
      <c r="P238" s="396"/>
      <c r="Q238" s="396"/>
      <c r="R238" s="396"/>
      <c r="S238" s="394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3">
        <v>4680115885646</v>
      </c>
      <c r="E239" s="394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6"/>
      <c r="Q239" s="396"/>
      <c r="R239" s="396"/>
      <c r="S239" s="394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3">
        <v>4607091386004</v>
      </c>
      <c r="E240" s="394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6"/>
      <c r="Q240" s="396"/>
      <c r="R240" s="396"/>
      <c r="S240" s="394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3">
        <v>4607091386073</v>
      </c>
      <c r="E241" s="394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6"/>
      <c r="Q241" s="396"/>
      <c r="R241" s="396"/>
      <c r="S241" s="394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3">
        <v>4607091387322</v>
      </c>
      <c r="E242" s="394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6"/>
      <c r="Q242" s="396"/>
      <c r="R242" s="396"/>
      <c r="S242" s="394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3">
        <v>4607091387353</v>
      </c>
      <c r="E243" s="394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6"/>
      <c r="Q243" s="396"/>
      <c r="R243" s="396"/>
      <c r="S243" s="394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3">
        <v>4607091386011</v>
      </c>
      <c r="E244" s="394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4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3">
        <v>4607091387308</v>
      </c>
      <c r="E245" s="394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4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3">
        <v>4607091387339</v>
      </c>
      <c r="E246" s="394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4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3">
        <v>4680115881938</v>
      </c>
      <c r="E247" s="394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4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3">
        <v>4607091387346</v>
      </c>
      <c r="E248" s="394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4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3">
        <v>4607091389807</v>
      </c>
      <c r="E249" s="394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6"/>
      <c r="Q249" s="396"/>
      <c r="R249" s="396"/>
      <c r="S249" s="394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08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9"/>
      <c r="O250" s="412" t="s">
        <v>70</v>
      </c>
      <c r="P250" s="413"/>
      <c r="Q250" s="413"/>
      <c r="R250" s="413"/>
      <c r="S250" s="413"/>
      <c r="T250" s="413"/>
      <c r="U250" s="414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09"/>
      <c r="O251" s="412" t="s">
        <v>70</v>
      </c>
      <c r="P251" s="413"/>
      <c r="Q251" s="413"/>
      <c r="R251" s="413"/>
      <c r="S251" s="413"/>
      <c r="T251" s="413"/>
      <c r="U251" s="414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2"/>
      <c r="AA252" s="382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3">
        <v>4607091387193</v>
      </c>
      <c r="E253" s="394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6"/>
      <c r="Q253" s="396"/>
      <c r="R253" s="396"/>
      <c r="S253" s="394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3">
        <v>4607091387230</v>
      </c>
      <c r="E254" s="394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6"/>
      <c r="Q254" s="396"/>
      <c r="R254" s="396"/>
      <c r="S254" s="394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3">
        <v>4607091387285</v>
      </c>
      <c r="E255" s="394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6"/>
      <c r="Q255" s="396"/>
      <c r="R255" s="396"/>
      <c r="S255" s="394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3">
        <v>4680115880481</v>
      </c>
      <c r="E256" s="394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6"/>
      <c r="Q256" s="396"/>
      <c r="R256" s="396"/>
      <c r="S256" s="394"/>
      <c r="T256" s="34"/>
      <c r="U256" s="34"/>
      <c r="V256" s="35" t="s">
        <v>66</v>
      </c>
      <c r="W256" s="389">
        <v>0</v>
      </c>
      <c r="X256" s="39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08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9"/>
      <c r="O257" s="412" t="s">
        <v>70</v>
      </c>
      <c r="P257" s="413"/>
      <c r="Q257" s="413"/>
      <c r="R257" s="413"/>
      <c r="S257" s="413"/>
      <c r="T257" s="413"/>
      <c r="U257" s="414"/>
      <c r="V257" s="37" t="s">
        <v>71</v>
      </c>
      <c r="W257" s="391">
        <f>IFERROR(W253/H253,"0")+IFERROR(W254/H254,"0")+IFERROR(W255/H255,"0")+IFERROR(W256/H256,"0")</f>
        <v>0</v>
      </c>
      <c r="X257" s="391">
        <f>IFERROR(X253/H253,"0")+IFERROR(X254/H254,"0")+IFERROR(X255/H255,"0")+IFERROR(X256/H256,"0")</f>
        <v>0</v>
      </c>
      <c r="Y257" s="391">
        <f>IFERROR(IF(Y253="",0,Y253),"0")+IFERROR(IF(Y254="",0,Y254),"0")+IFERROR(IF(Y255="",0,Y255),"0")+IFERROR(IF(Y256="",0,Y256),"0")</f>
        <v>0</v>
      </c>
      <c r="Z257" s="392"/>
      <c r="AA257" s="392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09"/>
      <c r="O258" s="412" t="s">
        <v>70</v>
      </c>
      <c r="P258" s="413"/>
      <c r="Q258" s="413"/>
      <c r="R258" s="413"/>
      <c r="S258" s="413"/>
      <c r="T258" s="413"/>
      <c r="U258" s="414"/>
      <c r="V258" s="37" t="s">
        <v>66</v>
      </c>
      <c r="W258" s="391">
        <f>IFERROR(SUM(W253:W256),"0")</f>
        <v>0</v>
      </c>
      <c r="X258" s="391">
        <f>IFERROR(SUM(X253:X256),"0")</f>
        <v>0</v>
      </c>
      <c r="Y258" s="37"/>
      <c r="Z258" s="392"/>
      <c r="AA258" s="392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2"/>
      <c r="AA259" s="382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3">
        <v>4607091387766</v>
      </c>
      <c r="E260" s="394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6"/>
      <c r="Q260" s="396"/>
      <c r="R260" s="396"/>
      <c r="S260" s="394"/>
      <c r="T260" s="34"/>
      <c r="U260" s="34"/>
      <c r="V260" s="35" t="s">
        <v>66</v>
      </c>
      <c r="W260" s="389">
        <v>100</v>
      </c>
      <c r="X260" s="390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3">
        <v>4607091387957</v>
      </c>
      <c r="E261" s="394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6"/>
      <c r="Q261" s="396"/>
      <c r="R261" s="396"/>
      <c r="S261" s="394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3">
        <v>4607091387964</v>
      </c>
      <c r="E262" s="394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6"/>
      <c r="Q262" s="396"/>
      <c r="R262" s="396"/>
      <c r="S262" s="394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3">
        <v>4680115884618</v>
      </c>
      <c r="E263" s="394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6"/>
      <c r="Q263" s="396"/>
      <c r="R263" s="396"/>
      <c r="S263" s="394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3">
        <v>4680115884588</v>
      </c>
      <c r="E264" s="394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6"/>
      <c r="Q264" s="396"/>
      <c r="R264" s="396"/>
      <c r="S264" s="394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3">
        <v>4607091381672</v>
      </c>
      <c r="E265" s="394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6"/>
      <c r="Q265" s="396"/>
      <c r="R265" s="396"/>
      <c r="S265" s="394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3">
        <v>4607091387537</v>
      </c>
      <c r="E266" s="394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6"/>
      <c r="Q266" s="396"/>
      <c r="R266" s="396"/>
      <c r="S266" s="394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3">
        <v>4607091387513</v>
      </c>
      <c r="E267" s="394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6"/>
      <c r="Q267" s="396"/>
      <c r="R267" s="396"/>
      <c r="S267" s="394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3">
        <v>4680115880511</v>
      </c>
      <c r="E268" s="394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6"/>
      <c r="Q268" s="396"/>
      <c r="R268" s="396"/>
      <c r="S268" s="394"/>
      <c r="T268" s="34"/>
      <c r="U268" s="34"/>
      <c r="V268" s="35" t="s">
        <v>66</v>
      </c>
      <c r="W268" s="389">
        <v>0</v>
      </c>
      <c r="X268" s="390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3">
        <v>4680115880412</v>
      </c>
      <c r="E269" s="394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6"/>
      <c r="Q269" s="396"/>
      <c r="R269" s="396"/>
      <c r="S269" s="394"/>
      <c r="T269" s="34"/>
      <c r="U269" s="34"/>
      <c r="V269" s="35" t="s">
        <v>66</v>
      </c>
      <c r="W269" s="389">
        <v>0</v>
      </c>
      <c r="X269" s="390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0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9"/>
      <c r="O270" s="412" t="s">
        <v>70</v>
      </c>
      <c r="P270" s="413"/>
      <c r="Q270" s="413"/>
      <c r="R270" s="413"/>
      <c r="S270" s="413"/>
      <c r="T270" s="413"/>
      <c r="U270" s="414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2"/>
      <c r="AA270" s="392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9"/>
      <c r="O271" s="412" t="s">
        <v>70</v>
      </c>
      <c r="P271" s="413"/>
      <c r="Q271" s="413"/>
      <c r="R271" s="413"/>
      <c r="S271" s="413"/>
      <c r="T271" s="413"/>
      <c r="U271" s="414"/>
      <c r="V271" s="37" t="s">
        <v>66</v>
      </c>
      <c r="W271" s="391">
        <f>IFERROR(SUM(W260:W269),"0")</f>
        <v>100</v>
      </c>
      <c r="X271" s="391">
        <f>IFERROR(SUM(X260:X269),"0")</f>
        <v>101.39999999999999</v>
      </c>
      <c r="Y271" s="37"/>
      <c r="Z271" s="392"/>
      <c r="AA271" s="392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2"/>
      <c r="AA272" s="382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3">
        <v>4607091380880</v>
      </c>
      <c r="E273" s="394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">
        <v>435</v>
      </c>
      <c r="P273" s="396"/>
      <c r="Q273" s="396"/>
      <c r="R273" s="396"/>
      <c r="S273" s="394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3">
        <v>4607091380880</v>
      </c>
      <c r="E274" s="394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6"/>
      <c r="Q274" s="396"/>
      <c r="R274" s="396"/>
      <c r="S274" s="394"/>
      <c r="T274" s="34"/>
      <c r="U274" s="34"/>
      <c r="V274" s="35" t="s">
        <v>66</v>
      </c>
      <c r="W274" s="389">
        <v>0</v>
      </c>
      <c r="X274" s="39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3">
        <v>4607091384482</v>
      </c>
      <c r="E275" s="394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6"/>
      <c r="Q275" s="396"/>
      <c r="R275" s="396"/>
      <c r="S275" s="394"/>
      <c r="T275" s="34"/>
      <c r="U275" s="34"/>
      <c r="V275" s="35" t="s">
        <v>66</v>
      </c>
      <c r="W275" s="389">
        <v>700</v>
      </c>
      <c r="X275" s="390">
        <f>IFERROR(IF(W275="",0,CEILING((W275/$H275),1)*$H275),"")</f>
        <v>702</v>
      </c>
      <c r="Y275" s="36">
        <f>IFERROR(IF(X275=0,"",ROUNDUP(X275/H275,0)*0.02175),"")</f>
        <v>1.9574999999999998</v>
      </c>
      <c r="Z275" s="56"/>
      <c r="AA275" s="57"/>
      <c r="AE275" s="64"/>
      <c r="BB275" s="231" t="s">
        <v>1</v>
      </c>
      <c r="BL275" s="64">
        <f>IFERROR(W275*I275/H275,"0")</f>
        <v>750.61538461538464</v>
      </c>
      <c r="BM275" s="64">
        <f>IFERROR(X275*I275/H275,"0")</f>
        <v>752.7600000000001</v>
      </c>
      <c r="BN275" s="64">
        <f>IFERROR(1/J275*(W275/H275),"0")</f>
        <v>1.6025641025641026</v>
      </c>
      <c r="BO275" s="64">
        <f>IFERROR(1/J275*(X275/H275),"0")</f>
        <v>1.607142857142857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3">
        <v>4607091380897</v>
      </c>
      <c r="E276" s="394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6"/>
      <c r="Q276" s="396"/>
      <c r="R276" s="396"/>
      <c r="S276" s="394"/>
      <c r="T276" s="34"/>
      <c r="U276" s="34"/>
      <c r="V276" s="35" t="s">
        <v>66</v>
      </c>
      <c r="W276" s="389">
        <v>0</v>
      </c>
      <c r="X276" s="390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9"/>
      <c r="O277" s="412" t="s">
        <v>70</v>
      </c>
      <c r="P277" s="413"/>
      <c r="Q277" s="413"/>
      <c r="R277" s="413"/>
      <c r="S277" s="413"/>
      <c r="T277" s="413"/>
      <c r="U277" s="414"/>
      <c r="V277" s="37" t="s">
        <v>71</v>
      </c>
      <c r="W277" s="391">
        <f>IFERROR(W273/H273,"0")+IFERROR(W274/H274,"0")+IFERROR(W275/H275,"0")+IFERROR(W276/H276,"0")</f>
        <v>89.743589743589752</v>
      </c>
      <c r="X277" s="391">
        <f>IFERROR(X273/H273,"0")+IFERROR(X274/H274,"0")+IFERROR(X275/H275,"0")+IFERROR(X276/H276,"0")</f>
        <v>90</v>
      </c>
      <c r="Y277" s="391">
        <f>IFERROR(IF(Y273="",0,Y273),"0")+IFERROR(IF(Y274="",0,Y274),"0")+IFERROR(IF(Y275="",0,Y275),"0")+IFERROR(IF(Y276="",0,Y276),"0")</f>
        <v>1.9574999999999998</v>
      </c>
      <c r="Z277" s="392"/>
      <c r="AA277" s="392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9"/>
      <c r="O278" s="412" t="s">
        <v>70</v>
      </c>
      <c r="P278" s="413"/>
      <c r="Q278" s="413"/>
      <c r="R278" s="413"/>
      <c r="S278" s="413"/>
      <c r="T278" s="413"/>
      <c r="U278" s="414"/>
      <c r="V278" s="37" t="s">
        <v>66</v>
      </c>
      <c r="W278" s="391">
        <f>IFERROR(SUM(W273:W276),"0")</f>
        <v>700</v>
      </c>
      <c r="X278" s="391">
        <f>IFERROR(SUM(X273:X276),"0")</f>
        <v>702</v>
      </c>
      <c r="Y278" s="37"/>
      <c r="Z278" s="392"/>
      <c r="AA278" s="392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2"/>
      <c r="AA279" s="382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3">
        <v>4607091388374</v>
      </c>
      <c r="E280" s="394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7" t="s">
        <v>443</v>
      </c>
      <c r="P280" s="396"/>
      <c r="Q280" s="396"/>
      <c r="R280" s="396"/>
      <c r="S280" s="394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3">
        <v>4607091388381</v>
      </c>
      <c r="E281" s="394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7" t="s">
        <v>446</v>
      </c>
      <c r="P281" s="396"/>
      <c r="Q281" s="396"/>
      <c r="R281" s="396"/>
      <c r="S281" s="394"/>
      <c r="T281" s="34"/>
      <c r="U281" s="34"/>
      <c r="V281" s="35" t="s">
        <v>66</v>
      </c>
      <c r="W281" s="389">
        <v>0</v>
      </c>
      <c r="X281" s="39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3">
        <v>4607091388404</v>
      </c>
      <c r="E282" s="394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6"/>
      <c r="Q282" s="396"/>
      <c r="R282" s="396"/>
      <c r="S282" s="394"/>
      <c r="T282" s="34"/>
      <c r="U282" s="34"/>
      <c r="V282" s="35" t="s">
        <v>66</v>
      </c>
      <c r="W282" s="389">
        <v>0</v>
      </c>
      <c r="X282" s="390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8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9"/>
      <c r="O283" s="412" t="s">
        <v>70</v>
      </c>
      <c r="P283" s="413"/>
      <c r="Q283" s="413"/>
      <c r="R283" s="413"/>
      <c r="S283" s="413"/>
      <c r="T283" s="413"/>
      <c r="U283" s="414"/>
      <c r="V283" s="37" t="s">
        <v>71</v>
      </c>
      <c r="W283" s="391">
        <f>IFERROR(W280/H280,"0")+IFERROR(W281/H281,"0")+IFERROR(W282/H282,"0")</f>
        <v>0</v>
      </c>
      <c r="X283" s="391">
        <f>IFERROR(X280/H280,"0")+IFERROR(X281/H281,"0")+IFERROR(X282/H282,"0")</f>
        <v>0</v>
      </c>
      <c r="Y283" s="391">
        <f>IFERROR(IF(Y280="",0,Y280),"0")+IFERROR(IF(Y281="",0,Y281),"0")+IFERROR(IF(Y282="",0,Y282),"0")</f>
        <v>0</v>
      </c>
      <c r="Z283" s="392"/>
      <c r="AA283" s="392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9"/>
      <c r="O284" s="412" t="s">
        <v>70</v>
      </c>
      <c r="P284" s="413"/>
      <c r="Q284" s="413"/>
      <c r="R284" s="413"/>
      <c r="S284" s="413"/>
      <c r="T284" s="413"/>
      <c r="U284" s="414"/>
      <c r="V284" s="37" t="s">
        <v>66</v>
      </c>
      <c r="W284" s="391">
        <f>IFERROR(SUM(W280:W282),"0")</f>
        <v>0</v>
      </c>
      <c r="X284" s="391">
        <f>IFERROR(SUM(X280:X282),"0")</f>
        <v>0</v>
      </c>
      <c r="Y284" s="37"/>
      <c r="Z284" s="392"/>
      <c r="AA284" s="392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2"/>
      <c r="AA285" s="382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3">
        <v>4680115881808</v>
      </c>
      <c r="E286" s="394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6"/>
      <c r="Q286" s="396"/>
      <c r="R286" s="396"/>
      <c r="S286" s="394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3">
        <v>4680115881822</v>
      </c>
      <c r="E287" s="394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6"/>
      <c r="Q287" s="396"/>
      <c r="R287" s="396"/>
      <c r="S287" s="394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3">
        <v>4680115880016</v>
      </c>
      <c r="E288" s="394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6"/>
      <c r="Q288" s="396"/>
      <c r="R288" s="396"/>
      <c r="S288" s="394"/>
      <c r="T288" s="34"/>
      <c r="U288" s="34"/>
      <c r="V288" s="35" t="s">
        <v>66</v>
      </c>
      <c r="W288" s="389">
        <v>0</v>
      </c>
      <c r="X288" s="390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8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9"/>
      <c r="O289" s="412" t="s">
        <v>70</v>
      </c>
      <c r="P289" s="413"/>
      <c r="Q289" s="413"/>
      <c r="R289" s="413"/>
      <c r="S289" s="413"/>
      <c r="T289" s="413"/>
      <c r="U289" s="414"/>
      <c r="V289" s="37" t="s">
        <v>71</v>
      </c>
      <c r="W289" s="391">
        <f>IFERROR(W286/H286,"0")+IFERROR(W287/H287,"0")+IFERROR(W288/H288,"0")</f>
        <v>0</v>
      </c>
      <c r="X289" s="391">
        <f>IFERROR(X286/H286,"0")+IFERROR(X287/H287,"0")+IFERROR(X288/H288,"0")</f>
        <v>0</v>
      </c>
      <c r="Y289" s="391">
        <f>IFERROR(IF(Y286="",0,Y286),"0")+IFERROR(IF(Y287="",0,Y287),"0")+IFERROR(IF(Y288="",0,Y288),"0")</f>
        <v>0</v>
      </c>
      <c r="Z289" s="392"/>
      <c r="AA289" s="392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9"/>
      <c r="O290" s="412" t="s">
        <v>70</v>
      </c>
      <c r="P290" s="413"/>
      <c r="Q290" s="413"/>
      <c r="R290" s="413"/>
      <c r="S290" s="413"/>
      <c r="T290" s="413"/>
      <c r="U290" s="414"/>
      <c r="V290" s="37" t="s">
        <v>66</v>
      </c>
      <c r="W290" s="391">
        <f>IFERROR(SUM(W286:W288),"0")</f>
        <v>0</v>
      </c>
      <c r="X290" s="391">
        <f>IFERROR(SUM(X286:X288),"0")</f>
        <v>0</v>
      </c>
      <c r="Y290" s="37"/>
      <c r="Z290" s="392"/>
      <c r="AA290" s="392"/>
    </row>
    <row r="291" spans="1:67" ht="16.5" customHeight="1" x14ac:dyDescent="0.25">
      <c r="A291" s="421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3"/>
      <c r="AA291" s="383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3">
        <v>4607091387421</v>
      </c>
      <c r="E293" s="394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6"/>
      <c r="Q293" s="396"/>
      <c r="R293" s="396"/>
      <c r="S293" s="394"/>
      <c r="T293" s="34"/>
      <c r="U293" s="34"/>
      <c r="V293" s="35" t="s">
        <v>66</v>
      </c>
      <c r="W293" s="389">
        <v>500</v>
      </c>
      <c r="X293" s="390">
        <f t="shared" ref="X293:X299" si="70">IFERROR(IF(W293="",0,CEILING((W293/$H293),1)*$H293),"")</f>
        <v>507.6</v>
      </c>
      <c r="Y293" s="36">
        <f>IFERROR(IF(X293=0,"",ROUNDUP(X293/H293,0)*0.02175),"")</f>
        <v>1.0222499999999999</v>
      </c>
      <c r="Z293" s="56"/>
      <c r="AA293" s="57"/>
      <c r="AE293" s="64"/>
      <c r="BB293" s="239" t="s">
        <v>1</v>
      </c>
      <c r="BL293" s="64">
        <f t="shared" ref="BL293:BL299" si="71">IFERROR(W293*I293/H293,"0")</f>
        <v>522.22222222222217</v>
      </c>
      <c r="BM293" s="64">
        <f t="shared" ref="BM293:BM299" si="72">IFERROR(X293*I293/H293,"0")</f>
        <v>530.16</v>
      </c>
      <c r="BN293" s="64">
        <f t="shared" ref="BN293:BN299" si="73">IFERROR(1/J293*(W293/H293),"0")</f>
        <v>0.82671957671957652</v>
      </c>
      <c r="BO293" s="64">
        <f t="shared" ref="BO293:BO299" si="74">IFERROR(1/J293*(X293/H293),"0")</f>
        <v>0.83928571428571419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3">
        <v>4607091387421</v>
      </c>
      <c r="E294" s="394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6"/>
      <c r="Q294" s="396"/>
      <c r="R294" s="396"/>
      <c r="S294" s="394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3">
        <v>4607091387452</v>
      </c>
      <c r="E295" s="394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6"/>
      <c r="Q295" s="396"/>
      <c r="R295" s="396"/>
      <c r="S295" s="394"/>
      <c r="T295" s="34"/>
      <c r="U295" s="34"/>
      <c r="V295" s="35" t="s">
        <v>66</v>
      </c>
      <c r="W295" s="389">
        <v>500</v>
      </c>
      <c r="X295" s="390">
        <f t="shared" si="70"/>
        <v>507.6</v>
      </c>
      <c r="Y295" s="36">
        <f>IFERROR(IF(X295=0,"",ROUNDUP(X295/H295,0)*0.02175),"")</f>
        <v>1.0222499999999999</v>
      </c>
      <c r="Z295" s="56"/>
      <c r="AA295" s="57"/>
      <c r="AE295" s="64"/>
      <c r="BB295" s="241" t="s">
        <v>1</v>
      </c>
      <c r="BL295" s="64">
        <f t="shared" si="71"/>
        <v>522.22222222222217</v>
      </c>
      <c r="BM295" s="64">
        <f t="shared" si="72"/>
        <v>530.16</v>
      </c>
      <c r="BN295" s="64">
        <f t="shared" si="73"/>
        <v>0.82671957671957652</v>
      </c>
      <c r="BO295" s="64">
        <f t="shared" si="74"/>
        <v>0.83928571428571419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3">
        <v>4607091387452</v>
      </c>
      <c r="E296" s="394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6"/>
      <c r="Q296" s="396"/>
      <c r="R296" s="396"/>
      <c r="S296" s="394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3">
        <v>4607091385984</v>
      </c>
      <c r="E297" s="394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6"/>
      <c r="Q297" s="396"/>
      <c r="R297" s="396"/>
      <c r="S297" s="394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3">
        <v>4607091387438</v>
      </c>
      <c r="E298" s="394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6"/>
      <c r="Q298" s="396"/>
      <c r="R298" s="396"/>
      <c r="S298" s="394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3">
        <v>4607091387469</v>
      </c>
      <c r="E299" s="394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6"/>
      <c r="Q299" s="396"/>
      <c r="R299" s="396"/>
      <c r="S299" s="394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08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9"/>
      <c r="O300" s="412" t="s">
        <v>70</v>
      </c>
      <c r="P300" s="413"/>
      <c r="Q300" s="413"/>
      <c r="R300" s="413"/>
      <c r="S300" s="413"/>
      <c r="T300" s="413"/>
      <c r="U300" s="414"/>
      <c r="V300" s="37" t="s">
        <v>71</v>
      </c>
      <c r="W300" s="391">
        <f>IFERROR(W293/H293,"0")+IFERROR(W294/H294,"0")+IFERROR(W295/H295,"0")+IFERROR(W296/H296,"0")+IFERROR(W297/H297,"0")+IFERROR(W298/H298,"0")+IFERROR(W299/H299,"0")</f>
        <v>92.592592592592581</v>
      </c>
      <c r="X300" s="391">
        <f>IFERROR(X293/H293,"0")+IFERROR(X294/H294,"0")+IFERROR(X295/H295,"0")+IFERROR(X296/H296,"0")+IFERROR(X297/H297,"0")+IFERROR(X298/H298,"0")+IFERROR(X299/H299,"0")</f>
        <v>94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2.0444999999999998</v>
      </c>
      <c r="Z300" s="392"/>
      <c r="AA300" s="392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9"/>
      <c r="O301" s="412" t="s">
        <v>70</v>
      </c>
      <c r="P301" s="413"/>
      <c r="Q301" s="413"/>
      <c r="R301" s="413"/>
      <c r="S301" s="413"/>
      <c r="T301" s="413"/>
      <c r="U301" s="414"/>
      <c r="V301" s="37" t="s">
        <v>66</v>
      </c>
      <c r="W301" s="391">
        <f>IFERROR(SUM(W293:W299),"0")</f>
        <v>1000</v>
      </c>
      <c r="X301" s="391">
        <f>IFERROR(SUM(X293:X299),"0")</f>
        <v>1015.2</v>
      </c>
      <c r="Y301" s="37"/>
      <c r="Z301" s="392"/>
      <c r="AA301" s="392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2"/>
      <c r="AA302" s="382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6"/>
      <c r="Q303" s="396"/>
      <c r="R303" s="396"/>
      <c r="S303" s="394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3">
        <v>4607091387315</v>
      </c>
      <c r="E304" s="394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6"/>
      <c r="Q304" s="396"/>
      <c r="R304" s="396"/>
      <c r="S304" s="394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8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9"/>
      <c r="O305" s="412" t="s">
        <v>70</v>
      </c>
      <c r="P305" s="413"/>
      <c r="Q305" s="413"/>
      <c r="R305" s="413"/>
      <c r="S305" s="413"/>
      <c r="T305" s="413"/>
      <c r="U305" s="414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9"/>
      <c r="O306" s="412" t="s">
        <v>70</v>
      </c>
      <c r="P306" s="413"/>
      <c r="Q306" s="413"/>
      <c r="R306" s="413"/>
      <c r="S306" s="413"/>
      <c r="T306" s="413"/>
      <c r="U306" s="414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customHeight="1" x14ac:dyDescent="0.25">
      <c r="A307" s="421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3"/>
      <c r="AA307" s="383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3">
        <v>4607091383836</v>
      </c>
      <c r="E309" s="394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6"/>
      <c r="Q309" s="396"/>
      <c r="R309" s="396"/>
      <c r="S309" s="394"/>
      <c r="T309" s="34"/>
      <c r="U309" s="34"/>
      <c r="V309" s="35" t="s">
        <v>66</v>
      </c>
      <c r="W309" s="389">
        <v>0</v>
      </c>
      <c r="X309" s="390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8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9"/>
      <c r="O310" s="412" t="s">
        <v>70</v>
      </c>
      <c r="P310" s="413"/>
      <c r="Q310" s="413"/>
      <c r="R310" s="413"/>
      <c r="S310" s="413"/>
      <c r="T310" s="413"/>
      <c r="U310" s="414"/>
      <c r="V310" s="37" t="s">
        <v>71</v>
      </c>
      <c r="W310" s="391">
        <f>IFERROR(W309/H309,"0")</f>
        <v>0</v>
      </c>
      <c r="X310" s="391">
        <f>IFERROR(X309/H309,"0")</f>
        <v>0</v>
      </c>
      <c r="Y310" s="391">
        <f>IFERROR(IF(Y309="",0,Y309),"0")</f>
        <v>0</v>
      </c>
      <c r="Z310" s="392"/>
      <c r="AA310" s="392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9"/>
      <c r="O311" s="412" t="s">
        <v>70</v>
      </c>
      <c r="P311" s="413"/>
      <c r="Q311" s="413"/>
      <c r="R311" s="413"/>
      <c r="S311" s="413"/>
      <c r="T311" s="413"/>
      <c r="U311" s="414"/>
      <c r="V311" s="37" t="s">
        <v>66</v>
      </c>
      <c r="W311" s="391">
        <f>IFERROR(SUM(W309:W309),"0")</f>
        <v>0</v>
      </c>
      <c r="X311" s="391">
        <f>IFERROR(SUM(X309:X309),"0")</f>
        <v>0</v>
      </c>
      <c r="Y311" s="37"/>
      <c r="Z311" s="392"/>
      <c r="AA311" s="392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2"/>
      <c r="AA312" s="382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3">
        <v>4607091387919</v>
      </c>
      <c r="E313" s="394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6"/>
      <c r="Q313" s="396"/>
      <c r="R313" s="396"/>
      <c r="S313" s="394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3">
        <v>4680115883604</v>
      </c>
      <c r="E314" s="394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4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6"/>
      <c r="Q314" s="396"/>
      <c r="R314" s="396"/>
      <c r="S314" s="394"/>
      <c r="T314" s="34"/>
      <c r="U314" s="34"/>
      <c r="V314" s="35" t="s">
        <v>66</v>
      </c>
      <c r="W314" s="389">
        <v>0</v>
      </c>
      <c r="X314" s="39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3">
        <v>4680115883567</v>
      </c>
      <c r="E315" s="394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6"/>
      <c r="Q315" s="396"/>
      <c r="R315" s="396"/>
      <c r="S315" s="394"/>
      <c r="T315" s="34"/>
      <c r="U315" s="34"/>
      <c r="V315" s="35" t="s">
        <v>66</v>
      </c>
      <c r="W315" s="389">
        <v>0</v>
      </c>
      <c r="X315" s="390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9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91">
        <f>IFERROR(W313/H313,"0")+IFERROR(W314/H314,"0")+IFERROR(W315/H315,"0")</f>
        <v>0</v>
      </c>
      <c r="X316" s="391">
        <f>IFERROR(X313/H313,"0")+IFERROR(X314/H314,"0")+IFERROR(X315/H315,"0")</f>
        <v>0</v>
      </c>
      <c r="Y316" s="391">
        <f>IFERROR(IF(Y313="",0,Y313),"0")+IFERROR(IF(Y314="",0,Y314),"0")+IFERROR(IF(Y315="",0,Y315),"0")</f>
        <v>0</v>
      </c>
      <c r="Z316" s="392"/>
      <c r="AA316" s="392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9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91">
        <f>IFERROR(SUM(W313:W315),"0")</f>
        <v>0</v>
      </c>
      <c r="X317" s="391">
        <f>IFERROR(SUM(X313:X315),"0")</f>
        <v>0</v>
      </c>
      <c r="Y317" s="37"/>
      <c r="Z317" s="392"/>
      <c r="AA317" s="392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2"/>
      <c r="AA318" s="382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3">
        <v>4607091388831</v>
      </c>
      <c r="E319" s="394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6"/>
      <c r="Q319" s="396"/>
      <c r="R319" s="396"/>
      <c r="S319" s="394"/>
      <c r="T319" s="34"/>
      <c r="U319" s="34"/>
      <c r="V319" s="35" t="s">
        <v>66</v>
      </c>
      <c r="W319" s="389">
        <v>0</v>
      </c>
      <c r="X319" s="390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9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91">
        <f>IFERROR(W319/H319,"0")</f>
        <v>0</v>
      </c>
      <c r="X320" s="391">
        <f>IFERROR(X319/H319,"0")</f>
        <v>0</v>
      </c>
      <c r="Y320" s="391">
        <f>IFERROR(IF(Y319="",0,Y319),"0")</f>
        <v>0</v>
      </c>
      <c r="Z320" s="392"/>
      <c r="AA320" s="392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9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91">
        <f>IFERROR(SUM(W319:W319),"0")</f>
        <v>0</v>
      </c>
      <c r="X321" s="391">
        <f>IFERROR(SUM(X319:X319),"0")</f>
        <v>0</v>
      </c>
      <c r="Y321" s="37"/>
      <c r="Z321" s="392"/>
      <c r="AA321" s="392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2"/>
      <c r="AA322" s="382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3">
        <v>4607091383102</v>
      </c>
      <c r="E323" s="394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6"/>
      <c r="Q323" s="396"/>
      <c r="R323" s="396"/>
      <c r="S323" s="394"/>
      <c r="T323" s="34"/>
      <c r="U323" s="34"/>
      <c r="V323" s="35" t="s">
        <v>66</v>
      </c>
      <c r="W323" s="389">
        <v>0</v>
      </c>
      <c r="X323" s="390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9"/>
      <c r="O324" s="412" t="s">
        <v>70</v>
      </c>
      <c r="P324" s="413"/>
      <c r="Q324" s="413"/>
      <c r="R324" s="413"/>
      <c r="S324" s="413"/>
      <c r="T324" s="413"/>
      <c r="U324" s="414"/>
      <c r="V324" s="37" t="s">
        <v>71</v>
      </c>
      <c r="W324" s="391">
        <f>IFERROR(W323/H323,"0")</f>
        <v>0</v>
      </c>
      <c r="X324" s="391">
        <f>IFERROR(X323/H323,"0")</f>
        <v>0</v>
      </c>
      <c r="Y324" s="391">
        <f>IFERROR(IF(Y323="",0,Y323),"0")</f>
        <v>0</v>
      </c>
      <c r="Z324" s="392"/>
      <c r="AA324" s="392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9"/>
      <c r="O325" s="412" t="s">
        <v>70</v>
      </c>
      <c r="P325" s="413"/>
      <c r="Q325" s="413"/>
      <c r="R325" s="413"/>
      <c r="S325" s="413"/>
      <c r="T325" s="413"/>
      <c r="U325" s="414"/>
      <c r="V325" s="37" t="s">
        <v>66</v>
      </c>
      <c r="W325" s="391">
        <f>IFERROR(SUM(W323:W323),"0")</f>
        <v>0</v>
      </c>
      <c r="X325" s="391">
        <f>IFERROR(SUM(X323:X323),"0")</f>
        <v>0</v>
      </c>
      <c r="Y325" s="37"/>
      <c r="Z325" s="392"/>
      <c r="AA325" s="392"/>
    </row>
    <row r="326" spans="1:67" ht="27.75" customHeight="1" x14ac:dyDescent="0.2">
      <c r="A326" s="427" t="s">
        <v>488</v>
      </c>
      <c r="B326" s="428"/>
      <c r="C326" s="428"/>
      <c r="D326" s="428"/>
      <c r="E326" s="428"/>
      <c r="F326" s="428"/>
      <c r="G326" s="428"/>
      <c r="H326" s="428"/>
      <c r="I326" s="428"/>
      <c r="J326" s="428"/>
      <c r="K326" s="428"/>
      <c r="L326" s="428"/>
      <c r="M326" s="428"/>
      <c r="N326" s="428"/>
      <c r="O326" s="428"/>
      <c r="P326" s="428"/>
      <c r="Q326" s="428"/>
      <c r="R326" s="428"/>
      <c r="S326" s="428"/>
      <c r="T326" s="428"/>
      <c r="U326" s="428"/>
      <c r="V326" s="428"/>
      <c r="W326" s="428"/>
      <c r="X326" s="428"/>
      <c r="Y326" s="428"/>
      <c r="Z326" s="48"/>
      <c r="AA326" s="48"/>
    </row>
    <row r="327" spans="1:67" ht="16.5" customHeight="1" x14ac:dyDescent="0.25">
      <c r="A327" s="421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3"/>
      <c r="AA327" s="383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37.5" customHeight="1" x14ac:dyDescent="0.25">
      <c r="A329" s="54" t="s">
        <v>490</v>
      </c>
      <c r="B329" s="54" t="s">
        <v>491</v>
      </c>
      <c r="C329" s="31">
        <v>4301011875</v>
      </c>
      <c r="D329" s="393">
        <v>4680115884885</v>
      </c>
      <c r="E329" s="394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599" t="s">
        <v>492</v>
      </c>
      <c r="P329" s="396"/>
      <c r="Q329" s="396"/>
      <c r="R329" s="396"/>
      <c r="S329" s="394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customHeight="1" x14ac:dyDescent="0.25">
      <c r="A330" s="54" t="s">
        <v>493</v>
      </c>
      <c r="B330" s="54" t="s">
        <v>494</v>
      </c>
      <c r="C330" s="31">
        <v>4301011867</v>
      </c>
      <c r="D330" s="393">
        <v>4680115884830</v>
      </c>
      <c r="E330" s="394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7" t="s">
        <v>495</v>
      </c>
      <c r="P330" s="396"/>
      <c r="Q330" s="396"/>
      <c r="R330" s="396"/>
      <c r="S330" s="394"/>
      <c r="T330" s="34"/>
      <c r="U330" s="34"/>
      <c r="V330" s="35" t="s">
        <v>66</v>
      </c>
      <c r="W330" s="389">
        <v>1200</v>
      </c>
      <c r="X330" s="390">
        <f t="shared" si="75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5" t="s">
        <v>1</v>
      </c>
      <c r="BL330" s="64">
        <f t="shared" si="76"/>
        <v>1238.4000000000001</v>
      </c>
      <c r="BM330" s="64">
        <f t="shared" si="77"/>
        <v>1238.4000000000001</v>
      </c>
      <c r="BN330" s="64">
        <f t="shared" si="78"/>
        <v>1.6666666666666665</v>
      </c>
      <c r="BO330" s="64">
        <f t="shared" si="79"/>
        <v>1.6666666666666665</v>
      </c>
    </row>
    <row r="331" spans="1:67" ht="27" customHeight="1" x14ac:dyDescent="0.25">
      <c r="A331" s="54" t="s">
        <v>493</v>
      </c>
      <c r="B331" s="54" t="s">
        <v>496</v>
      </c>
      <c r="C331" s="31">
        <v>4301011943</v>
      </c>
      <c r="D331" s="393">
        <v>4680115884830</v>
      </c>
      <c r="E331" s="394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495</v>
      </c>
      <c r="P331" s="396"/>
      <c r="Q331" s="396"/>
      <c r="R331" s="396"/>
      <c r="S331" s="394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4301011869</v>
      </c>
      <c r="D332" s="393">
        <v>4680115884847</v>
      </c>
      <c r="E332" s="394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9" t="s">
        <v>499</v>
      </c>
      <c r="P332" s="396"/>
      <c r="Q332" s="396"/>
      <c r="R332" s="396"/>
      <c r="S332" s="394"/>
      <c r="T332" s="34"/>
      <c r="U332" s="34"/>
      <c r="V332" s="35" t="s">
        <v>66</v>
      </c>
      <c r="W332" s="389">
        <v>0</v>
      </c>
      <c r="X332" s="390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497</v>
      </c>
      <c r="B333" s="54" t="s">
        <v>500</v>
      </c>
      <c r="C333" s="31">
        <v>4301011946</v>
      </c>
      <c r="D333" s="393">
        <v>4680115884847</v>
      </c>
      <c r="E333" s="394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499</v>
      </c>
      <c r="P333" s="396"/>
      <c r="Q333" s="396"/>
      <c r="R333" s="396"/>
      <c r="S333" s="394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4301011870</v>
      </c>
      <c r="D334" s="393">
        <v>4680115884854</v>
      </c>
      <c r="E334" s="394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4" t="s">
        <v>503</v>
      </c>
      <c r="P334" s="396"/>
      <c r="Q334" s="396"/>
      <c r="R334" s="396"/>
      <c r="S334" s="394"/>
      <c r="T334" s="34"/>
      <c r="U334" s="34"/>
      <c r="V334" s="35" t="s">
        <v>66</v>
      </c>
      <c r="W334" s="389">
        <v>0</v>
      </c>
      <c r="X334" s="390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27" customHeight="1" x14ac:dyDescent="0.25">
      <c r="A335" s="54" t="s">
        <v>501</v>
      </c>
      <c r="B335" s="54" t="s">
        <v>504</v>
      </c>
      <c r="C335" s="31">
        <v>4301011947</v>
      </c>
      <c r="D335" s="393">
        <v>4680115884854</v>
      </c>
      <c r="E335" s="394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7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6"/>
      <c r="Q335" s="396"/>
      <c r="R335" s="396"/>
      <c r="S335" s="394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customHeight="1" x14ac:dyDescent="0.25">
      <c r="A336" s="54" t="s">
        <v>505</v>
      </c>
      <c r="B336" s="54" t="s">
        <v>506</v>
      </c>
      <c r="C336" s="31">
        <v>4301011871</v>
      </c>
      <c r="D336" s="393">
        <v>4680115884908</v>
      </c>
      <c r="E336" s="394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9" t="s">
        <v>507</v>
      </c>
      <c r="P336" s="396"/>
      <c r="Q336" s="396"/>
      <c r="R336" s="396"/>
      <c r="S336" s="394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4301011866</v>
      </c>
      <c r="D337" s="393">
        <v>4680115884878</v>
      </c>
      <c r="E337" s="394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4" t="s">
        <v>510</v>
      </c>
      <c r="P337" s="396"/>
      <c r="Q337" s="396"/>
      <c r="R337" s="396"/>
      <c r="S337" s="394"/>
      <c r="T337" s="34"/>
      <c r="U337" s="34"/>
      <c r="V337" s="35" t="s">
        <v>66</v>
      </c>
      <c r="W337" s="389">
        <v>0</v>
      </c>
      <c r="X337" s="390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4301011952</v>
      </c>
      <c r="D338" s="393">
        <v>4680115884922</v>
      </c>
      <c r="E338" s="394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85" t="s">
        <v>513</v>
      </c>
      <c r="P338" s="396"/>
      <c r="Q338" s="396"/>
      <c r="R338" s="396"/>
      <c r="S338" s="394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customHeight="1" x14ac:dyDescent="0.25">
      <c r="A339" s="54" t="s">
        <v>514</v>
      </c>
      <c r="B339" s="54" t="s">
        <v>515</v>
      </c>
      <c r="C339" s="31">
        <v>4301011433</v>
      </c>
      <c r="D339" s="393">
        <v>4680115882638</v>
      </c>
      <c r="E339" s="394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6"/>
      <c r="Q339" s="396"/>
      <c r="R339" s="396"/>
      <c r="S339" s="394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08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9"/>
      <c r="O340" s="412" t="s">
        <v>70</v>
      </c>
      <c r="P340" s="413"/>
      <c r="Q340" s="413"/>
      <c r="R340" s="413"/>
      <c r="S340" s="413"/>
      <c r="T340" s="413"/>
      <c r="U340" s="414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80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80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1.7399999999999998</v>
      </c>
      <c r="Z340" s="392"/>
      <c r="AA340" s="392"/>
    </row>
    <row r="341" spans="1:67" x14ac:dyDescent="0.2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9"/>
      <c r="O341" s="412" t="s">
        <v>70</v>
      </c>
      <c r="P341" s="413"/>
      <c r="Q341" s="413"/>
      <c r="R341" s="413"/>
      <c r="S341" s="413"/>
      <c r="T341" s="413"/>
      <c r="U341" s="414"/>
      <c r="V341" s="37" t="s">
        <v>66</v>
      </c>
      <c r="W341" s="391">
        <f>IFERROR(SUM(W329:W339),"0")</f>
        <v>1200</v>
      </c>
      <c r="X341" s="391">
        <f>IFERROR(SUM(X329:X339),"0")</f>
        <v>1200</v>
      </c>
      <c r="Y341" s="37"/>
      <c r="Z341" s="392"/>
      <c r="AA341" s="392"/>
    </row>
    <row r="342" spans="1:67" ht="14.25" customHeight="1" x14ac:dyDescent="0.25">
      <c r="A342" s="398" t="s">
        <v>97</v>
      </c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82"/>
      <c r="AA342" s="382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3">
        <v>4607091383980</v>
      </c>
      <c r="E343" s="394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6"/>
      <c r="Q343" s="396"/>
      <c r="R343" s="396"/>
      <c r="S343" s="394"/>
      <c r="T343" s="34"/>
      <c r="U343" s="34"/>
      <c r="V343" s="35" t="s">
        <v>66</v>
      </c>
      <c r="W343" s="389">
        <v>400</v>
      </c>
      <c r="X343" s="390">
        <f>IFERROR(IF(W343="",0,CEILING((W343/$H343),1)*$H343),"")</f>
        <v>405</v>
      </c>
      <c r="Y343" s="36">
        <f>IFERROR(IF(X343=0,"",ROUNDUP(X343/H343,0)*0.02175),"")</f>
        <v>0.58724999999999994</v>
      </c>
      <c r="Z343" s="56"/>
      <c r="AA343" s="57"/>
      <c r="AE343" s="64"/>
      <c r="BB343" s="265" t="s">
        <v>1</v>
      </c>
      <c r="BL343" s="64">
        <f>IFERROR(W343*I343/H343,"0")</f>
        <v>412.8</v>
      </c>
      <c r="BM343" s="64">
        <f>IFERROR(X343*I343/H343,"0")</f>
        <v>417.96000000000004</v>
      </c>
      <c r="BN343" s="64">
        <f>IFERROR(1/J343*(W343/H343),"0")</f>
        <v>0.55555555555555558</v>
      </c>
      <c r="BO343" s="64">
        <f>IFERROR(1/J343*(X343/H343),"0")</f>
        <v>0.5625</v>
      </c>
    </row>
    <row r="344" spans="1:67" ht="16.5" customHeight="1" x14ac:dyDescent="0.25">
      <c r="A344" s="54" t="s">
        <v>518</v>
      </c>
      <c r="B344" s="54" t="s">
        <v>519</v>
      </c>
      <c r="C344" s="31">
        <v>4301020270</v>
      </c>
      <c r="D344" s="393">
        <v>4680115883314</v>
      </c>
      <c r="E344" s="394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119</v>
      </c>
      <c r="M344" s="33"/>
      <c r="N344" s="32">
        <v>50</v>
      </c>
      <c r="O344" s="7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6"/>
      <c r="Q344" s="396"/>
      <c r="R344" s="396"/>
      <c r="S344" s="394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4301020179</v>
      </c>
      <c r="D345" s="393">
        <v>4607091384178</v>
      </c>
      <c r="E345" s="394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6"/>
      <c r="Q345" s="396"/>
      <c r="R345" s="396"/>
      <c r="S345" s="394"/>
      <c r="T345" s="34"/>
      <c r="U345" s="34"/>
      <c r="V345" s="35" t="s">
        <v>66</v>
      </c>
      <c r="W345" s="389">
        <v>0</v>
      </c>
      <c r="X345" s="390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522</v>
      </c>
      <c r="B346" s="54" t="s">
        <v>523</v>
      </c>
      <c r="C346" s="31">
        <v>4301020254</v>
      </c>
      <c r="D346" s="393">
        <v>4680115881914</v>
      </c>
      <c r="E346" s="394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6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6"/>
      <c r="Q346" s="396"/>
      <c r="R346" s="396"/>
      <c r="S346" s="394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9"/>
      <c r="O347" s="412" t="s">
        <v>70</v>
      </c>
      <c r="P347" s="413"/>
      <c r="Q347" s="413"/>
      <c r="R347" s="413"/>
      <c r="S347" s="413"/>
      <c r="T347" s="413"/>
      <c r="U347" s="414"/>
      <c r="V347" s="37" t="s">
        <v>71</v>
      </c>
      <c r="W347" s="391">
        <f>IFERROR(W343/H343,"0")+IFERROR(W344/H344,"0")+IFERROR(W345/H345,"0")+IFERROR(W346/H346,"0")</f>
        <v>26.666666666666668</v>
      </c>
      <c r="X347" s="391">
        <f>IFERROR(X343/H343,"0")+IFERROR(X344/H344,"0")+IFERROR(X345/H345,"0")+IFERROR(X346/H346,"0")</f>
        <v>27</v>
      </c>
      <c r="Y347" s="391">
        <f>IFERROR(IF(Y343="",0,Y343),"0")+IFERROR(IF(Y344="",0,Y344),"0")+IFERROR(IF(Y345="",0,Y345),"0")+IFERROR(IF(Y346="",0,Y346),"0")</f>
        <v>0.58724999999999994</v>
      </c>
      <c r="Z347" s="392"/>
      <c r="AA347" s="392"/>
    </row>
    <row r="348" spans="1:67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9"/>
      <c r="O348" s="412" t="s">
        <v>70</v>
      </c>
      <c r="P348" s="413"/>
      <c r="Q348" s="413"/>
      <c r="R348" s="413"/>
      <c r="S348" s="413"/>
      <c r="T348" s="413"/>
      <c r="U348" s="414"/>
      <c r="V348" s="37" t="s">
        <v>66</v>
      </c>
      <c r="W348" s="391">
        <f>IFERROR(SUM(W343:W346),"0")</f>
        <v>400</v>
      </c>
      <c r="X348" s="391">
        <f>IFERROR(SUM(X343:X346),"0")</f>
        <v>405</v>
      </c>
      <c r="Y348" s="37"/>
      <c r="Z348" s="392"/>
      <c r="AA348" s="392"/>
    </row>
    <row r="349" spans="1:67" ht="14.25" customHeight="1" x14ac:dyDescent="0.25">
      <c r="A349" s="398" t="s">
        <v>72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82"/>
      <c r="AA349" s="382"/>
    </row>
    <row r="350" spans="1:67" ht="27" customHeight="1" x14ac:dyDescent="0.25">
      <c r="A350" s="54" t="s">
        <v>524</v>
      </c>
      <c r="B350" s="54" t="s">
        <v>525</v>
      </c>
      <c r="C350" s="31">
        <v>4301051639</v>
      </c>
      <c r="D350" s="393">
        <v>4607091383928</v>
      </c>
      <c r="E350" s="394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526</v>
      </c>
      <c r="P350" s="396"/>
      <c r="Q350" s="396"/>
      <c r="R350" s="396"/>
      <c r="S350" s="394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524</v>
      </c>
      <c r="B351" s="54" t="s">
        <v>527</v>
      </c>
      <c r="C351" s="31">
        <v>4301051560</v>
      </c>
      <c r="D351" s="393">
        <v>4607091383928</v>
      </c>
      <c r="E351" s="394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119</v>
      </c>
      <c r="M351" s="33"/>
      <c r="N351" s="32">
        <v>40</v>
      </c>
      <c r="O351" s="6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6"/>
      <c r="Q351" s="396"/>
      <c r="R351" s="396"/>
      <c r="S351" s="394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528</v>
      </c>
      <c r="B352" s="54" t="s">
        <v>529</v>
      </c>
      <c r="C352" s="31">
        <v>4301051636</v>
      </c>
      <c r="D352" s="393">
        <v>4607091384260</v>
      </c>
      <c r="E352" s="394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9" t="s">
        <v>530</v>
      </c>
      <c r="P352" s="396"/>
      <c r="Q352" s="396"/>
      <c r="R352" s="396"/>
      <c r="S352" s="394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531</v>
      </c>
      <c r="C353" s="31">
        <v>4301051298</v>
      </c>
      <c r="D353" s="393">
        <v>4607091384260</v>
      </c>
      <c r="E353" s="394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6"/>
      <c r="Q353" s="396"/>
      <c r="R353" s="396"/>
      <c r="S353" s="394"/>
      <c r="T353" s="34"/>
      <c r="U353" s="34"/>
      <c r="V353" s="35" t="s">
        <v>66</v>
      </c>
      <c r="W353" s="389">
        <v>0</v>
      </c>
      <c r="X353" s="39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9"/>
      <c r="O354" s="412" t="s">
        <v>70</v>
      </c>
      <c r="P354" s="413"/>
      <c r="Q354" s="413"/>
      <c r="R354" s="413"/>
      <c r="S354" s="413"/>
      <c r="T354" s="413"/>
      <c r="U354" s="414"/>
      <c r="V354" s="37" t="s">
        <v>71</v>
      </c>
      <c r="W354" s="391">
        <f>IFERROR(W350/H350,"0")+IFERROR(W351/H351,"0")+IFERROR(W352/H352,"0")+IFERROR(W353/H353,"0")</f>
        <v>0</v>
      </c>
      <c r="X354" s="391">
        <f>IFERROR(X350/H350,"0")+IFERROR(X351/H351,"0")+IFERROR(X352/H352,"0")+IFERROR(X353/H353,"0")</f>
        <v>0</v>
      </c>
      <c r="Y354" s="391">
        <f>IFERROR(IF(Y350="",0,Y350),"0")+IFERROR(IF(Y351="",0,Y351),"0")+IFERROR(IF(Y352="",0,Y352),"0")+IFERROR(IF(Y353="",0,Y353),"0")</f>
        <v>0</v>
      </c>
      <c r="Z354" s="392"/>
      <c r="AA354" s="392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9"/>
      <c r="O355" s="412" t="s">
        <v>70</v>
      </c>
      <c r="P355" s="413"/>
      <c r="Q355" s="413"/>
      <c r="R355" s="413"/>
      <c r="S355" s="413"/>
      <c r="T355" s="413"/>
      <c r="U355" s="414"/>
      <c r="V355" s="37" t="s">
        <v>66</v>
      </c>
      <c r="W355" s="391">
        <f>IFERROR(SUM(W350:W353),"0")</f>
        <v>0</v>
      </c>
      <c r="X355" s="391">
        <f>IFERROR(SUM(X350:X353),"0")</f>
        <v>0</v>
      </c>
      <c r="Y355" s="37"/>
      <c r="Z355" s="392"/>
      <c r="AA355" s="392"/>
    </row>
    <row r="356" spans="1:67" ht="14.25" customHeight="1" x14ac:dyDescent="0.25">
      <c r="A356" s="398" t="s">
        <v>206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2"/>
      <c r="AA356" s="382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393">
        <v>4607091384673</v>
      </c>
      <c r="E357" s="394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6"/>
      <c r="Q357" s="396"/>
      <c r="R357" s="396"/>
      <c r="S357" s="394"/>
      <c r="T357" s="34"/>
      <c r="U357" s="34"/>
      <c r="V357" s="35" t="s">
        <v>66</v>
      </c>
      <c r="W357" s="389">
        <v>0</v>
      </c>
      <c r="X357" s="390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393">
        <v>4607091384673</v>
      </c>
      <c r="E358" s="394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19" t="s">
        <v>535</v>
      </c>
      <c r="P358" s="396"/>
      <c r="Q358" s="396"/>
      <c r="R358" s="396"/>
      <c r="S358" s="394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08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9"/>
      <c r="O359" s="412" t="s">
        <v>70</v>
      </c>
      <c r="P359" s="413"/>
      <c r="Q359" s="413"/>
      <c r="R359" s="413"/>
      <c r="S359" s="413"/>
      <c r="T359" s="413"/>
      <c r="U359" s="414"/>
      <c r="V359" s="37" t="s">
        <v>71</v>
      </c>
      <c r="W359" s="391">
        <f>IFERROR(W357/H357,"0")+IFERROR(W358/H358,"0")</f>
        <v>0</v>
      </c>
      <c r="X359" s="391">
        <f>IFERROR(X357/H357,"0")+IFERROR(X358/H358,"0")</f>
        <v>0</v>
      </c>
      <c r="Y359" s="391">
        <f>IFERROR(IF(Y357="",0,Y357),"0")+IFERROR(IF(Y358="",0,Y358),"0")</f>
        <v>0</v>
      </c>
      <c r="Z359" s="392"/>
      <c r="AA359" s="392"/>
    </row>
    <row r="360" spans="1:67" x14ac:dyDescent="0.2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409"/>
      <c r="O360" s="412" t="s">
        <v>70</v>
      </c>
      <c r="P360" s="413"/>
      <c r="Q360" s="413"/>
      <c r="R360" s="413"/>
      <c r="S360" s="413"/>
      <c r="T360" s="413"/>
      <c r="U360" s="414"/>
      <c r="V360" s="37" t="s">
        <v>66</v>
      </c>
      <c r="W360" s="391">
        <f>IFERROR(SUM(W357:W358),"0")</f>
        <v>0</v>
      </c>
      <c r="X360" s="391">
        <f>IFERROR(SUM(X357:X358),"0")</f>
        <v>0</v>
      </c>
      <c r="Y360" s="37"/>
      <c r="Z360" s="392"/>
      <c r="AA360" s="392"/>
    </row>
    <row r="361" spans="1:67" ht="16.5" customHeight="1" x14ac:dyDescent="0.25">
      <c r="A361" s="421" t="s">
        <v>536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14.25" customHeight="1" x14ac:dyDescent="0.25">
      <c r="A362" s="398" t="s">
        <v>105</v>
      </c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82"/>
      <c r="AA362" s="382"/>
    </row>
    <row r="363" spans="1:67" ht="37.5" customHeight="1" x14ac:dyDescent="0.25">
      <c r="A363" s="54" t="s">
        <v>537</v>
      </c>
      <c r="B363" s="54" t="s">
        <v>538</v>
      </c>
      <c r="C363" s="31">
        <v>4301011312</v>
      </c>
      <c r="D363" s="393">
        <v>4607091384192</v>
      </c>
      <c r="E363" s="394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6"/>
      <c r="Q363" s="396"/>
      <c r="R363" s="396"/>
      <c r="S363" s="394"/>
      <c r="T363" s="34"/>
      <c r="U363" s="34"/>
      <c r="V363" s="35" t="s">
        <v>66</v>
      </c>
      <c r="W363" s="389">
        <v>0</v>
      </c>
      <c r="X363" s="390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393">
        <v>4680115881907</v>
      </c>
      <c r="E364" s="394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6"/>
      <c r="Q364" s="396"/>
      <c r="R364" s="396"/>
      <c r="S364" s="394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393">
        <v>4680115883925</v>
      </c>
      <c r="E365" s="394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6"/>
      <c r="Q365" s="396"/>
      <c r="R365" s="396"/>
      <c r="S365" s="394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8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9"/>
      <c r="O366" s="412" t="s">
        <v>70</v>
      </c>
      <c r="P366" s="413"/>
      <c r="Q366" s="413"/>
      <c r="R366" s="413"/>
      <c r="S366" s="413"/>
      <c r="T366" s="413"/>
      <c r="U366" s="414"/>
      <c r="V366" s="37" t="s">
        <v>71</v>
      </c>
      <c r="W366" s="391">
        <f>IFERROR(W363/H363,"0")+IFERROR(W364/H364,"0")+IFERROR(W365/H365,"0")</f>
        <v>0</v>
      </c>
      <c r="X366" s="391">
        <f>IFERROR(X363/H363,"0")+IFERROR(X364/H364,"0")+IFERROR(X365/H365,"0")</f>
        <v>0</v>
      </c>
      <c r="Y366" s="391">
        <f>IFERROR(IF(Y363="",0,Y363),"0")+IFERROR(IF(Y364="",0,Y364),"0")+IFERROR(IF(Y365="",0,Y365),"0")</f>
        <v>0</v>
      </c>
      <c r="Z366" s="392"/>
      <c r="AA366" s="392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9"/>
      <c r="O367" s="412" t="s">
        <v>70</v>
      </c>
      <c r="P367" s="413"/>
      <c r="Q367" s="413"/>
      <c r="R367" s="413"/>
      <c r="S367" s="413"/>
      <c r="T367" s="413"/>
      <c r="U367" s="414"/>
      <c r="V367" s="37" t="s">
        <v>66</v>
      </c>
      <c r="W367" s="391">
        <f>IFERROR(SUM(W363:W365),"0")</f>
        <v>0</v>
      </c>
      <c r="X367" s="391">
        <f>IFERROR(SUM(X363:X365),"0")</f>
        <v>0</v>
      </c>
      <c r="Y367" s="37"/>
      <c r="Z367" s="392"/>
      <c r="AA367" s="392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2"/>
      <c r="AA368" s="382"/>
    </row>
    <row r="369" spans="1:67" ht="27" customHeight="1" x14ac:dyDescent="0.25">
      <c r="A369" s="54" t="s">
        <v>543</v>
      </c>
      <c r="B369" s="54" t="s">
        <v>544</v>
      </c>
      <c r="C369" s="31">
        <v>4301031303</v>
      </c>
      <c r="D369" s="393">
        <v>4607091384802</v>
      </c>
      <c r="E369" s="394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0" t="s">
        <v>545</v>
      </c>
      <c r="P369" s="396"/>
      <c r="Q369" s="396"/>
      <c r="R369" s="396"/>
      <c r="S369" s="394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543</v>
      </c>
      <c r="B370" s="54" t="s">
        <v>547</v>
      </c>
      <c r="C370" s="31">
        <v>4301031139</v>
      </c>
      <c r="D370" s="393">
        <v>4607091384802</v>
      </c>
      <c r="E370" s="394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6"/>
      <c r="Q370" s="396"/>
      <c r="R370" s="396"/>
      <c r="S370" s="394"/>
      <c r="T370" s="34"/>
      <c r="U370" s="34"/>
      <c r="V370" s="35" t="s">
        <v>66</v>
      </c>
      <c r="W370" s="389">
        <v>50</v>
      </c>
      <c r="X370" s="390">
        <f>IFERROR(IF(W370="",0,CEILING((W370/$H370),1)*$H370),"")</f>
        <v>52.56</v>
      </c>
      <c r="Y370" s="36">
        <f>IFERROR(IF(X370=0,"",ROUNDUP(X370/H370,0)*0.00753),"")</f>
        <v>9.0359999999999996E-2</v>
      </c>
      <c r="Z370" s="56"/>
      <c r="AA370" s="57"/>
      <c r="AE370" s="64"/>
      <c r="BB370" s="279" t="s">
        <v>1</v>
      </c>
      <c r="BL370" s="64">
        <f>IFERROR(W370*I370/H370,"0")</f>
        <v>52.283105022831052</v>
      </c>
      <c r="BM370" s="64">
        <f>IFERROR(X370*I370/H370,"0")</f>
        <v>54.960000000000008</v>
      </c>
      <c r="BN370" s="64">
        <f>IFERROR(1/J370*(W370/H370),"0")</f>
        <v>7.3176443039456737E-2</v>
      </c>
      <c r="BO370" s="64">
        <f>IFERROR(1/J370*(X370/H370),"0")</f>
        <v>7.6923076923076927E-2</v>
      </c>
    </row>
    <row r="371" spans="1:67" ht="27" customHeight="1" x14ac:dyDescent="0.25">
      <c r="A371" s="54" t="s">
        <v>548</v>
      </c>
      <c r="B371" s="54" t="s">
        <v>549</v>
      </c>
      <c r="C371" s="31">
        <v>4301031304</v>
      </c>
      <c r="D371" s="393">
        <v>4607091384826</v>
      </c>
      <c r="E371" s="394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7" t="s">
        <v>550</v>
      </c>
      <c r="P371" s="396"/>
      <c r="Q371" s="396"/>
      <c r="R371" s="396"/>
      <c r="S371" s="394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548</v>
      </c>
      <c r="B372" s="54" t="s">
        <v>552</v>
      </c>
      <c r="C372" s="31">
        <v>4301031140</v>
      </c>
      <c r="D372" s="393">
        <v>4607091384826</v>
      </c>
      <c r="E372" s="394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6"/>
      <c r="Q372" s="396"/>
      <c r="R372" s="396"/>
      <c r="S372" s="394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08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9"/>
      <c r="O373" s="412" t="s">
        <v>70</v>
      </c>
      <c r="P373" s="413"/>
      <c r="Q373" s="413"/>
      <c r="R373" s="413"/>
      <c r="S373" s="413"/>
      <c r="T373" s="413"/>
      <c r="U373" s="414"/>
      <c r="V373" s="37" t="s">
        <v>71</v>
      </c>
      <c r="W373" s="391">
        <f>IFERROR(W369/H369,"0")+IFERROR(W370/H370,"0")+IFERROR(W371/H371,"0")+IFERROR(W372/H372,"0")</f>
        <v>11.415525114155251</v>
      </c>
      <c r="X373" s="391">
        <f>IFERROR(X369/H369,"0")+IFERROR(X370/H370,"0")+IFERROR(X371/H371,"0")+IFERROR(X372/H372,"0")</f>
        <v>12</v>
      </c>
      <c r="Y373" s="391">
        <f>IFERROR(IF(Y369="",0,Y369),"0")+IFERROR(IF(Y370="",0,Y370),"0")+IFERROR(IF(Y371="",0,Y371),"0")+IFERROR(IF(Y372="",0,Y372),"0")</f>
        <v>9.0359999999999996E-2</v>
      </c>
      <c r="Z373" s="392"/>
      <c r="AA373" s="392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09"/>
      <c r="O374" s="412" t="s">
        <v>70</v>
      </c>
      <c r="P374" s="413"/>
      <c r="Q374" s="413"/>
      <c r="R374" s="413"/>
      <c r="S374" s="413"/>
      <c r="T374" s="413"/>
      <c r="U374" s="414"/>
      <c r="V374" s="37" t="s">
        <v>66</v>
      </c>
      <c r="W374" s="391">
        <f>IFERROR(SUM(W369:W372),"0")</f>
        <v>50</v>
      </c>
      <c r="X374" s="391">
        <f>IFERROR(SUM(X369:X372),"0")</f>
        <v>52.56</v>
      </c>
      <c r="Y374" s="37"/>
      <c r="Z374" s="392"/>
      <c r="AA374" s="392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2"/>
      <c r="AA375" s="382"/>
    </row>
    <row r="376" spans="1:67" ht="27" customHeight="1" x14ac:dyDescent="0.25">
      <c r="A376" s="54" t="s">
        <v>553</v>
      </c>
      <c r="B376" s="54" t="s">
        <v>554</v>
      </c>
      <c r="C376" s="31">
        <v>4301051635</v>
      </c>
      <c r="D376" s="393">
        <v>4607091384246</v>
      </c>
      <c r="E376" s="394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">
        <v>555</v>
      </c>
      <c r="P376" s="396"/>
      <c r="Q376" s="396"/>
      <c r="R376" s="396"/>
      <c r="S376" s="394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3">
        <v>4607091384246</v>
      </c>
      <c r="E377" s="394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6"/>
      <c r="Q377" s="396"/>
      <c r="R377" s="396"/>
      <c r="S377" s="394"/>
      <c r="T377" s="34"/>
      <c r="U377" s="34"/>
      <c r="V377" s="35" t="s">
        <v>66</v>
      </c>
      <c r="W377" s="389">
        <v>1000</v>
      </c>
      <c r="X377" s="390">
        <f>IFERROR(IF(W377="",0,CEILING((W377/$H377),1)*$H377),"")</f>
        <v>1006.1999999999999</v>
      </c>
      <c r="Y377" s="36">
        <f>IFERROR(IF(X377=0,"",ROUNDUP(X377/H377,0)*0.02175),"")</f>
        <v>2.8057499999999997</v>
      </c>
      <c r="Z377" s="56"/>
      <c r="AA377" s="57"/>
      <c r="AE377" s="64"/>
      <c r="BB377" s="283" t="s">
        <v>1</v>
      </c>
      <c r="BL377" s="64">
        <f>IFERROR(W377*I377/H377,"0")</f>
        <v>1072.3076923076924</v>
      </c>
      <c r="BM377" s="64">
        <f>IFERROR(X377*I377/H377,"0")</f>
        <v>1078.9559999999999</v>
      </c>
      <c r="BN377" s="64">
        <f>IFERROR(1/J377*(W377/H377),"0")</f>
        <v>2.2893772893772892</v>
      </c>
      <c r="BO377" s="64">
        <f>IFERROR(1/J377*(X377/H377),"0")</f>
        <v>2.3035714285714284</v>
      </c>
    </row>
    <row r="378" spans="1:67" ht="27" customHeight="1" x14ac:dyDescent="0.25">
      <c r="A378" s="54" t="s">
        <v>557</v>
      </c>
      <c r="B378" s="54" t="s">
        <v>558</v>
      </c>
      <c r="C378" s="31">
        <v>4301051445</v>
      </c>
      <c r="D378" s="393">
        <v>4680115881976</v>
      </c>
      <c r="E378" s="394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6"/>
      <c r="Q378" s="396"/>
      <c r="R378" s="396"/>
      <c r="S378" s="394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4301051297</v>
      </c>
      <c r="D379" s="393">
        <v>4607091384253</v>
      </c>
      <c r="E379" s="394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6"/>
      <c r="Q379" s="396"/>
      <c r="R379" s="396"/>
      <c r="S379" s="394"/>
      <c r="T379" s="34"/>
      <c r="U379" s="34"/>
      <c r="V379" s="35" t="s">
        <v>66</v>
      </c>
      <c r="W379" s="389">
        <v>0</v>
      </c>
      <c r="X379" s="390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393">
        <v>4680115881969</v>
      </c>
      <c r="E380" s="394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6"/>
      <c r="Q380" s="396"/>
      <c r="R380" s="396"/>
      <c r="S380" s="394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8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9"/>
      <c r="O381" s="412" t="s">
        <v>70</v>
      </c>
      <c r="P381" s="413"/>
      <c r="Q381" s="413"/>
      <c r="R381" s="413"/>
      <c r="S381" s="413"/>
      <c r="T381" s="413"/>
      <c r="U381" s="414"/>
      <c r="V381" s="37" t="s">
        <v>71</v>
      </c>
      <c r="W381" s="391">
        <f>IFERROR(W376/H376,"0")+IFERROR(W377/H377,"0")+IFERROR(W378/H378,"0")+IFERROR(W379/H379,"0")+IFERROR(W380/H380,"0")</f>
        <v>128.2051282051282</v>
      </c>
      <c r="X381" s="391">
        <f>IFERROR(X376/H376,"0")+IFERROR(X377/H377,"0")+IFERROR(X378/H378,"0")+IFERROR(X379/H379,"0")+IFERROR(X380/H380,"0")</f>
        <v>129</v>
      </c>
      <c r="Y381" s="391">
        <f>IFERROR(IF(Y376="",0,Y376),"0")+IFERROR(IF(Y377="",0,Y377),"0")+IFERROR(IF(Y378="",0,Y378),"0")+IFERROR(IF(Y379="",0,Y379),"0")+IFERROR(IF(Y380="",0,Y380),"0")</f>
        <v>2.8057499999999997</v>
      </c>
      <c r="Z381" s="392"/>
      <c r="AA381" s="392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09"/>
      <c r="O382" s="412" t="s">
        <v>70</v>
      </c>
      <c r="P382" s="413"/>
      <c r="Q382" s="413"/>
      <c r="R382" s="413"/>
      <c r="S382" s="413"/>
      <c r="T382" s="413"/>
      <c r="U382" s="414"/>
      <c r="V382" s="37" t="s">
        <v>66</v>
      </c>
      <c r="W382" s="391">
        <f>IFERROR(SUM(W376:W380),"0")</f>
        <v>1000</v>
      </c>
      <c r="X382" s="391">
        <f>IFERROR(SUM(X376:X380),"0")</f>
        <v>1006.1999999999999</v>
      </c>
      <c r="Y382" s="37"/>
      <c r="Z382" s="392"/>
      <c r="AA382" s="392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2"/>
      <c r="AA383" s="382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393">
        <v>4607091389357</v>
      </c>
      <c r="E384" s="394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7" t="s">
        <v>565</v>
      </c>
      <c r="P384" s="396"/>
      <c r="Q384" s="396"/>
      <c r="R384" s="396"/>
      <c r="S384" s="394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393">
        <v>4607091389357</v>
      </c>
      <c r="E385" s="394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6"/>
      <c r="Q385" s="396"/>
      <c r="R385" s="396"/>
      <c r="S385" s="394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8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9"/>
      <c r="O386" s="412" t="s">
        <v>70</v>
      </c>
      <c r="P386" s="413"/>
      <c r="Q386" s="413"/>
      <c r="R386" s="413"/>
      <c r="S386" s="413"/>
      <c r="T386" s="413"/>
      <c r="U386" s="414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9"/>
      <c r="O387" s="412" t="s">
        <v>70</v>
      </c>
      <c r="P387" s="413"/>
      <c r="Q387" s="413"/>
      <c r="R387" s="413"/>
      <c r="S387" s="413"/>
      <c r="T387" s="413"/>
      <c r="U387" s="414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customHeight="1" x14ac:dyDescent="0.2">
      <c r="A388" s="427" t="s">
        <v>567</v>
      </c>
      <c r="B388" s="428"/>
      <c r="C388" s="428"/>
      <c r="D388" s="428"/>
      <c r="E388" s="428"/>
      <c r="F388" s="428"/>
      <c r="G388" s="428"/>
      <c r="H388" s="428"/>
      <c r="I388" s="428"/>
      <c r="J388" s="428"/>
      <c r="K388" s="428"/>
      <c r="L388" s="428"/>
      <c r="M388" s="428"/>
      <c r="N388" s="428"/>
      <c r="O388" s="428"/>
      <c r="P388" s="428"/>
      <c r="Q388" s="428"/>
      <c r="R388" s="428"/>
      <c r="S388" s="428"/>
      <c r="T388" s="428"/>
      <c r="U388" s="428"/>
      <c r="V388" s="428"/>
      <c r="W388" s="428"/>
      <c r="X388" s="428"/>
      <c r="Y388" s="428"/>
      <c r="Z388" s="48"/>
      <c r="AA388" s="48"/>
    </row>
    <row r="389" spans="1:67" ht="16.5" customHeight="1" x14ac:dyDescent="0.25">
      <c r="A389" s="421" t="s">
        <v>568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3"/>
      <c r="AA389" s="383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2"/>
      <c r="AA390" s="382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393">
        <v>4607091389708</v>
      </c>
      <c r="E391" s="394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6"/>
      <c r="Q391" s="396"/>
      <c r="R391" s="396"/>
      <c r="S391" s="394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393">
        <v>4607091389692</v>
      </c>
      <c r="E392" s="394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6"/>
      <c r="Q392" s="396"/>
      <c r="R392" s="396"/>
      <c r="S392" s="394"/>
      <c r="T392" s="34"/>
      <c r="U392" s="34"/>
      <c r="V392" s="35" t="s">
        <v>66</v>
      </c>
      <c r="W392" s="389">
        <v>0</v>
      </c>
      <c r="X392" s="390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0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9"/>
      <c r="O393" s="412" t="s">
        <v>70</v>
      </c>
      <c r="P393" s="413"/>
      <c r="Q393" s="413"/>
      <c r="R393" s="413"/>
      <c r="S393" s="413"/>
      <c r="T393" s="413"/>
      <c r="U393" s="414"/>
      <c r="V393" s="37" t="s">
        <v>71</v>
      </c>
      <c r="W393" s="391">
        <f>IFERROR(W391/H391,"0")+IFERROR(W392/H392,"0")</f>
        <v>0</v>
      </c>
      <c r="X393" s="391">
        <f>IFERROR(X391/H391,"0")+IFERROR(X392/H392,"0")</f>
        <v>0</v>
      </c>
      <c r="Y393" s="391">
        <f>IFERROR(IF(Y391="",0,Y391),"0")+IFERROR(IF(Y392="",0,Y392),"0")</f>
        <v>0</v>
      </c>
      <c r="Z393" s="392"/>
      <c r="AA393" s="392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09"/>
      <c r="O394" s="412" t="s">
        <v>70</v>
      </c>
      <c r="P394" s="413"/>
      <c r="Q394" s="413"/>
      <c r="R394" s="413"/>
      <c r="S394" s="413"/>
      <c r="T394" s="413"/>
      <c r="U394" s="414"/>
      <c r="V394" s="37" t="s">
        <v>66</v>
      </c>
      <c r="W394" s="391">
        <f>IFERROR(SUM(W391:W392),"0")</f>
        <v>0</v>
      </c>
      <c r="X394" s="391">
        <f>IFERROR(SUM(X391:X392),"0")</f>
        <v>0</v>
      </c>
      <c r="Y394" s="37"/>
      <c r="Z394" s="392"/>
      <c r="AA394" s="392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2"/>
      <c r="AA395" s="382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393">
        <v>4607091389753</v>
      </c>
      <c r="E396" s="394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6"/>
      <c r="Q396" s="396"/>
      <c r="R396" s="396"/>
      <c r="S396" s="394"/>
      <c r="T396" s="34"/>
      <c r="U396" s="34"/>
      <c r="V396" s="35" t="s">
        <v>66</v>
      </c>
      <c r="W396" s="389">
        <v>0</v>
      </c>
      <c r="X396" s="390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4301031174</v>
      </c>
      <c r="D397" s="393">
        <v>4607091389760</v>
      </c>
      <c r="E397" s="394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6"/>
      <c r="Q397" s="396"/>
      <c r="R397" s="396"/>
      <c r="S397" s="394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4301031175</v>
      </c>
      <c r="D398" s="393">
        <v>4607091389746</v>
      </c>
      <c r="E398" s="394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6"/>
      <c r="Q398" s="396"/>
      <c r="R398" s="396"/>
      <c r="S398" s="394"/>
      <c r="T398" s="34"/>
      <c r="U398" s="34"/>
      <c r="V398" s="35" t="s">
        <v>66</v>
      </c>
      <c r="W398" s="389">
        <v>0</v>
      </c>
      <c r="X398" s="390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579</v>
      </c>
      <c r="B399" s="54" t="s">
        <v>580</v>
      </c>
      <c r="C399" s="31">
        <v>4301031236</v>
      </c>
      <c r="D399" s="393">
        <v>4680115882928</v>
      </c>
      <c r="E399" s="394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6"/>
      <c r="Q399" s="396"/>
      <c r="R399" s="396"/>
      <c r="S399" s="394"/>
      <c r="T399" s="34"/>
      <c r="U399" s="34"/>
      <c r="V399" s="35" t="s">
        <v>66</v>
      </c>
      <c r="W399" s="389">
        <v>30</v>
      </c>
      <c r="X399" s="390">
        <f t="shared" si="80"/>
        <v>30.24</v>
      </c>
      <c r="Y399" s="36">
        <f>IFERROR(IF(X399=0,"",ROUNDUP(X399/H399,0)*0.00753),"")</f>
        <v>0.13553999999999999</v>
      </c>
      <c r="Z399" s="56"/>
      <c r="AA399" s="57"/>
      <c r="AE399" s="64"/>
      <c r="BB399" s="294" t="s">
        <v>1</v>
      </c>
      <c r="BL399" s="64">
        <f t="shared" si="81"/>
        <v>46.428571428571431</v>
      </c>
      <c r="BM399" s="64">
        <f t="shared" si="82"/>
        <v>46.8</v>
      </c>
      <c r="BN399" s="64">
        <f t="shared" si="83"/>
        <v>0.11446886446886446</v>
      </c>
      <c r="BO399" s="64">
        <f t="shared" si="84"/>
        <v>0.11538461538461538</v>
      </c>
    </row>
    <row r="400" spans="1:67" ht="27" customHeight="1" x14ac:dyDescent="0.25">
      <c r="A400" s="54" t="s">
        <v>581</v>
      </c>
      <c r="B400" s="54" t="s">
        <v>582</v>
      </c>
      <c r="C400" s="31">
        <v>4301031257</v>
      </c>
      <c r="D400" s="393">
        <v>4680115883147</v>
      </c>
      <c r="E400" s="394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6"/>
      <c r="Q400" s="396"/>
      <c r="R400" s="396"/>
      <c r="S400" s="394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4301031178</v>
      </c>
      <c r="D401" s="393">
        <v>4607091384338</v>
      </c>
      <c r="E401" s="394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6"/>
      <c r="Q401" s="396"/>
      <c r="R401" s="396"/>
      <c r="S401" s="394"/>
      <c r="T401" s="34"/>
      <c r="U401" s="34"/>
      <c r="V401" s="35" t="s">
        <v>66</v>
      </c>
      <c r="W401" s="389">
        <v>0</v>
      </c>
      <c r="X401" s="390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4301031254</v>
      </c>
      <c r="D402" s="393">
        <v>4680115883154</v>
      </c>
      <c r="E402" s="394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6"/>
      <c r="Q402" s="396"/>
      <c r="R402" s="396"/>
      <c r="S402" s="394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4301031171</v>
      </c>
      <c r="D403" s="393">
        <v>4607091389524</v>
      </c>
      <c r="E403" s="394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6"/>
      <c r="Q403" s="396"/>
      <c r="R403" s="396"/>
      <c r="S403" s="394"/>
      <c r="T403" s="34"/>
      <c r="U403" s="34"/>
      <c r="V403" s="35" t="s">
        <v>66</v>
      </c>
      <c r="W403" s="389">
        <v>0</v>
      </c>
      <c r="X403" s="390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4301031258</v>
      </c>
      <c r="D404" s="393">
        <v>4680115883161</v>
      </c>
      <c r="E404" s="394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4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4301031170</v>
      </c>
      <c r="D405" s="393">
        <v>4607091384345</v>
      </c>
      <c r="E405" s="394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6"/>
      <c r="Q405" s="396"/>
      <c r="R405" s="396"/>
      <c r="S405" s="394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4301031256</v>
      </c>
      <c r="D406" s="393">
        <v>4680115883178</v>
      </c>
      <c r="E406" s="394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6"/>
      <c r="Q406" s="396"/>
      <c r="R406" s="396"/>
      <c r="S406" s="394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4301031172</v>
      </c>
      <c r="D407" s="393">
        <v>4607091389531</v>
      </c>
      <c r="E407" s="394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6"/>
      <c r="Q407" s="396"/>
      <c r="R407" s="396"/>
      <c r="S407" s="394"/>
      <c r="T407" s="34"/>
      <c r="U407" s="34"/>
      <c r="V407" s="35" t="s">
        <v>66</v>
      </c>
      <c r="W407" s="389">
        <v>0</v>
      </c>
      <c r="X407" s="390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597</v>
      </c>
      <c r="B408" s="54" t="s">
        <v>598</v>
      </c>
      <c r="C408" s="31">
        <v>4301031255</v>
      </c>
      <c r="D408" s="393">
        <v>4680115883185</v>
      </c>
      <c r="E408" s="394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6"/>
      <c r="Q408" s="396"/>
      <c r="R408" s="396"/>
      <c r="S408" s="394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08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9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17.857142857142858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18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0.13553999999999999</v>
      </c>
      <c r="Z409" s="392"/>
      <c r="AA409" s="392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9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91">
        <f>IFERROR(SUM(W396:W408),"0")</f>
        <v>30</v>
      </c>
      <c r="X410" s="391">
        <f>IFERROR(SUM(X396:X408),"0")</f>
        <v>30.24</v>
      </c>
      <c r="Y410" s="37"/>
      <c r="Z410" s="392"/>
      <c r="AA410" s="392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2"/>
      <c r="AA411" s="382"/>
    </row>
    <row r="412" spans="1:67" ht="27" customHeight="1" x14ac:dyDescent="0.25">
      <c r="A412" s="54" t="s">
        <v>599</v>
      </c>
      <c r="B412" s="54" t="s">
        <v>600</v>
      </c>
      <c r="C412" s="31">
        <v>4301051258</v>
      </c>
      <c r="D412" s="393">
        <v>4607091389685</v>
      </c>
      <c r="E412" s="394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6"/>
      <c r="Q412" s="396"/>
      <c r="R412" s="396"/>
      <c r="S412" s="394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4301051431</v>
      </c>
      <c r="D413" s="393">
        <v>4607091389654</v>
      </c>
      <c r="E413" s="394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6"/>
      <c r="Q413" s="396"/>
      <c r="R413" s="396"/>
      <c r="S413" s="394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603</v>
      </c>
      <c r="B414" s="54" t="s">
        <v>604</v>
      </c>
      <c r="C414" s="31">
        <v>4301051284</v>
      </c>
      <c r="D414" s="393">
        <v>4607091384352</v>
      </c>
      <c r="E414" s="394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6"/>
      <c r="Q414" s="396"/>
      <c r="R414" s="396"/>
      <c r="S414" s="394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0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9"/>
      <c r="O415" s="412" t="s">
        <v>70</v>
      </c>
      <c r="P415" s="413"/>
      <c r="Q415" s="413"/>
      <c r="R415" s="413"/>
      <c r="S415" s="413"/>
      <c r="T415" s="413"/>
      <c r="U415" s="414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9"/>
      <c r="O416" s="412" t="s">
        <v>70</v>
      </c>
      <c r="P416" s="413"/>
      <c r="Q416" s="413"/>
      <c r="R416" s="413"/>
      <c r="S416" s="413"/>
      <c r="T416" s="413"/>
      <c r="U416" s="414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2"/>
      <c r="AA417" s="382"/>
    </row>
    <row r="418" spans="1:67" ht="27" customHeight="1" x14ac:dyDescent="0.25">
      <c r="A418" s="54" t="s">
        <v>605</v>
      </c>
      <c r="B418" s="54" t="s">
        <v>606</v>
      </c>
      <c r="C418" s="31">
        <v>4301060352</v>
      </c>
      <c r="D418" s="393">
        <v>4680115881648</v>
      </c>
      <c r="E418" s="394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6"/>
      <c r="Q418" s="396"/>
      <c r="R418" s="396"/>
      <c r="S418" s="394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9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9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2"/>
      <c r="AA421" s="382"/>
    </row>
    <row r="422" spans="1:67" ht="27" customHeight="1" x14ac:dyDescent="0.25">
      <c r="A422" s="54" t="s">
        <v>607</v>
      </c>
      <c r="B422" s="54" t="s">
        <v>608</v>
      </c>
      <c r="C422" s="31">
        <v>4301032045</v>
      </c>
      <c r="D422" s="393">
        <v>4680115884335</v>
      </c>
      <c r="E422" s="394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6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6"/>
      <c r="Q422" s="396"/>
      <c r="R422" s="396"/>
      <c r="S422" s="394"/>
      <c r="T422" s="34"/>
      <c r="U422" s="34"/>
      <c r="V422" s="35" t="s">
        <v>66</v>
      </c>
      <c r="W422" s="389">
        <v>0</v>
      </c>
      <c r="X422" s="390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4301032047</v>
      </c>
      <c r="D423" s="393">
        <v>4680115884342</v>
      </c>
      <c r="E423" s="394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6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6"/>
      <c r="Q423" s="396"/>
      <c r="R423" s="396"/>
      <c r="S423" s="394"/>
      <c r="T423" s="34"/>
      <c r="U423" s="34"/>
      <c r="V423" s="35" t="s">
        <v>66</v>
      </c>
      <c r="W423" s="389">
        <v>0</v>
      </c>
      <c r="X423" s="390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613</v>
      </c>
      <c r="B424" s="54" t="s">
        <v>614</v>
      </c>
      <c r="C424" s="31">
        <v>4301170011</v>
      </c>
      <c r="D424" s="393">
        <v>4680115884113</v>
      </c>
      <c r="E424" s="394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6"/>
      <c r="Q424" s="396"/>
      <c r="R424" s="396"/>
      <c r="S424" s="394"/>
      <c r="T424" s="34"/>
      <c r="U424" s="34"/>
      <c r="V424" s="35" t="s">
        <v>66</v>
      </c>
      <c r="W424" s="389">
        <v>0</v>
      </c>
      <c r="X424" s="390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9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91">
        <f>IFERROR(W422/H422,"0")+IFERROR(W423/H423,"0")+IFERROR(W424/H424,"0")</f>
        <v>0</v>
      </c>
      <c r="X425" s="391">
        <f>IFERROR(X422/H422,"0")+IFERROR(X423/H423,"0")+IFERROR(X424/H424,"0")</f>
        <v>0</v>
      </c>
      <c r="Y425" s="391">
        <f>IFERROR(IF(Y422="",0,Y422),"0")+IFERROR(IF(Y423="",0,Y423),"0")+IFERROR(IF(Y424="",0,Y424),"0")</f>
        <v>0</v>
      </c>
      <c r="Z425" s="392"/>
      <c r="AA425" s="392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9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91">
        <f>IFERROR(SUM(W422:W424),"0")</f>
        <v>0</v>
      </c>
      <c r="X426" s="391">
        <f>IFERROR(SUM(X422:X424),"0")</f>
        <v>0</v>
      </c>
      <c r="Y426" s="37"/>
      <c r="Z426" s="392"/>
      <c r="AA426" s="392"/>
    </row>
    <row r="427" spans="1:67" ht="16.5" customHeight="1" x14ac:dyDescent="0.25">
      <c r="A427" s="421" t="s">
        <v>615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3"/>
      <c r="AA427" s="383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2"/>
      <c r="AA428" s="382"/>
    </row>
    <row r="429" spans="1:67" ht="27" customHeight="1" x14ac:dyDescent="0.25">
      <c r="A429" s="54" t="s">
        <v>616</v>
      </c>
      <c r="B429" s="54" t="s">
        <v>617</v>
      </c>
      <c r="C429" s="31">
        <v>4301020214</v>
      </c>
      <c r="D429" s="393">
        <v>4607091389388</v>
      </c>
      <c r="E429" s="394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6"/>
      <c r="Q429" s="396"/>
      <c r="R429" s="396"/>
      <c r="S429" s="394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618</v>
      </c>
      <c r="B430" s="54" t="s">
        <v>619</v>
      </c>
      <c r="C430" s="31">
        <v>4301020185</v>
      </c>
      <c r="D430" s="393">
        <v>4607091389364</v>
      </c>
      <c r="E430" s="394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6"/>
      <c r="Q430" s="396"/>
      <c r="R430" s="396"/>
      <c r="S430" s="394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08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9"/>
      <c r="O431" s="412" t="s">
        <v>70</v>
      </c>
      <c r="P431" s="413"/>
      <c r="Q431" s="413"/>
      <c r="R431" s="413"/>
      <c r="S431" s="413"/>
      <c r="T431" s="413"/>
      <c r="U431" s="414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09"/>
      <c r="O432" s="412" t="s">
        <v>70</v>
      </c>
      <c r="P432" s="413"/>
      <c r="Q432" s="413"/>
      <c r="R432" s="413"/>
      <c r="S432" s="413"/>
      <c r="T432" s="413"/>
      <c r="U432" s="414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2"/>
      <c r="AA433" s="382"/>
    </row>
    <row r="434" spans="1:67" ht="27" customHeight="1" x14ac:dyDescent="0.25">
      <c r="A434" s="54" t="s">
        <v>620</v>
      </c>
      <c r="B434" s="54" t="s">
        <v>621</v>
      </c>
      <c r="C434" s="31">
        <v>4301031212</v>
      </c>
      <c r="D434" s="393">
        <v>4607091389739</v>
      </c>
      <c r="E434" s="394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6"/>
      <c r="Q434" s="396"/>
      <c r="R434" s="396"/>
      <c r="S434" s="394"/>
      <c r="T434" s="34"/>
      <c r="U434" s="34"/>
      <c r="V434" s="35" t="s">
        <v>66</v>
      </c>
      <c r="W434" s="389">
        <v>0</v>
      </c>
      <c r="X434" s="390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4301031176</v>
      </c>
      <c r="D435" s="393">
        <v>4607091389425</v>
      </c>
      <c r="E435" s="394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6"/>
      <c r="Q435" s="396"/>
      <c r="R435" s="396"/>
      <c r="S435" s="394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4301031215</v>
      </c>
      <c r="D436" s="393">
        <v>4680115882911</v>
      </c>
      <c r="E436" s="394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6"/>
      <c r="Q436" s="396"/>
      <c r="R436" s="396"/>
      <c r="S436" s="394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4301031167</v>
      </c>
      <c r="D437" s="393">
        <v>4680115880771</v>
      </c>
      <c r="E437" s="394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6"/>
      <c r="Q437" s="396"/>
      <c r="R437" s="396"/>
      <c r="S437" s="394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4301031173</v>
      </c>
      <c r="D438" s="393">
        <v>4607091389500</v>
      </c>
      <c r="E438" s="394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6"/>
      <c r="Q438" s="396"/>
      <c r="R438" s="396"/>
      <c r="S438" s="394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630</v>
      </c>
      <c r="B439" s="54" t="s">
        <v>631</v>
      </c>
      <c r="C439" s="31">
        <v>4301031103</v>
      </c>
      <c r="D439" s="393">
        <v>4680115881983</v>
      </c>
      <c r="E439" s="394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6"/>
      <c r="Q439" s="396"/>
      <c r="R439" s="396"/>
      <c r="S439" s="394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0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9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91">
        <f>IFERROR(W434/H434,"0")+IFERROR(W435/H435,"0")+IFERROR(W436/H436,"0")+IFERROR(W437/H437,"0")+IFERROR(W438/H438,"0")+IFERROR(W439/H439,"0")</f>
        <v>0</v>
      </c>
      <c r="X440" s="391">
        <f>IFERROR(X434/H434,"0")+IFERROR(X435/H435,"0")+IFERROR(X436/H436,"0")+IFERROR(X437/H437,"0")+IFERROR(X438/H438,"0")+IFERROR(X439/H439,"0")</f>
        <v>0</v>
      </c>
      <c r="Y440" s="391">
        <f>IFERROR(IF(Y434="",0,Y434),"0")+IFERROR(IF(Y435="",0,Y435),"0")+IFERROR(IF(Y436="",0,Y436),"0")+IFERROR(IF(Y437="",0,Y437),"0")+IFERROR(IF(Y438="",0,Y438),"0")+IFERROR(IF(Y439="",0,Y439),"0")</f>
        <v>0</v>
      </c>
      <c r="Z440" s="392"/>
      <c r="AA440" s="392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9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91">
        <f>IFERROR(SUM(W434:W439),"0")</f>
        <v>0</v>
      </c>
      <c r="X441" s="391">
        <f>IFERROR(SUM(X434:X439),"0")</f>
        <v>0</v>
      </c>
      <c r="Y441" s="37"/>
      <c r="Z441" s="392"/>
      <c r="AA441" s="392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2"/>
      <c r="AA442" s="382"/>
    </row>
    <row r="443" spans="1:67" ht="27" customHeight="1" x14ac:dyDescent="0.25">
      <c r="A443" s="54" t="s">
        <v>632</v>
      </c>
      <c r="B443" s="54" t="s">
        <v>633</v>
      </c>
      <c r="C443" s="31">
        <v>4301032046</v>
      </c>
      <c r="D443" s="393">
        <v>4680115884359</v>
      </c>
      <c r="E443" s="394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6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6"/>
      <c r="Q443" s="396"/>
      <c r="R443" s="396"/>
      <c r="S443" s="394"/>
      <c r="T443" s="34"/>
      <c r="U443" s="34"/>
      <c r="V443" s="35" t="s">
        <v>66</v>
      </c>
      <c r="W443" s="389">
        <v>0</v>
      </c>
      <c r="X443" s="390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634</v>
      </c>
      <c r="B444" s="54" t="s">
        <v>635</v>
      </c>
      <c r="C444" s="31">
        <v>4301040358</v>
      </c>
      <c r="D444" s="393">
        <v>4680115884571</v>
      </c>
      <c r="E444" s="394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4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6"/>
      <c r="Q444" s="396"/>
      <c r="R444" s="396"/>
      <c r="S444" s="394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8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9"/>
      <c r="O445" s="412" t="s">
        <v>70</v>
      </c>
      <c r="P445" s="413"/>
      <c r="Q445" s="413"/>
      <c r="R445" s="413"/>
      <c r="S445" s="413"/>
      <c r="T445" s="413"/>
      <c r="U445" s="414"/>
      <c r="V445" s="37" t="s">
        <v>71</v>
      </c>
      <c r="W445" s="391">
        <f>IFERROR(W443/H443,"0")+IFERROR(W444/H444,"0")</f>
        <v>0</v>
      </c>
      <c r="X445" s="391">
        <f>IFERROR(X443/H443,"0")+IFERROR(X444/H444,"0")</f>
        <v>0</v>
      </c>
      <c r="Y445" s="391">
        <f>IFERROR(IF(Y443="",0,Y443),"0")+IFERROR(IF(Y444="",0,Y444),"0")</f>
        <v>0</v>
      </c>
      <c r="Z445" s="392"/>
      <c r="AA445" s="392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9"/>
      <c r="O446" s="412" t="s">
        <v>70</v>
      </c>
      <c r="P446" s="413"/>
      <c r="Q446" s="413"/>
      <c r="R446" s="413"/>
      <c r="S446" s="413"/>
      <c r="T446" s="413"/>
      <c r="U446" s="414"/>
      <c r="V446" s="37" t="s">
        <v>66</v>
      </c>
      <c r="W446" s="391">
        <f>IFERROR(SUM(W443:W444),"0")</f>
        <v>0</v>
      </c>
      <c r="X446" s="391">
        <f>IFERROR(SUM(X443:X444),"0")</f>
        <v>0</v>
      </c>
      <c r="Y446" s="37"/>
      <c r="Z446" s="392"/>
      <c r="AA446" s="392"/>
    </row>
    <row r="447" spans="1:67" ht="14.25" customHeight="1" x14ac:dyDescent="0.25">
      <c r="A447" s="398" t="s">
        <v>636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2"/>
      <c r="AA447" s="382"/>
    </row>
    <row r="448" spans="1:67" ht="27" customHeight="1" x14ac:dyDescent="0.25">
      <c r="A448" s="54" t="s">
        <v>637</v>
      </c>
      <c r="B448" s="54" t="s">
        <v>638</v>
      </c>
      <c r="C448" s="31">
        <v>4301170010</v>
      </c>
      <c r="D448" s="393">
        <v>4680115884090</v>
      </c>
      <c r="E448" s="394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6"/>
      <c r="Q448" s="396"/>
      <c r="R448" s="396"/>
      <c r="S448" s="394"/>
      <c r="T448" s="34"/>
      <c r="U448" s="34"/>
      <c r="V448" s="35" t="s">
        <v>66</v>
      </c>
      <c r="W448" s="389">
        <v>0</v>
      </c>
      <c r="X448" s="390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0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9"/>
      <c r="O449" s="412" t="s">
        <v>70</v>
      </c>
      <c r="P449" s="413"/>
      <c r="Q449" s="413"/>
      <c r="R449" s="413"/>
      <c r="S449" s="413"/>
      <c r="T449" s="413"/>
      <c r="U449" s="414"/>
      <c r="V449" s="37" t="s">
        <v>71</v>
      </c>
      <c r="W449" s="391">
        <f>IFERROR(W448/H448,"0")</f>
        <v>0</v>
      </c>
      <c r="X449" s="391">
        <f>IFERROR(X448/H448,"0")</f>
        <v>0</v>
      </c>
      <c r="Y449" s="391">
        <f>IFERROR(IF(Y448="",0,Y448),"0")</f>
        <v>0</v>
      </c>
      <c r="Z449" s="392"/>
      <c r="AA449" s="392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9"/>
      <c r="O450" s="412" t="s">
        <v>70</v>
      </c>
      <c r="P450" s="413"/>
      <c r="Q450" s="413"/>
      <c r="R450" s="413"/>
      <c r="S450" s="413"/>
      <c r="T450" s="413"/>
      <c r="U450" s="414"/>
      <c r="V450" s="37" t="s">
        <v>66</v>
      </c>
      <c r="W450" s="391">
        <f>IFERROR(SUM(W448:W448),"0")</f>
        <v>0</v>
      </c>
      <c r="X450" s="391">
        <f>IFERROR(SUM(X448:X448),"0")</f>
        <v>0</v>
      </c>
      <c r="Y450" s="37"/>
      <c r="Z450" s="392"/>
      <c r="AA450" s="392"/>
    </row>
    <row r="451" spans="1:67" ht="14.25" customHeight="1" x14ac:dyDescent="0.25">
      <c r="A451" s="398" t="s">
        <v>639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2"/>
      <c r="AA451" s="382"/>
    </row>
    <row r="452" spans="1:67" ht="27" customHeight="1" x14ac:dyDescent="0.25">
      <c r="A452" s="54" t="s">
        <v>640</v>
      </c>
      <c r="B452" s="54" t="s">
        <v>641</v>
      </c>
      <c r="C452" s="31">
        <v>4301040357</v>
      </c>
      <c r="D452" s="393">
        <v>4680115884564</v>
      </c>
      <c r="E452" s="394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6"/>
      <c r="Q452" s="396"/>
      <c r="R452" s="396"/>
      <c r="S452" s="394"/>
      <c r="T452" s="34"/>
      <c r="U452" s="34"/>
      <c r="V452" s="35" t="s">
        <v>66</v>
      </c>
      <c r="W452" s="389">
        <v>0</v>
      </c>
      <c r="X452" s="390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08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9"/>
      <c r="O453" s="412" t="s">
        <v>70</v>
      </c>
      <c r="P453" s="413"/>
      <c r="Q453" s="413"/>
      <c r="R453" s="413"/>
      <c r="S453" s="413"/>
      <c r="T453" s="413"/>
      <c r="U453" s="414"/>
      <c r="V453" s="37" t="s">
        <v>71</v>
      </c>
      <c r="W453" s="391">
        <f>IFERROR(W452/H452,"0")</f>
        <v>0</v>
      </c>
      <c r="X453" s="391">
        <f>IFERROR(X452/H452,"0")</f>
        <v>0</v>
      </c>
      <c r="Y453" s="391">
        <f>IFERROR(IF(Y452="",0,Y452),"0")</f>
        <v>0</v>
      </c>
      <c r="Z453" s="392"/>
      <c r="AA453" s="392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09"/>
      <c r="O454" s="412" t="s">
        <v>70</v>
      </c>
      <c r="P454" s="413"/>
      <c r="Q454" s="413"/>
      <c r="R454" s="413"/>
      <c r="S454" s="413"/>
      <c r="T454" s="413"/>
      <c r="U454" s="414"/>
      <c r="V454" s="37" t="s">
        <v>66</v>
      </c>
      <c r="W454" s="391">
        <f>IFERROR(SUM(W452:W452),"0")</f>
        <v>0</v>
      </c>
      <c r="X454" s="391">
        <f>IFERROR(SUM(X452:X452),"0")</f>
        <v>0</v>
      </c>
      <c r="Y454" s="37"/>
      <c r="Z454" s="392"/>
      <c r="AA454" s="392"/>
    </row>
    <row r="455" spans="1:67" ht="16.5" customHeight="1" x14ac:dyDescent="0.25">
      <c r="A455" s="421" t="s">
        <v>642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3"/>
      <c r="AA455" s="383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2"/>
      <c r="AA456" s="382"/>
    </row>
    <row r="457" spans="1:67" ht="27" customHeight="1" x14ac:dyDescent="0.25">
      <c r="A457" s="54" t="s">
        <v>643</v>
      </c>
      <c r="B457" s="54" t="s">
        <v>644</v>
      </c>
      <c r="C457" s="31">
        <v>4301031294</v>
      </c>
      <c r="D457" s="393">
        <v>4680115885189</v>
      </c>
      <c r="E457" s="394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6"/>
      <c r="Q457" s="396"/>
      <c r="R457" s="396"/>
      <c r="S457" s="394"/>
      <c r="T457" s="34"/>
      <c r="U457" s="34"/>
      <c r="V457" s="35" t="s">
        <v>66</v>
      </c>
      <c r="W457" s="389">
        <v>0</v>
      </c>
      <c r="X457" s="390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4301031293</v>
      </c>
      <c r="D458" s="393">
        <v>4680115885172</v>
      </c>
      <c r="E458" s="394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6"/>
      <c r="Q458" s="396"/>
      <c r="R458" s="396"/>
      <c r="S458" s="394"/>
      <c r="T458" s="34"/>
      <c r="U458" s="34"/>
      <c r="V458" s="35" t="s">
        <v>66</v>
      </c>
      <c r="W458" s="389">
        <v>0</v>
      </c>
      <c r="X458" s="390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647</v>
      </c>
      <c r="B459" s="54" t="s">
        <v>648</v>
      </c>
      <c r="C459" s="31">
        <v>4301031291</v>
      </c>
      <c r="D459" s="393">
        <v>4680115885110</v>
      </c>
      <c r="E459" s="394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6"/>
      <c r="Q459" s="396"/>
      <c r="R459" s="396"/>
      <c r="S459" s="394"/>
      <c r="T459" s="34"/>
      <c r="U459" s="34"/>
      <c r="V459" s="35" t="s">
        <v>66</v>
      </c>
      <c r="W459" s="389">
        <v>0</v>
      </c>
      <c r="X459" s="390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0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9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91">
        <f>IFERROR(W457/H457,"0")+IFERROR(W458/H458,"0")+IFERROR(W459/H459,"0")</f>
        <v>0</v>
      </c>
      <c r="X460" s="391">
        <f>IFERROR(X457/H457,"0")+IFERROR(X458/H458,"0")+IFERROR(X459/H459,"0")</f>
        <v>0</v>
      </c>
      <c r="Y460" s="391">
        <f>IFERROR(IF(Y457="",0,Y457),"0")+IFERROR(IF(Y458="",0,Y458),"0")+IFERROR(IF(Y459="",0,Y459),"0")</f>
        <v>0</v>
      </c>
      <c r="Z460" s="392"/>
      <c r="AA460" s="392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9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91">
        <f>IFERROR(SUM(W457:W459),"0")</f>
        <v>0</v>
      </c>
      <c r="X461" s="391">
        <f>IFERROR(SUM(X457:X459),"0")</f>
        <v>0</v>
      </c>
      <c r="Y461" s="37"/>
      <c r="Z461" s="392"/>
      <c r="AA461" s="392"/>
    </row>
    <row r="462" spans="1:67" ht="16.5" customHeight="1" x14ac:dyDescent="0.25">
      <c r="A462" s="421" t="s">
        <v>649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3"/>
      <c r="AA462" s="383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2"/>
      <c r="AA463" s="382"/>
    </row>
    <row r="464" spans="1:67" ht="27" customHeight="1" x14ac:dyDescent="0.25">
      <c r="A464" s="54" t="s">
        <v>650</v>
      </c>
      <c r="B464" s="54" t="s">
        <v>651</v>
      </c>
      <c r="C464" s="31">
        <v>4301031261</v>
      </c>
      <c r="D464" s="393">
        <v>4680115885103</v>
      </c>
      <c r="E464" s="394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5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6"/>
      <c r="Q464" s="396"/>
      <c r="R464" s="396"/>
      <c r="S464" s="394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0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9"/>
      <c r="O465" s="412" t="s">
        <v>70</v>
      </c>
      <c r="P465" s="413"/>
      <c r="Q465" s="413"/>
      <c r="R465" s="413"/>
      <c r="S465" s="413"/>
      <c r="T465" s="413"/>
      <c r="U465" s="414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9"/>
      <c r="O466" s="412" t="s">
        <v>70</v>
      </c>
      <c r="P466" s="413"/>
      <c r="Q466" s="413"/>
      <c r="R466" s="413"/>
      <c r="S466" s="413"/>
      <c r="T466" s="413"/>
      <c r="U466" s="414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customHeight="1" x14ac:dyDescent="0.25">
      <c r="A467" s="398" t="s">
        <v>206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82"/>
      <c r="AA467" s="382"/>
    </row>
    <row r="468" spans="1:67" ht="27" customHeight="1" x14ac:dyDescent="0.25">
      <c r="A468" s="54" t="s">
        <v>652</v>
      </c>
      <c r="B468" s="54" t="s">
        <v>653</v>
      </c>
      <c r="C468" s="31">
        <v>4301060412</v>
      </c>
      <c r="D468" s="393">
        <v>4680115885509</v>
      </c>
      <c r="E468" s="394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501" t="s">
        <v>654</v>
      </c>
      <c r="P468" s="396"/>
      <c r="Q468" s="396"/>
      <c r="R468" s="396"/>
      <c r="S468" s="394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08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9"/>
      <c r="O469" s="412" t="s">
        <v>70</v>
      </c>
      <c r="P469" s="413"/>
      <c r="Q469" s="413"/>
      <c r="R469" s="413"/>
      <c r="S469" s="413"/>
      <c r="T469" s="413"/>
      <c r="U469" s="414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x14ac:dyDescent="0.2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09"/>
      <c r="O470" s="412" t="s">
        <v>70</v>
      </c>
      <c r="P470" s="413"/>
      <c r="Q470" s="413"/>
      <c r="R470" s="413"/>
      <c r="S470" s="413"/>
      <c r="T470" s="413"/>
      <c r="U470" s="414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customHeight="1" x14ac:dyDescent="0.2">
      <c r="A471" s="427" t="s">
        <v>655</v>
      </c>
      <c r="B471" s="428"/>
      <c r="C471" s="428"/>
      <c r="D471" s="428"/>
      <c r="E471" s="428"/>
      <c r="F471" s="428"/>
      <c r="G471" s="428"/>
      <c r="H471" s="428"/>
      <c r="I471" s="428"/>
      <c r="J471" s="428"/>
      <c r="K471" s="428"/>
      <c r="L471" s="428"/>
      <c r="M471" s="428"/>
      <c r="N471" s="428"/>
      <c r="O471" s="428"/>
      <c r="P471" s="428"/>
      <c r="Q471" s="428"/>
      <c r="R471" s="428"/>
      <c r="S471" s="428"/>
      <c r="T471" s="428"/>
      <c r="U471" s="428"/>
      <c r="V471" s="428"/>
      <c r="W471" s="428"/>
      <c r="X471" s="428"/>
      <c r="Y471" s="428"/>
      <c r="Z471" s="48"/>
      <c r="AA471" s="48"/>
    </row>
    <row r="472" spans="1:67" ht="16.5" customHeight="1" x14ac:dyDescent="0.25">
      <c r="A472" s="421" t="s">
        <v>655</v>
      </c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83"/>
      <c r="AA472" s="383"/>
    </row>
    <row r="473" spans="1:67" ht="14.25" customHeight="1" x14ac:dyDescent="0.25">
      <c r="A473" s="398" t="s">
        <v>105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2"/>
      <c r="AA473" s="382"/>
    </row>
    <row r="474" spans="1:67" ht="27" customHeight="1" x14ac:dyDescent="0.25">
      <c r="A474" s="54" t="s">
        <v>656</v>
      </c>
      <c r="B474" s="54" t="s">
        <v>657</v>
      </c>
      <c r="C474" s="31">
        <v>4301011795</v>
      </c>
      <c r="D474" s="393">
        <v>4607091389067</v>
      </c>
      <c r="E474" s="394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6"/>
      <c r="Q474" s="396"/>
      <c r="R474" s="396"/>
      <c r="S474" s="394"/>
      <c r="T474" s="34"/>
      <c r="U474" s="34"/>
      <c r="V474" s="35" t="s">
        <v>66</v>
      </c>
      <c r="W474" s="389">
        <v>0</v>
      </c>
      <c r="X474" s="390">
        <f t="shared" ref="X474:X485" si="91">IFERROR(IF(W474="",0,CEILING((W474/$H474),1)*$H474),"")</f>
        <v>0</v>
      </c>
      <c r="Y474" s="36" t="str">
        <f t="shared" ref="Y474:Y480" si="92">IFERROR(IF(X474=0,"",ROUNDUP(X474/H474,0)*0.01196),"")</f>
        <v/>
      </c>
      <c r="Z474" s="56"/>
      <c r="AA474" s="57"/>
      <c r="AE474" s="64"/>
      <c r="BB474" s="328" t="s">
        <v>1</v>
      </c>
      <c r="BL474" s="64">
        <f t="shared" ref="BL474:BL485" si="93">IFERROR(W474*I474/H474,"0")</f>
        <v>0</v>
      </c>
      <c r="BM474" s="64">
        <f t="shared" ref="BM474:BM485" si="94">IFERROR(X474*I474/H474,"0")</f>
        <v>0</v>
      </c>
      <c r="BN474" s="64">
        <f t="shared" ref="BN474:BN485" si="95">IFERROR(1/J474*(W474/H474),"0")</f>
        <v>0</v>
      </c>
      <c r="BO474" s="64">
        <f t="shared" ref="BO474:BO485" si="96">IFERROR(1/J474*(X474/H474),"0")</f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3">
        <v>4607091383522</v>
      </c>
      <c r="E475" s="394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6"/>
      <c r="Q475" s="396"/>
      <c r="R475" s="396"/>
      <c r="S475" s="394"/>
      <c r="T475" s="34"/>
      <c r="U475" s="34"/>
      <c r="V475" s="35" t="s">
        <v>66</v>
      </c>
      <c r="W475" s="389">
        <v>2000</v>
      </c>
      <c r="X475" s="390">
        <f t="shared" si="91"/>
        <v>2001.1200000000001</v>
      </c>
      <c r="Y475" s="36">
        <f t="shared" si="92"/>
        <v>4.5328400000000002</v>
      </c>
      <c r="Z475" s="56"/>
      <c r="AA475" s="57"/>
      <c r="AE475" s="64"/>
      <c r="BB475" s="329" t="s">
        <v>1</v>
      </c>
      <c r="BL475" s="64">
        <f t="shared" si="93"/>
        <v>2136.3636363636365</v>
      </c>
      <c r="BM475" s="64">
        <f t="shared" si="94"/>
        <v>2137.56</v>
      </c>
      <c r="BN475" s="64">
        <f t="shared" si="95"/>
        <v>3.6421911421911419</v>
      </c>
      <c r="BO475" s="64">
        <f t="shared" si="96"/>
        <v>3.6442307692307696</v>
      </c>
    </row>
    <row r="476" spans="1:67" ht="27" customHeight="1" x14ac:dyDescent="0.25">
      <c r="A476" s="54" t="s">
        <v>660</v>
      </c>
      <c r="B476" s="54" t="s">
        <v>661</v>
      </c>
      <c r="C476" s="31">
        <v>4301011376</v>
      </c>
      <c r="D476" s="393">
        <v>4680115885226</v>
      </c>
      <c r="E476" s="394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119</v>
      </c>
      <c r="M476" s="33"/>
      <c r="N476" s="32">
        <v>60</v>
      </c>
      <c r="O476" s="5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6"/>
      <c r="Q476" s="396"/>
      <c r="R476" s="396"/>
      <c r="S476" s="394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4301011785</v>
      </c>
      <c r="D477" s="393">
        <v>4607091384437</v>
      </c>
      <c r="E477" s="394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6"/>
      <c r="Q477" s="396"/>
      <c r="R477" s="396"/>
      <c r="S477" s="394"/>
      <c r="T477" s="34"/>
      <c r="U477" s="34"/>
      <c r="V477" s="35" t="s">
        <v>66</v>
      </c>
      <c r="W477" s="389">
        <v>300</v>
      </c>
      <c r="X477" s="390">
        <f t="shared" si="91"/>
        <v>300.96000000000004</v>
      </c>
      <c r="Y477" s="36">
        <f t="shared" si="92"/>
        <v>0.68171999999999999</v>
      </c>
      <c r="Z477" s="56"/>
      <c r="AA477" s="57"/>
      <c r="AE477" s="64"/>
      <c r="BB477" s="331" t="s">
        <v>1</v>
      </c>
      <c r="BL477" s="64">
        <f t="shared" si="93"/>
        <v>320.45454545454544</v>
      </c>
      <c r="BM477" s="64">
        <f t="shared" si="94"/>
        <v>321.48</v>
      </c>
      <c r="BN477" s="64">
        <f t="shared" si="95"/>
        <v>0.54632867132867136</v>
      </c>
      <c r="BO477" s="64">
        <f t="shared" si="96"/>
        <v>0.54807692307692313</v>
      </c>
    </row>
    <row r="478" spans="1:67" ht="16.5" customHeight="1" x14ac:dyDescent="0.25">
      <c r="A478" s="54" t="s">
        <v>664</v>
      </c>
      <c r="B478" s="54" t="s">
        <v>665</v>
      </c>
      <c r="C478" s="31">
        <v>4301011774</v>
      </c>
      <c r="D478" s="393">
        <v>4680115884502</v>
      </c>
      <c r="E478" s="394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6"/>
      <c r="Q478" s="396"/>
      <c r="R478" s="396"/>
      <c r="S478" s="394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customHeight="1" x14ac:dyDescent="0.25">
      <c r="A479" s="54" t="s">
        <v>666</v>
      </c>
      <c r="B479" s="54" t="s">
        <v>667</v>
      </c>
      <c r="C479" s="31">
        <v>4301011771</v>
      </c>
      <c r="D479" s="393">
        <v>4607091389104</v>
      </c>
      <c r="E479" s="394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6"/>
      <c r="Q479" s="396"/>
      <c r="R479" s="396"/>
      <c r="S479" s="394"/>
      <c r="T479" s="34"/>
      <c r="U479" s="34"/>
      <c r="V479" s="35" t="s">
        <v>66</v>
      </c>
      <c r="W479" s="389">
        <v>2000</v>
      </c>
      <c r="X479" s="390">
        <f t="shared" si="91"/>
        <v>2001.1200000000001</v>
      </c>
      <c r="Y479" s="36">
        <f t="shared" si="92"/>
        <v>4.5328400000000002</v>
      </c>
      <c r="Z479" s="56"/>
      <c r="AA479" s="57"/>
      <c r="AE479" s="64"/>
      <c r="BB479" s="333" t="s">
        <v>1</v>
      </c>
      <c r="BL479" s="64">
        <f t="shared" si="93"/>
        <v>2136.3636363636365</v>
      </c>
      <c r="BM479" s="64">
        <f t="shared" si="94"/>
        <v>2137.56</v>
      </c>
      <c r="BN479" s="64">
        <f t="shared" si="95"/>
        <v>3.6421911421911419</v>
      </c>
      <c r="BO479" s="64">
        <f t="shared" si="96"/>
        <v>3.6442307692307696</v>
      </c>
    </row>
    <row r="480" spans="1:67" ht="16.5" customHeight="1" x14ac:dyDescent="0.25">
      <c r="A480" s="54" t="s">
        <v>668</v>
      </c>
      <c r="B480" s="54" t="s">
        <v>669</v>
      </c>
      <c r="C480" s="31">
        <v>4301011799</v>
      </c>
      <c r="D480" s="393">
        <v>4680115884519</v>
      </c>
      <c r="E480" s="394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119</v>
      </c>
      <c r="M480" s="33"/>
      <c r="N480" s="32">
        <v>60</v>
      </c>
      <c r="O480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6"/>
      <c r="Q480" s="396"/>
      <c r="R480" s="396"/>
      <c r="S480" s="394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4301011778</v>
      </c>
      <c r="D481" s="393">
        <v>4680115880603</v>
      </c>
      <c r="E481" s="394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6"/>
      <c r="Q481" s="396"/>
      <c r="R481" s="396"/>
      <c r="S481" s="394"/>
      <c r="T481" s="34"/>
      <c r="U481" s="34"/>
      <c r="V481" s="35" t="s">
        <v>66</v>
      </c>
      <c r="W481" s="389">
        <v>0</v>
      </c>
      <c r="X481" s="390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4301011775</v>
      </c>
      <c r="D482" s="393">
        <v>4607091389999</v>
      </c>
      <c r="E482" s="394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6"/>
      <c r="Q482" s="396"/>
      <c r="R482" s="396"/>
      <c r="S482" s="394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4301011770</v>
      </c>
      <c r="D483" s="393">
        <v>4680115882782</v>
      </c>
      <c r="E483" s="394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6"/>
      <c r="Q483" s="396"/>
      <c r="R483" s="396"/>
      <c r="S483" s="394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4301011190</v>
      </c>
      <c r="D484" s="393">
        <v>4607091389098</v>
      </c>
      <c r="E484" s="394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119</v>
      </c>
      <c r="M484" s="33"/>
      <c r="N484" s="32">
        <v>50</v>
      </c>
      <c r="O484" s="7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6"/>
      <c r="Q484" s="396"/>
      <c r="R484" s="396"/>
      <c r="S484" s="394"/>
      <c r="T484" s="34"/>
      <c r="U484" s="34"/>
      <c r="V484" s="35" t="s">
        <v>66</v>
      </c>
      <c r="W484" s="389">
        <v>200</v>
      </c>
      <c r="X484" s="390">
        <f t="shared" si="91"/>
        <v>201.6</v>
      </c>
      <c r="Y484" s="36">
        <f>IFERROR(IF(X484=0,"",ROUNDUP(X484/H484,0)*0.00753),"")</f>
        <v>0.63251999999999997</v>
      </c>
      <c r="Z484" s="56"/>
      <c r="AA484" s="57"/>
      <c r="AE484" s="64"/>
      <c r="BB484" s="338" t="s">
        <v>1</v>
      </c>
      <c r="BL484" s="64">
        <f t="shared" si="93"/>
        <v>216.66666666666669</v>
      </c>
      <c r="BM484" s="64">
        <f t="shared" si="94"/>
        <v>218.4</v>
      </c>
      <c r="BN484" s="64">
        <f t="shared" si="95"/>
        <v>0.53418803418803418</v>
      </c>
      <c r="BO484" s="64">
        <f t="shared" si="96"/>
        <v>0.53846153846153844</v>
      </c>
    </row>
    <row r="485" spans="1:67" ht="27" customHeight="1" x14ac:dyDescent="0.25">
      <c r="A485" s="54" t="s">
        <v>678</v>
      </c>
      <c r="B485" s="54" t="s">
        <v>679</v>
      </c>
      <c r="C485" s="31">
        <v>4301011784</v>
      </c>
      <c r="D485" s="393">
        <v>4607091389982</v>
      </c>
      <c r="E485" s="394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6"/>
      <c r="Q485" s="396"/>
      <c r="R485" s="396"/>
      <c r="S485" s="394"/>
      <c r="T485" s="34"/>
      <c r="U485" s="34"/>
      <c r="V485" s="35" t="s">
        <v>66</v>
      </c>
      <c r="W485" s="389">
        <v>0</v>
      </c>
      <c r="X485" s="390">
        <f t="shared" si="91"/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x14ac:dyDescent="0.2">
      <c r="A486" s="408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9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897.72727272727263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899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10.37992</v>
      </c>
      <c r="Z486" s="392"/>
      <c r="AA486" s="392"/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9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91">
        <f>IFERROR(SUM(W474:W485),"0")</f>
        <v>4500</v>
      </c>
      <c r="X487" s="391">
        <f>IFERROR(SUM(X474:X485),"0")</f>
        <v>4504.8</v>
      </c>
      <c r="Y487" s="37"/>
      <c r="Z487" s="392"/>
      <c r="AA487" s="392"/>
    </row>
    <row r="488" spans="1:67" ht="14.25" customHeight="1" x14ac:dyDescent="0.25">
      <c r="A488" s="398" t="s">
        <v>97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82"/>
      <c r="AA488" s="382"/>
    </row>
    <row r="489" spans="1:67" ht="16.5" customHeight="1" x14ac:dyDescent="0.25">
      <c r="A489" s="54" t="s">
        <v>680</v>
      </c>
      <c r="B489" s="54" t="s">
        <v>681</v>
      </c>
      <c r="C489" s="31">
        <v>4301020222</v>
      </c>
      <c r="D489" s="393">
        <v>4607091388930</v>
      </c>
      <c r="E489" s="394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7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6"/>
      <c r="Q489" s="396"/>
      <c r="R489" s="396"/>
      <c r="S489" s="394"/>
      <c r="T489" s="34"/>
      <c r="U489" s="34"/>
      <c r="V489" s="35" t="s">
        <v>66</v>
      </c>
      <c r="W489" s="389">
        <v>0</v>
      </c>
      <c r="X489" s="390">
        <f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customHeight="1" x14ac:dyDescent="0.25">
      <c r="A490" s="54" t="s">
        <v>682</v>
      </c>
      <c r="B490" s="54" t="s">
        <v>683</v>
      </c>
      <c r="C490" s="31">
        <v>4301020206</v>
      </c>
      <c r="D490" s="393">
        <v>4680115880054</v>
      </c>
      <c r="E490" s="394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6"/>
      <c r="Q490" s="396"/>
      <c r="R490" s="396"/>
      <c r="S490" s="394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8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9"/>
      <c r="O491" s="412" t="s">
        <v>70</v>
      </c>
      <c r="P491" s="413"/>
      <c r="Q491" s="413"/>
      <c r="R491" s="413"/>
      <c r="S491" s="413"/>
      <c r="T491" s="413"/>
      <c r="U491" s="414"/>
      <c r="V491" s="37" t="s">
        <v>71</v>
      </c>
      <c r="W491" s="391">
        <f>IFERROR(W489/H489,"0")+IFERROR(W490/H490,"0")</f>
        <v>0</v>
      </c>
      <c r="X491" s="391">
        <f>IFERROR(X489/H489,"0")+IFERROR(X490/H490,"0")</f>
        <v>0</v>
      </c>
      <c r="Y491" s="391">
        <f>IFERROR(IF(Y489="",0,Y489),"0")+IFERROR(IF(Y490="",0,Y490),"0")</f>
        <v>0</v>
      </c>
      <c r="Z491" s="392"/>
      <c r="AA491" s="392"/>
    </row>
    <row r="492" spans="1:67" x14ac:dyDescent="0.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09"/>
      <c r="O492" s="412" t="s">
        <v>70</v>
      </c>
      <c r="P492" s="413"/>
      <c r="Q492" s="413"/>
      <c r="R492" s="413"/>
      <c r="S492" s="413"/>
      <c r="T492" s="413"/>
      <c r="U492" s="414"/>
      <c r="V492" s="37" t="s">
        <v>66</v>
      </c>
      <c r="W492" s="391">
        <f>IFERROR(SUM(W489:W490),"0")</f>
        <v>0</v>
      </c>
      <c r="X492" s="391">
        <f>IFERROR(SUM(X489:X490),"0")</f>
        <v>0</v>
      </c>
      <c r="Y492" s="37"/>
      <c r="Z492" s="392"/>
      <c r="AA492" s="392"/>
    </row>
    <row r="493" spans="1:67" ht="14.25" customHeight="1" x14ac:dyDescent="0.25">
      <c r="A493" s="398" t="s">
        <v>61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382"/>
      <c r="AA493" s="382"/>
    </row>
    <row r="494" spans="1:67" ht="27" customHeight="1" x14ac:dyDescent="0.25">
      <c r="A494" s="54" t="s">
        <v>684</v>
      </c>
      <c r="B494" s="54" t="s">
        <v>685</v>
      </c>
      <c r="C494" s="31">
        <v>4301031252</v>
      </c>
      <c r="D494" s="393">
        <v>4680115883116</v>
      </c>
      <c r="E494" s="394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5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6"/>
      <c r="Q494" s="396"/>
      <c r="R494" s="396"/>
      <c r="S494" s="394"/>
      <c r="T494" s="34"/>
      <c r="U494" s="34"/>
      <c r="V494" s="35" t="s">
        <v>66</v>
      </c>
      <c r="W494" s="389">
        <v>500</v>
      </c>
      <c r="X494" s="390">
        <f t="shared" ref="X494:X499" si="97">IFERROR(IF(W494="",0,CEILING((W494/$H494),1)*$H494),"")</f>
        <v>501.6</v>
      </c>
      <c r="Y494" s="36">
        <f>IFERROR(IF(X494=0,"",ROUNDUP(X494/H494,0)*0.01196),"")</f>
        <v>1.1362000000000001</v>
      </c>
      <c r="Z494" s="56"/>
      <c r="AA494" s="57"/>
      <c r="AE494" s="64"/>
      <c r="BB494" s="342" t="s">
        <v>1</v>
      </c>
      <c r="BL494" s="64">
        <f t="shared" ref="BL494:BL499" si="98">IFERROR(W494*I494/H494,"0")</f>
        <v>534.09090909090912</v>
      </c>
      <c r="BM494" s="64">
        <f t="shared" ref="BM494:BM499" si="99">IFERROR(X494*I494/H494,"0")</f>
        <v>535.79999999999995</v>
      </c>
      <c r="BN494" s="64">
        <f t="shared" ref="BN494:BN499" si="100">IFERROR(1/J494*(W494/H494),"0")</f>
        <v>0.91054778554778548</v>
      </c>
      <c r="BO494" s="64">
        <f t="shared" ref="BO494:BO499" si="101">IFERROR(1/J494*(X494/H494),"0")</f>
        <v>0.91346153846153855</v>
      </c>
    </row>
    <row r="495" spans="1:67" ht="27" customHeight="1" x14ac:dyDescent="0.25">
      <c r="A495" s="54" t="s">
        <v>686</v>
      </c>
      <c r="B495" s="54" t="s">
        <v>687</v>
      </c>
      <c r="C495" s="31">
        <v>4301031248</v>
      </c>
      <c r="D495" s="393">
        <v>4680115883093</v>
      </c>
      <c r="E495" s="394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6"/>
      <c r="Q495" s="396"/>
      <c r="R495" s="396"/>
      <c r="S495" s="394"/>
      <c r="T495" s="34"/>
      <c r="U495" s="34"/>
      <c r="V495" s="35" t="s">
        <v>66</v>
      </c>
      <c r="W495" s="389">
        <v>700</v>
      </c>
      <c r="X495" s="390">
        <f t="shared" si="97"/>
        <v>702.24</v>
      </c>
      <c r="Y495" s="36">
        <f>IFERROR(IF(X495=0,"",ROUNDUP(X495/H495,0)*0.01196),"")</f>
        <v>1.5906800000000001</v>
      </c>
      <c r="Z495" s="56"/>
      <c r="AA495" s="57"/>
      <c r="AE495" s="64"/>
      <c r="BB495" s="343" t="s">
        <v>1</v>
      </c>
      <c r="BL495" s="64">
        <f t="shared" si="98"/>
        <v>747.72727272727275</v>
      </c>
      <c r="BM495" s="64">
        <f t="shared" si="99"/>
        <v>750.11999999999989</v>
      </c>
      <c r="BN495" s="64">
        <f t="shared" si="100"/>
        <v>1.2747668997668997</v>
      </c>
      <c r="BO495" s="64">
        <f t="shared" si="101"/>
        <v>1.278846153846154</v>
      </c>
    </row>
    <row r="496" spans="1:67" ht="27" customHeight="1" x14ac:dyDescent="0.25">
      <c r="A496" s="54" t="s">
        <v>688</v>
      </c>
      <c r="B496" s="54" t="s">
        <v>689</v>
      </c>
      <c r="C496" s="31">
        <v>4301031250</v>
      </c>
      <c r="D496" s="393">
        <v>4680115883109</v>
      </c>
      <c r="E496" s="394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6"/>
      <c r="Q496" s="396"/>
      <c r="R496" s="396"/>
      <c r="S496" s="394"/>
      <c r="T496" s="34"/>
      <c r="U496" s="34"/>
      <c r="V496" s="35" t="s">
        <v>66</v>
      </c>
      <c r="W496" s="389">
        <v>700</v>
      </c>
      <c r="X496" s="390">
        <f t="shared" si="97"/>
        <v>702.24</v>
      </c>
      <c r="Y496" s="36">
        <f>IFERROR(IF(X496=0,"",ROUNDUP(X496/H496,0)*0.01196),"")</f>
        <v>1.5906800000000001</v>
      </c>
      <c r="Z496" s="56"/>
      <c r="AA496" s="57"/>
      <c r="AE496" s="64"/>
      <c r="BB496" s="344" t="s">
        <v>1</v>
      </c>
      <c r="BL496" s="64">
        <f t="shared" si="98"/>
        <v>747.72727272727275</v>
      </c>
      <c r="BM496" s="64">
        <f t="shared" si="99"/>
        <v>750.11999999999989</v>
      </c>
      <c r="BN496" s="64">
        <f t="shared" si="100"/>
        <v>1.2747668997668997</v>
      </c>
      <c r="BO496" s="64">
        <f t="shared" si="101"/>
        <v>1.278846153846154</v>
      </c>
    </row>
    <row r="497" spans="1:67" ht="27" customHeight="1" x14ac:dyDescent="0.25">
      <c r="A497" s="54" t="s">
        <v>690</v>
      </c>
      <c r="B497" s="54" t="s">
        <v>691</v>
      </c>
      <c r="C497" s="31">
        <v>4301031249</v>
      </c>
      <c r="D497" s="393">
        <v>4680115882072</v>
      </c>
      <c r="E497" s="394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6"/>
      <c r="Q497" s="396"/>
      <c r="R497" s="396"/>
      <c r="S497" s="394"/>
      <c r="T497" s="34"/>
      <c r="U497" s="34"/>
      <c r="V497" s="35" t="s">
        <v>66</v>
      </c>
      <c r="W497" s="389">
        <v>0</v>
      </c>
      <c r="X497" s="390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4301031251</v>
      </c>
      <c r="D498" s="393">
        <v>4680115882102</v>
      </c>
      <c r="E498" s="394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6"/>
      <c r="Q498" s="396"/>
      <c r="R498" s="396"/>
      <c r="S498" s="394"/>
      <c r="T498" s="34"/>
      <c r="U498" s="34"/>
      <c r="V498" s="35" t="s">
        <v>66</v>
      </c>
      <c r="W498" s="389">
        <v>0</v>
      </c>
      <c r="X498" s="390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4301031253</v>
      </c>
      <c r="D499" s="393">
        <v>4680115882096</v>
      </c>
      <c r="E499" s="394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6"/>
      <c r="Q499" s="396"/>
      <c r="R499" s="396"/>
      <c r="S499" s="394"/>
      <c r="T499" s="34"/>
      <c r="U499" s="34"/>
      <c r="V499" s="35" t="s">
        <v>66</v>
      </c>
      <c r="W499" s="389">
        <v>0</v>
      </c>
      <c r="X499" s="390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x14ac:dyDescent="0.2">
      <c r="A500" s="40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9"/>
      <c r="O500" s="412" t="s">
        <v>70</v>
      </c>
      <c r="P500" s="413"/>
      <c r="Q500" s="413"/>
      <c r="R500" s="413"/>
      <c r="S500" s="413"/>
      <c r="T500" s="413"/>
      <c r="U500" s="414"/>
      <c r="V500" s="37" t="s">
        <v>71</v>
      </c>
      <c r="W500" s="391">
        <f>IFERROR(W494/H494,"0")+IFERROR(W495/H495,"0")+IFERROR(W496/H496,"0")+IFERROR(W497/H497,"0")+IFERROR(W498/H498,"0")+IFERROR(W499/H499,"0")</f>
        <v>359.84848484848482</v>
      </c>
      <c r="X500" s="391">
        <f>IFERROR(X494/H494,"0")+IFERROR(X495/H495,"0")+IFERROR(X496/H496,"0")+IFERROR(X497/H497,"0")+IFERROR(X498/H498,"0")+IFERROR(X499/H499,"0")</f>
        <v>361</v>
      </c>
      <c r="Y500" s="391">
        <f>IFERROR(IF(Y494="",0,Y494),"0")+IFERROR(IF(Y495="",0,Y495),"0")+IFERROR(IF(Y496="",0,Y496),"0")+IFERROR(IF(Y497="",0,Y497),"0")+IFERROR(IF(Y498="",0,Y498),"0")+IFERROR(IF(Y499="",0,Y499),"0")</f>
        <v>4.3175600000000003</v>
      </c>
      <c r="Z500" s="392"/>
      <c r="AA500" s="392"/>
    </row>
    <row r="501" spans="1:67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9"/>
      <c r="O501" s="412" t="s">
        <v>70</v>
      </c>
      <c r="P501" s="413"/>
      <c r="Q501" s="413"/>
      <c r="R501" s="413"/>
      <c r="S501" s="413"/>
      <c r="T501" s="413"/>
      <c r="U501" s="414"/>
      <c r="V501" s="37" t="s">
        <v>66</v>
      </c>
      <c r="W501" s="391">
        <f>IFERROR(SUM(W494:W499),"0")</f>
        <v>1900</v>
      </c>
      <c r="X501" s="391">
        <f>IFERROR(SUM(X494:X499),"0")</f>
        <v>1906.0800000000002</v>
      </c>
      <c r="Y501" s="37"/>
      <c r="Z501" s="392"/>
      <c r="AA501" s="392"/>
    </row>
    <row r="502" spans="1:67" ht="14.25" customHeight="1" x14ac:dyDescent="0.25">
      <c r="A502" s="398" t="s">
        <v>72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82"/>
      <c r="AA502" s="382"/>
    </row>
    <row r="503" spans="1:67" ht="16.5" customHeight="1" x14ac:dyDescent="0.25">
      <c r="A503" s="54" t="s">
        <v>696</v>
      </c>
      <c r="B503" s="54" t="s">
        <v>697</v>
      </c>
      <c r="C503" s="31">
        <v>4301051230</v>
      </c>
      <c r="D503" s="393">
        <v>4607091383409</v>
      </c>
      <c r="E503" s="394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6"/>
      <c r="Q503" s="396"/>
      <c r="R503" s="396"/>
      <c r="S503" s="394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customHeight="1" x14ac:dyDescent="0.25">
      <c r="A504" s="54" t="s">
        <v>698</v>
      </c>
      <c r="B504" s="54" t="s">
        <v>699</v>
      </c>
      <c r="C504" s="31">
        <v>4301051231</v>
      </c>
      <c r="D504" s="393">
        <v>4607091383416</v>
      </c>
      <c r="E504" s="394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6"/>
      <c r="Q504" s="396"/>
      <c r="R504" s="396"/>
      <c r="S504" s="394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customHeight="1" x14ac:dyDescent="0.25">
      <c r="A505" s="54" t="s">
        <v>700</v>
      </c>
      <c r="B505" s="54" t="s">
        <v>701</v>
      </c>
      <c r="C505" s="31">
        <v>4301051058</v>
      </c>
      <c r="D505" s="393">
        <v>4680115883536</v>
      </c>
      <c r="E505" s="394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4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6"/>
      <c r="Q505" s="396"/>
      <c r="R505" s="396"/>
      <c r="S505" s="394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08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9"/>
      <c r="O506" s="412" t="s">
        <v>70</v>
      </c>
      <c r="P506" s="413"/>
      <c r="Q506" s="413"/>
      <c r="R506" s="413"/>
      <c r="S506" s="413"/>
      <c r="T506" s="413"/>
      <c r="U506" s="414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9"/>
      <c r="O507" s="412" t="s">
        <v>70</v>
      </c>
      <c r="P507" s="413"/>
      <c r="Q507" s="413"/>
      <c r="R507" s="413"/>
      <c r="S507" s="413"/>
      <c r="T507" s="413"/>
      <c r="U507" s="414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customHeight="1" x14ac:dyDescent="0.25">
      <c r="A508" s="398" t="s">
        <v>206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82"/>
      <c r="AA508" s="382"/>
    </row>
    <row r="509" spans="1:67" ht="16.5" customHeight="1" x14ac:dyDescent="0.25">
      <c r="A509" s="54" t="s">
        <v>702</v>
      </c>
      <c r="B509" s="54" t="s">
        <v>703</v>
      </c>
      <c r="C509" s="31">
        <v>4301060363</v>
      </c>
      <c r="D509" s="393">
        <v>4680115885035</v>
      </c>
      <c r="E509" s="394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6"/>
      <c r="Q509" s="396"/>
      <c r="R509" s="396"/>
      <c r="S509" s="394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08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9"/>
      <c r="O510" s="412" t="s">
        <v>70</v>
      </c>
      <c r="P510" s="413"/>
      <c r="Q510" s="413"/>
      <c r="R510" s="413"/>
      <c r="S510" s="413"/>
      <c r="T510" s="413"/>
      <c r="U510" s="414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9"/>
      <c r="O511" s="412" t="s">
        <v>70</v>
      </c>
      <c r="P511" s="413"/>
      <c r="Q511" s="413"/>
      <c r="R511" s="413"/>
      <c r="S511" s="413"/>
      <c r="T511" s="413"/>
      <c r="U511" s="414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customHeight="1" x14ac:dyDescent="0.2">
      <c r="A512" s="427" t="s">
        <v>704</v>
      </c>
      <c r="B512" s="428"/>
      <c r="C512" s="428"/>
      <c r="D512" s="428"/>
      <c r="E512" s="428"/>
      <c r="F512" s="428"/>
      <c r="G512" s="428"/>
      <c r="H512" s="428"/>
      <c r="I512" s="428"/>
      <c r="J512" s="428"/>
      <c r="K512" s="428"/>
      <c r="L512" s="428"/>
      <c r="M512" s="428"/>
      <c r="N512" s="428"/>
      <c r="O512" s="428"/>
      <c r="P512" s="428"/>
      <c r="Q512" s="428"/>
      <c r="R512" s="428"/>
      <c r="S512" s="428"/>
      <c r="T512" s="428"/>
      <c r="U512" s="428"/>
      <c r="V512" s="428"/>
      <c r="W512" s="428"/>
      <c r="X512" s="428"/>
      <c r="Y512" s="428"/>
      <c r="Z512" s="48"/>
      <c r="AA512" s="48"/>
    </row>
    <row r="513" spans="1:67" ht="16.5" customHeight="1" x14ac:dyDescent="0.25">
      <c r="A513" s="421" t="s">
        <v>705</v>
      </c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  <c r="X513" s="399"/>
      <c r="Y513" s="399"/>
      <c r="Z513" s="383"/>
      <c r="AA513" s="383"/>
    </row>
    <row r="514" spans="1:67" ht="14.25" customHeight="1" x14ac:dyDescent="0.25">
      <c r="A514" s="398" t="s">
        <v>105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2"/>
      <c r="AA514" s="382"/>
    </row>
    <row r="515" spans="1:67" ht="27" customHeight="1" x14ac:dyDescent="0.25">
      <c r="A515" s="54" t="s">
        <v>706</v>
      </c>
      <c r="B515" s="54" t="s">
        <v>707</v>
      </c>
      <c r="C515" s="31">
        <v>4301011763</v>
      </c>
      <c r="D515" s="393">
        <v>4640242181011</v>
      </c>
      <c r="E515" s="394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119</v>
      </c>
      <c r="M515" s="33"/>
      <c r="N515" s="32">
        <v>55</v>
      </c>
      <c r="O515" s="713" t="s">
        <v>708</v>
      </c>
      <c r="P515" s="396"/>
      <c r="Q515" s="396"/>
      <c r="R515" s="396"/>
      <c r="S515" s="394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customHeight="1" x14ac:dyDescent="0.25">
      <c r="A516" s="54" t="s">
        <v>709</v>
      </c>
      <c r="B516" s="54" t="s">
        <v>710</v>
      </c>
      <c r="C516" s="31">
        <v>4301011951</v>
      </c>
      <c r="D516" s="393">
        <v>4640242180045</v>
      </c>
      <c r="E516" s="394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711</v>
      </c>
      <c r="P516" s="396"/>
      <c r="Q516" s="396"/>
      <c r="R516" s="396"/>
      <c r="S516" s="394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712</v>
      </c>
      <c r="B517" s="54" t="s">
        <v>713</v>
      </c>
      <c r="C517" s="31">
        <v>4301011585</v>
      </c>
      <c r="D517" s="393">
        <v>4640242180441</v>
      </c>
      <c r="E517" s="394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714</v>
      </c>
      <c r="P517" s="396"/>
      <c r="Q517" s="396"/>
      <c r="R517" s="396"/>
      <c r="S517" s="394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715</v>
      </c>
      <c r="B518" s="54" t="s">
        <v>716</v>
      </c>
      <c r="C518" s="31">
        <v>4301011950</v>
      </c>
      <c r="D518" s="393">
        <v>4640242180601</v>
      </c>
      <c r="E518" s="394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9" t="s">
        <v>717</v>
      </c>
      <c r="P518" s="396"/>
      <c r="Q518" s="396"/>
      <c r="R518" s="396"/>
      <c r="S518" s="394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718</v>
      </c>
      <c r="B519" s="54" t="s">
        <v>719</v>
      </c>
      <c r="C519" s="31">
        <v>4301011584</v>
      </c>
      <c r="D519" s="393">
        <v>4640242180564</v>
      </c>
      <c r="E519" s="394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548" t="s">
        <v>720</v>
      </c>
      <c r="P519" s="396"/>
      <c r="Q519" s="396"/>
      <c r="R519" s="396"/>
      <c r="S519" s="394"/>
      <c r="T519" s="34"/>
      <c r="U519" s="34"/>
      <c r="V519" s="35" t="s">
        <v>66</v>
      </c>
      <c r="W519" s="389">
        <v>300</v>
      </c>
      <c r="X519" s="390">
        <f t="shared" si="102"/>
        <v>300</v>
      </c>
      <c r="Y519" s="36">
        <f t="shared" si="103"/>
        <v>0.54374999999999996</v>
      </c>
      <c r="Z519" s="56"/>
      <c r="AA519" s="57"/>
      <c r="AE519" s="64"/>
      <c r="BB519" s="356" t="s">
        <v>1</v>
      </c>
      <c r="BL519" s="64">
        <f t="shared" si="104"/>
        <v>312</v>
      </c>
      <c r="BM519" s="64">
        <f t="shared" si="105"/>
        <v>312</v>
      </c>
      <c r="BN519" s="64">
        <f t="shared" si="106"/>
        <v>0.4464285714285714</v>
      </c>
      <c r="BO519" s="64">
        <f t="shared" si="107"/>
        <v>0.4464285714285714</v>
      </c>
    </row>
    <row r="520" spans="1:67" ht="27" customHeight="1" x14ac:dyDescent="0.25">
      <c r="A520" s="54" t="s">
        <v>721</v>
      </c>
      <c r="B520" s="54" t="s">
        <v>722</v>
      </c>
      <c r="C520" s="31">
        <v>4301011762</v>
      </c>
      <c r="D520" s="393">
        <v>4640242180922</v>
      </c>
      <c r="E520" s="394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480" t="s">
        <v>723</v>
      </c>
      <c r="P520" s="396"/>
      <c r="Q520" s="396"/>
      <c r="R520" s="396"/>
      <c r="S520" s="394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724</v>
      </c>
      <c r="B521" s="54" t="s">
        <v>725</v>
      </c>
      <c r="C521" s="31">
        <v>4301011764</v>
      </c>
      <c r="D521" s="393">
        <v>4640242181189</v>
      </c>
      <c r="E521" s="394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119</v>
      </c>
      <c r="M521" s="33"/>
      <c r="N521" s="32">
        <v>55</v>
      </c>
      <c r="O521" s="485" t="s">
        <v>726</v>
      </c>
      <c r="P521" s="396"/>
      <c r="Q521" s="396"/>
      <c r="R521" s="396"/>
      <c r="S521" s="394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727</v>
      </c>
      <c r="B522" s="54" t="s">
        <v>728</v>
      </c>
      <c r="C522" s="31">
        <v>4301011551</v>
      </c>
      <c r="D522" s="393">
        <v>4640242180038</v>
      </c>
      <c r="E522" s="394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661" t="s">
        <v>729</v>
      </c>
      <c r="P522" s="396"/>
      <c r="Q522" s="396"/>
      <c r="R522" s="396"/>
      <c r="S522" s="394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730</v>
      </c>
      <c r="B523" s="54" t="s">
        <v>731</v>
      </c>
      <c r="C523" s="31">
        <v>4301011765</v>
      </c>
      <c r="D523" s="393">
        <v>4640242181172</v>
      </c>
      <c r="E523" s="394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522" t="s">
        <v>732</v>
      </c>
      <c r="P523" s="396"/>
      <c r="Q523" s="396"/>
      <c r="R523" s="396"/>
      <c r="S523" s="394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x14ac:dyDescent="0.2">
      <c r="A524" s="408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9"/>
      <c r="O524" s="412" t="s">
        <v>70</v>
      </c>
      <c r="P524" s="413"/>
      <c r="Q524" s="413"/>
      <c r="R524" s="413"/>
      <c r="S524" s="413"/>
      <c r="T524" s="413"/>
      <c r="U524" s="414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25</v>
      </c>
      <c r="X524" s="391">
        <f>IFERROR(X515/H515,"0")+IFERROR(X516/H516,"0")+IFERROR(X517/H517,"0")+IFERROR(X518/H518,"0")+IFERROR(X519/H519,"0")+IFERROR(X520/H520,"0")+IFERROR(X521/H521,"0")+IFERROR(X522/H522,"0")+IFERROR(X523/H523,"0")</f>
        <v>25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0.54374999999999996</v>
      </c>
      <c r="Z524" s="392"/>
      <c r="AA524" s="392"/>
    </row>
    <row r="525" spans="1:67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09"/>
      <c r="O525" s="412" t="s">
        <v>70</v>
      </c>
      <c r="P525" s="413"/>
      <c r="Q525" s="413"/>
      <c r="R525" s="413"/>
      <c r="S525" s="413"/>
      <c r="T525" s="413"/>
      <c r="U525" s="414"/>
      <c r="V525" s="37" t="s">
        <v>66</v>
      </c>
      <c r="W525" s="391">
        <f>IFERROR(SUM(W515:W523),"0")</f>
        <v>300</v>
      </c>
      <c r="X525" s="391">
        <f>IFERROR(SUM(X515:X523),"0")</f>
        <v>300</v>
      </c>
      <c r="Y525" s="37"/>
      <c r="Z525" s="392"/>
      <c r="AA525" s="392"/>
    </row>
    <row r="526" spans="1:67" ht="14.25" customHeight="1" x14ac:dyDescent="0.25">
      <c r="A526" s="398" t="s">
        <v>97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82"/>
      <c r="AA526" s="382"/>
    </row>
    <row r="527" spans="1:67" ht="27" customHeight="1" x14ac:dyDescent="0.25">
      <c r="A527" s="54" t="s">
        <v>733</v>
      </c>
      <c r="B527" s="54" t="s">
        <v>734</v>
      </c>
      <c r="C527" s="31">
        <v>4301020260</v>
      </c>
      <c r="D527" s="393">
        <v>4640242180526</v>
      </c>
      <c r="E527" s="394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90" t="s">
        <v>735</v>
      </c>
      <c r="P527" s="396"/>
      <c r="Q527" s="396"/>
      <c r="R527" s="396"/>
      <c r="S527" s="394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customHeight="1" x14ac:dyDescent="0.25">
      <c r="A528" s="54" t="s">
        <v>736</v>
      </c>
      <c r="B528" s="54" t="s">
        <v>737</v>
      </c>
      <c r="C528" s="31">
        <v>4301020269</v>
      </c>
      <c r="D528" s="393">
        <v>4640242180519</v>
      </c>
      <c r="E528" s="394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119</v>
      </c>
      <c r="M528" s="33"/>
      <c r="N528" s="32">
        <v>50</v>
      </c>
      <c r="O528" s="728" t="s">
        <v>738</v>
      </c>
      <c r="P528" s="396"/>
      <c r="Q528" s="396"/>
      <c r="R528" s="396"/>
      <c r="S528" s="394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739</v>
      </c>
      <c r="B529" s="54" t="s">
        <v>740</v>
      </c>
      <c r="C529" s="31">
        <v>4301020309</v>
      </c>
      <c r="D529" s="393">
        <v>4640242180090</v>
      </c>
      <c r="E529" s="394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1" t="s">
        <v>741</v>
      </c>
      <c r="P529" s="396"/>
      <c r="Q529" s="396"/>
      <c r="R529" s="396"/>
      <c r="S529" s="394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742</v>
      </c>
      <c r="B530" s="54" t="s">
        <v>743</v>
      </c>
      <c r="C530" s="31">
        <v>4301020314</v>
      </c>
      <c r="D530" s="393">
        <v>4640242180090</v>
      </c>
      <c r="E530" s="394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2" t="s">
        <v>744</v>
      </c>
      <c r="P530" s="396"/>
      <c r="Q530" s="396"/>
      <c r="R530" s="396"/>
      <c r="S530" s="394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745</v>
      </c>
      <c r="B531" s="54" t="s">
        <v>746</v>
      </c>
      <c r="C531" s="31">
        <v>4301020295</v>
      </c>
      <c r="D531" s="393">
        <v>4640242181363</v>
      </c>
      <c r="E531" s="394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716" t="s">
        <v>747</v>
      </c>
      <c r="P531" s="396"/>
      <c r="Q531" s="396"/>
      <c r="R531" s="396"/>
      <c r="S531" s="394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9"/>
      <c r="O532" s="412" t="s">
        <v>70</v>
      </c>
      <c r="P532" s="413"/>
      <c r="Q532" s="413"/>
      <c r="R532" s="413"/>
      <c r="S532" s="413"/>
      <c r="T532" s="413"/>
      <c r="U532" s="414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09"/>
      <c r="O533" s="412" t="s">
        <v>70</v>
      </c>
      <c r="P533" s="413"/>
      <c r="Q533" s="413"/>
      <c r="R533" s="413"/>
      <c r="S533" s="413"/>
      <c r="T533" s="413"/>
      <c r="U533" s="414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customHeight="1" x14ac:dyDescent="0.25">
      <c r="A534" s="398" t="s">
        <v>61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82"/>
      <c r="AA534" s="382"/>
    </row>
    <row r="535" spans="1:67" ht="27" customHeight="1" x14ac:dyDescent="0.25">
      <c r="A535" s="54" t="s">
        <v>748</v>
      </c>
      <c r="B535" s="54" t="s">
        <v>749</v>
      </c>
      <c r="C535" s="31">
        <v>4301031280</v>
      </c>
      <c r="D535" s="393">
        <v>4640242180816</v>
      </c>
      <c r="E535" s="394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750</v>
      </c>
      <c r="P535" s="396"/>
      <c r="Q535" s="396"/>
      <c r="R535" s="396"/>
      <c r="S535" s="394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751</v>
      </c>
      <c r="B536" s="54" t="s">
        <v>752</v>
      </c>
      <c r="C536" s="31">
        <v>4301031244</v>
      </c>
      <c r="D536" s="393">
        <v>4640242180595</v>
      </c>
      <c r="E536" s="394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8" t="s">
        <v>753</v>
      </c>
      <c r="P536" s="396"/>
      <c r="Q536" s="396"/>
      <c r="R536" s="396"/>
      <c r="S536" s="394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754</v>
      </c>
      <c r="B537" s="54" t="s">
        <v>755</v>
      </c>
      <c r="C537" s="31">
        <v>4301031321</v>
      </c>
      <c r="D537" s="393">
        <v>4640242180076</v>
      </c>
      <c r="E537" s="394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6" t="s">
        <v>756</v>
      </c>
      <c r="P537" s="396"/>
      <c r="Q537" s="396"/>
      <c r="R537" s="396"/>
      <c r="S537" s="394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757</v>
      </c>
      <c r="B538" s="54" t="s">
        <v>758</v>
      </c>
      <c r="C538" s="31">
        <v>4301031203</v>
      </c>
      <c r="D538" s="393">
        <v>4640242180908</v>
      </c>
      <c r="E538" s="394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6" t="s">
        <v>759</v>
      </c>
      <c r="P538" s="396"/>
      <c r="Q538" s="396"/>
      <c r="R538" s="396"/>
      <c r="S538" s="394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760</v>
      </c>
      <c r="B539" s="54" t="s">
        <v>761</v>
      </c>
      <c r="C539" s="31">
        <v>4301031200</v>
      </c>
      <c r="D539" s="393">
        <v>4640242180489</v>
      </c>
      <c r="E539" s="394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2" t="s">
        <v>762</v>
      </c>
      <c r="P539" s="396"/>
      <c r="Q539" s="396"/>
      <c r="R539" s="396"/>
      <c r="S539" s="394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8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9"/>
      <c r="O540" s="412" t="s">
        <v>70</v>
      </c>
      <c r="P540" s="413"/>
      <c r="Q540" s="413"/>
      <c r="R540" s="413"/>
      <c r="S540" s="413"/>
      <c r="T540" s="413"/>
      <c r="U540" s="414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09"/>
      <c r="O541" s="412" t="s">
        <v>70</v>
      </c>
      <c r="P541" s="413"/>
      <c r="Q541" s="413"/>
      <c r="R541" s="413"/>
      <c r="S541" s="413"/>
      <c r="T541" s="413"/>
      <c r="U541" s="414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customHeight="1" x14ac:dyDescent="0.25">
      <c r="A542" s="398" t="s">
        <v>72</v>
      </c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  <c r="Q542" s="399"/>
      <c r="R542" s="399"/>
      <c r="S542" s="399"/>
      <c r="T542" s="399"/>
      <c r="U542" s="399"/>
      <c r="V542" s="399"/>
      <c r="W542" s="399"/>
      <c r="X542" s="399"/>
      <c r="Y542" s="399"/>
      <c r="Z542" s="382"/>
      <c r="AA542" s="382"/>
    </row>
    <row r="543" spans="1:67" ht="27" customHeight="1" x14ac:dyDescent="0.25">
      <c r="A543" s="54" t="s">
        <v>763</v>
      </c>
      <c r="B543" s="54" t="s">
        <v>764</v>
      </c>
      <c r="C543" s="31">
        <v>4301051746</v>
      </c>
      <c r="D543" s="393">
        <v>4640242180533</v>
      </c>
      <c r="E543" s="394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119</v>
      </c>
      <c r="M543" s="33"/>
      <c r="N543" s="32">
        <v>40</v>
      </c>
      <c r="O543" s="581" t="s">
        <v>765</v>
      </c>
      <c r="P543" s="396"/>
      <c r="Q543" s="396"/>
      <c r="R543" s="396"/>
      <c r="S543" s="394"/>
      <c r="T543" s="34"/>
      <c r="U543" s="34"/>
      <c r="V543" s="35" t="s">
        <v>66</v>
      </c>
      <c r="W543" s="389">
        <v>0</v>
      </c>
      <c r="X543" s="390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766</v>
      </c>
      <c r="B544" s="54" t="s">
        <v>767</v>
      </c>
      <c r="C544" s="31">
        <v>4301051780</v>
      </c>
      <c r="D544" s="393">
        <v>4640242180106</v>
      </c>
      <c r="E544" s="394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550" t="s">
        <v>768</v>
      </c>
      <c r="P544" s="396"/>
      <c r="Q544" s="396"/>
      <c r="R544" s="396"/>
      <c r="S544" s="394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769</v>
      </c>
      <c r="B545" s="54" t="s">
        <v>770</v>
      </c>
      <c r="C545" s="31">
        <v>4301051510</v>
      </c>
      <c r="D545" s="393">
        <v>4640242180540</v>
      </c>
      <c r="E545" s="394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561" t="s">
        <v>771</v>
      </c>
      <c r="P545" s="396"/>
      <c r="Q545" s="396"/>
      <c r="R545" s="396"/>
      <c r="S545" s="394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772</v>
      </c>
      <c r="B546" s="54" t="s">
        <v>773</v>
      </c>
      <c r="C546" s="31">
        <v>4301051390</v>
      </c>
      <c r="D546" s="393">
        <v>4640242181233</v>
      </c>
      <c r="E546" s="394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732" t="s">
        <v>774</v>
      </c>
      <c r="P546" s="396"/>
      <c r="Q546" s="396"/>
      <c r="R546" s="396"/>
      <c r="S546" s="394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775</v>
      </c>
      <c r="B547" s="54" t="s">
        <v>776</v>
      </c>
      <c r="C547" s="31">
        <v>4301051448</v>
      </c>
      <c r="D547" s="393">
        <v>4640242181226</v>
      </c>
      <c r="E547" s="394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753" t="s">
        <v>777</v>
      </c>
      <c r="P547" s="396"/>
      <c r="Q547" s="396"/>
      <c r="R547" s="396"/>
      <c r="S547" s="394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08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9"/>
      <c r="O548" s="412" t="s">
        <v>70</v>
      </c>
      <c r="P548" s="413"/>
      <c r="Q548" s="413"/>
      <c r="R548" s="413"/>
      <c r="S548" s="413"/>
      <c r="T548" s="413"/>
      <c r="U548" s="414"/>
      <c r="V548" s="37" t="s">
        <v>71</v>
      </c>
      <c r="W548" s="391">
        <f>IFERROR(W543/H543,"0")+IFERROR(W544/H544,"0")+IFERROR(W545/H545,"0")+IFERROR(W546/H546,"0")+IFERROR(W547/H547,"0")</f>
        <v>0</v>
      </c>
      <c r="X548" s="391">
        <f>IFERROR(X543/H543,"0")+IFERROR(X544/H544,"0")+IFERROR(X545/H545,"0")+IFERROR(X546/H546,"0")+IFERROR(X547/H547,"0")</f>
        <v>0</v>
      </c>
      <c r="Y548" s="391">
        <f>IFERROR(IF(Y543="",0,Y543),"0")+IFERROR(IF(Y544="",0,Y544),"0")+IFERROR(IF(Y545="",0,Y545),"0")+IFERROR(IF(Y546="",0,Y546),"0")+IFERROR(IF(Y547="",0,Y547),"0")</f>
        <v>0</v>
      </c>
      <c r="Z548" s="392"/>
      <c r="AA548" s="392"/>
    </row>
    <row r="549" spans="1:67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9"/>
      <c r="O549" s="412" t="s">
        <v>70</v>
      </c>
      <c r="P549" s="413"/>
      <c r="Q549" s="413"/>
      <c r="R549" s="413"/>
      <c r="S549" s="413"/>
      <c r="T549" s="413"/>
      <c r="U549" s="414"/>
      <c r="V549" s="37" t="s">
        <v>66</v>
      </c>
      <c r="W549" s="391">
        <f>IFERROR(SUM(W543:W547),"0")</f>
        <v>0</v>
      </c>
      <c r="X549" s="391">
        <f>IFERROR(SUM(X543:X547),"0")</f>
        <v>0</v>
      </c>
      <c r="Y549" s="37"/>
      <c r="Z549" s="392"/>
      <c r="AA549" s="392"/>
    </row>
    <row r="550" spans="1:67" ht="14.25" customHeight="1" x14ac:dyDescent="0.25">
      <c r="A550" s="398" t="s">
        <v>206</v>
      </c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  <c r="Q550" s="399"/>
      <c r="R550" s="399"/>
      <c r="S550" s="399"/>
      <c r="T550" s="399"/>
      <c r="U550" s="399"/>
      <c r="V550" s="399"/>
      <c r="W550" s="399"/>
      <c r="X550" s="399"/>
      <c r="Y550" s="399"/>
      <c r="Z550" s="382"/>
      <c r="AA550" s="382"/>
    </row>
    <row r="551" spans="1:67" ht="27" customHeight="1" x14ac:dyDescent="0.25">
      <c r="A551" s="54" t="s">
        <v>778</v>
      </c>
      <c r="B551" s="54" t="s">
        <v>779</v>
      </c>
      <c r="C551" s="31">
        <v>4301060354</v>
      </c>
      <c r="D551" s="393">
        <v>4640242180120</v>
      </c>
      <c r="E551" s="394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7" t="s">
        <v>780</v>
      </c>
      <c r="P551" s="396"/>
      <c r="Q551" s="396"/>
      <c r="R551" s="396"/>
      <c r="S551" s="394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778</v>
      </c>
      <c r="B552" s="54" t="s">
        <v>781</v>
      </c>
      <c r="C552" s="31">
        <v>4301060408</v>
      </c>
      <c r="D552" s="393">
        <v>4640242180120</v>
      </c>
      <c r="E552" s="394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782</v>
      </c>
      <c r="P552" s="396"/>
      <c r="Q552" s="396"/>
      <c r="R552" s="396"/>
      <c r="S552" s="394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783</v>
      </c>
      <c r="B553" s="54" t="s">
        <v>784</v>
      </c>
      <c r="C553" s="31">
        <v>4301060355</v>
      </c>
      <c r="D553" s="393">
        <v>4640242180137</v>
      </c>
      <c r="E553" s="394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1" t="s">
        <v>785</v>
      </c>
      <c r="P553" s="396"/>
      <c r="Q553" s="396"/>
      <c r="R553" s="396"/>
      <c r="S553" s="394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783</v>
      </c>
      <c r="B554" s="54" t="s">
        <v>786</v>
      </c>
      <c r="C554" s="31">
        <v>4301060407</v>
      </c>
      <c r="D554" s="393">
        <v>4640242180137</v>
      </c>
      <c r="E554" s="394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1" t="s">
        <v>787</v>
      </c>
      <c r="P554" s="396"/>
      <c r="Q554" s="396"/>
      <c r="R554" s="396"/>
      <c r="S554" s="394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x14ac:dyDescent="0.2">
      <c r="A555" s="408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9"/>
      <c r="O555" s="412" t="s">
        <v>70</v>
      </c>
      <c r="P555" s="413"/>
      <c r="Q555" s="413"/>
      <c r="R555" s="413"/>
      <c r="S555" s="413"/>
      <c r="T555" s="413"/>
      <c r="U555" s="414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09"/>
      <c r="O556" s="412" t="s">
        <v>70</v>
      </c>
      <c r="P556" s="413"/>
      <c r="Q556" s="413"/>
      <c r="R556" s="413"/>
      <c r="S556" s="413"/>
      <c r="T556" s="413"/>
      <c r="U556" s="414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584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7"/>
      <c r="O557" s="568" t="s">
        <v>788</v>
      </c>
      <c r="P557" s="546"/>
      <c r="Q557" s="546"/>
      <c r="R557" s="546"/>
      <c r="S557" s="546"/>
      <c r="T557" s="546"/>
      <c r="U557" s="547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15730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15833.179999999998</v>
      </c>
      <c r="Y557" s="37"/>
      <c r="Z557" s="392"/>
      <c r="AA557" s="392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7"/>
      <c r="O558" s="568" t="s">
        <v>789</v>
      </c>
      <c r="P558" s="546"/>
      <c r="Q558" s="546"/>
      <c r="R558" s="546"/>
      <c r="S558" s="546"/>
      <c r="T558" s="546"/>
      <c r="U558" s="547"/>
      <c r="V558" s="37" t="s">
        <v>66</v>
      </c>
      <c r="W558" s="391">
        <f>IFERROR(SUM(BL22:BL554),"0")</f>
        <v>16710.572988798056</v>
      </c>
      <c r="X558" s="391">
        <f>IFERROR(SUM(BM22:BM554),"0")</f>
        <v>16819.751999999993</v>
      </c>
      <c r="Y558" s="37"/>
      <c r="Z558" s="392"/>
      <c r="AA558" s="392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7"/>
      <c r="O559" s="568" t="s">
        <v>790</v>
      </c>
      <c r="P559" s="546"/>
      <c r="Q559" s="546"/>
      <c r="R559" s="546"/>
      <c r="S559" s="546"/>
      <c r="T559" s="546"/>
      <c r="U559" s="547"/>
      <c r="V559" s="37" t="s">
        <v>791</v>
      </c>
      <c r="W559" s="38">
        <f>ROUNDUP(SUM(BN22:BN554),0)</f>
        <v>30</v>
      </c>
      <c r="X559" s="38">
        <f>ROUNDUP(SUM(BO22:BO554),0)</f>
        <v>30</v>
      </c>
      <c r="Y559" s="37"/>
      <c r="Z559" s="392"/>
      <c r="AA559" s="392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47"/>
      <c r="O560" s="568" t="s">
        <v>792</v>
      </c>
      <c r="P560" s="546"/>
      <c r="Q560" s="546"/>
      <c r="R560" s="546"/>
      <c r="S560" s="546"/>
      <c r="T560" s="546"/>
      <c r="U560" s="547"/>
      <c r="V560" s="37" t="s">
        <v>66</v>
      </c>
      <c r="W560" s="391">
        <f>GrossWeightTotal+PalletQtyTotal*25</f>
        <v>17460.572988798056</v>
      </c>
      <c r="X560" s="391">
        <f>GrossWeightTotalR+PalletQtyTotalR*25</f>
        <v>17569.751999999993</v>
      </c>
      <c r="Y560" s="37"/>
      <c r="Z560" s="392"/>
      <c r="AA560" s="392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47"/>
      <c r="O561" s="568" t="s">
        <v>793</v>
      </c>
      <c r="P561" s="546"/>
      <c r="Q561" s="546"/>
      <c r="R561" s="546"/>
      <c r="S561" s="546"/>
      <c r="T561" s="546"/>
      <c r="U561" s="547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2516.1154710281817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2531</v>
      </c>
      <c r="Y561" s="37"/>
      <c r="Z561" s="392"/>
      <c r="AA561" s="392"/>
    </row>
    <row r="562" spans="1:30" ht="14.25" customHeight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47"/>
      <c r="O562" s="568" t="s">
        <v>794</v>
      </c>
      <c r="P562" s="546"/>
      <c r="Q562" s="546"/>
      <c r="R562" s="546"/>
      <c r="S562" s="546"/>
      <c r="T562" s="546"/>
      <c r="U562" s="547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35.682070000000003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0" t="s">
        <v>60</v>
      </c>
      <c r="C564" s="433" t="s">
        <v>95</v>
      </c>
      <c r="D564" s="453"/>
      <c r="E564" s="453"/>
      <c r="F564" s="454"/>
      <c r="G564" s="433" t="s">
        <v>228</v>
      </c>
      <c r="H564" s="453"/>
      <c r="I564" s="453"/>
      <c r="J564" s="453"/>
      <c r="K564" s="453"/>
      <c r="L564" s="453"/>
      <c r="M564" s="453"/>
      <c r="N564" s="453"/>
      <c r="O564" s="453"/>
      <c r="P564" s="454"/>
      <c r="Q564" s="433" t="s">
        <v>488</v>
      </c>
      <c r="R564" s="454"/>
      <c r="S564" s="433" t="s">
        <v>567</v>
      </c>
      <c r="T564" s="453"/>
      <c r="U564" s="453"/>
      <c r="V564" s="454"/>
      <c r="W564" s="380" t="s">
        <v>655</v>
      </c>
      <c r="X564" s="380" t="s">
        <v>704</v>
      </c>
      <c r="AA564" s="52"/>
      <c r="AD564" s="381"/>
    </row>
    <row r="565" spans="1:30" ht="14.25" customHeight="1" thickTop="1" x14ac:dyDescent="0.2">
      <c r="A565" s="796" t="s">
        <v>797</v>
      </c>
      <c r="B565" s="433" t="s">
        <v>60</v>
      </c>
      <c r="C565" s="433" t="s">
        <v>96</v>
      </c>
      <c r="D565" s="433" t="s">
        <v>104</v>
      </c>
      <c r="E565" s="433" t="s">
        <v>95</v>
      </c>
      <c r="F565" s="433" t="s">
        <v>218</v>
      </c>
      <c r="G565" s="433" t="s">
        <v>229</v>
      </c>
      <c r="H565" s="433" t="s">
        <v>246</v>
      </c>
      <c r="I565" s="433" t="s">
        <v>265</v>
      </c>
      <c r="J565" s="433" t="s">
        <v>338</v>
      </c>
      <c r="K565" s="381"/>
      <c r="L565" s="433" t="s">
        <v>372</v>
      </c>
      <c r="M565" s="381"/>
      <c r="N565" s="433" t="s">
        <v>372</v>
      </c>
      <c r="O565" s="433" t="s">
        <v>458</v>
      </c>
      <c r="P565" s="433" t="s">
        <v>475</v>
      </c>
      <c r="Q565" s="433" t="s">
        <v>489</v>
      </c>
      <c r="R565" s="433" t="s">
        <v>536</v>
      </c>
      <c r="S565" s="433" t="s">
        <v>568</v>
      </c>
      <c r="T565" s="433" t="s">
        <v>615</v>
      </c>
      <c r="U565" s="433" t="s">
        <v>642</v>
      </c>
      <c r="V565" s="433" t="s">
        <v>649</v>
      </c>
      <c r="W565" s="433" t="s">
        <v>655</v>
      </c>
      <c r="X565" s="433" t="s">
        <v>705</v>
      </c>
      <c r="AA565" s="52"/>
      <c r="AD565" s="381"/>
    </row>
    <row r="566" spans="1:30" ht="13.5" customHeight="1" thickBot="1" x14ac:dyDescent="0.25">
      <c r="A566" s="797"/>
      <c r="B566" s="434"/>
      <c r="C566" s="434"/>
      <c r="D566" s="434"/>
      <c r="E566" s="434"/>
      <c r="F566" s="434"/>
      <c r="G566" s="434"/>
      <c r="H566" s="434"/>
      <c r="I566" s="434"/>
      <c r="J566" s="434"/>
      <c r="K566" s="381"/>
      <c r="L566" s="434"/>
      <c r="M566" s="381"/>
      <c r="N566" s="434"/>
      <c r="O566" s="434"/>
      <c r="P566" s="434"/>
      <c r="Q566" s="434"/>
      <c r="R566" s="434"/>
      <c r="S566" s="434"/>
      <c r="T566" s="434"/>
      <c r="U566" s="434"/>
      <c r="V566" s="434"/>
      <c r="W566" s="434"/>
      <c r="X566" s="434"/>
      <c r="AA566" s="52"/>
      <c r="AD566" s="381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0</v>
      </c>
      <c r="D567" s="46">
        <f>IFERROR(X53*1,"0")+IFERROR(X54*1,"0")+IFERROR(X55*1,"0")+IFERROR(X56*1,"0")</f>
        <v>301.5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1931.9</v>
      </c>
      <c r="F567" s="46">
        <f>IFERROR(X130*1,"0")+IFERROR(X131*1,"0")+IFERROR(X132*1,"0")+IFERROR(X133*1,"0")+IFERROR(X134*1,"0")</f>
        <v>1008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403.20000000000005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860.7</v>
      </c>
      <c r="J567" s="46">
        <f>IFERROR(X210*1,"0")+IFERROR(X211*1,"0")+IFERROR(X212*1,"0")+IFERROR(X213*1,"0")+IFERROR(X214*1,"0")+IFERROR(X215*1,"0")+IFERROR(X216*1,"0")+IFERROR(X220*1,"0")+IFERROR(X221*1,"0")+IFERROR(X222*1,"0")</f>
        <v>104.39999999999999</v>
      </c>
      <c r="K567" s="381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803.4</v>
      </c>
      <c r="M567" s="381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803.4</v>
      </c>
      <c r="O567" s="46">
        <f>IFERROR(X293*1,"0")+IFERROR(X294*1,"0")+IFERROR(X295*1,"0")+IFERROR(X296*1,"0")+IFERROR(X297*1,"0")+IFERROR(X298*1,"0")+IFERROR(X299*1,"0")+IFERROR(X303*1,"0")+IFERROR(X304*1,"0")</f>
        <v>1015.2</v>
      </c>
      <c r="P567" s="46">
        <f>IFERROR(X309*1,"0")+IFERROR(X313*1,"0")+IFERROR(X314*1,"0")+IFERROR(X315*1,"0")+IFERROR(X319*1,"0")+IFERROR(X323*1,"0")</f>
        <v>0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1605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1058.76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30.24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U567" s="46">
        <f>IFERROR(X457*1,"0")+IFERROR(X458*1,"0")+IFERROR(X459*1,"0")</f>
        <v>0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6410.88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300</v>
      </c>
      <c r="AA567" s="52"/>
      <c r="AD567" s="381"/>
    </row>
  </sheetData>
  <sheetProtection algorithmName="SHA-512" hashValue="3r4TPYM09brBg294uPggWpofh5QhTa+uzCx7t2UCzyv9q3jrpdPys6lp4F76lV6orDvhU1Kd9sm2tzvM/Lq5ZQ==" saltValue="UEX47VxYrI1EFD/EYEOki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7"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O360:U360"/>
    <mergeCell ref="D515:E515"/>
    <mergeCell ref="A565:A566"/>
    <mergeCell ref="V17:V18"/>
    <mergeCell ref="X17:X18"/>
    <mergeCell ref="D123:E123"/>
    <mergeCell ref="O432:U432"/>
    <mergeCell ref="D110:E110"/>
    <mergeCell ref="D408:E408"/>
    <mergeCell ref="V565:V5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A40:Y40"/>
    <mergeCell ref="D97:E97"/>
    <mergeCell ref="D268:E268"/>
    <mergeCell ref="O41:S41"/>
    <mergeCell ref="O315:S315"/>
    <mergeCell ref="A534:Y534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Q1:S1"/>
    <mergeCell ref="O211:S211"/>
    <mergeCell ref="A20:Y20"/>
    <mergeCell ref="O338:S338"/>
    <mergeCell ref="O509:S509"/>
    <mergeCell ref="A318:Y318"/>
    <mergeCell ref="O393:U393"/>
    <mergeCell ref="O123:S123"/>
    <mergeCell ref="A49:N50"/>
    <mergeCell ref="O355:U355"/>
    <mergeCell ref="O110:S110"/>
    <mergeCell ref="BB17:BB18"/>
    <mergeCell ref="D102:E102"/>
    <mergeCell ref="O198:S198"/>
    <mergeCell ref="O49:U49"/>
    <mergeCell ref="T17:U17"/>
    <mergeCell ref="O264:S264"/>
    <mergeCell ref="O369:S369"/>
    <mergeCell ref="A417:Y417"/>
    <mergeCell ref="O418:S418"/>
    <mergeCell ref="A488:Y488"/>
    <mergeCell ref="D196:E196"/>
    <mergeCell ref="O483:S483"/>
    <mergeCell ref="O489:S489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547:E547"/>
    <mergeCell ref="O181:U181"/>
    <mergeCell ref="A415:N416"/>
    <mergeCell ref="D468:E468"/>
    <mergeCell ref="T565:T566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A506:N507"/>
    <mergeCell ref="O196:S196"/>
    <mergeCell ref="O431:U431"/>
    <mergeCell ref="O558:U558"/>
    <mergeCell ref="O498:S498"/>
    <mergeCell ref="D336:E336"/>
    <mergeCell ref="A310:N311"/>
    <mergeCell ref="L565:L566"/>
    <mergeCell ref="A257:N258"/>
    <mergeCell ref="N565:N566"/>
    <mergeCell ref="O426:U426"/>
    <mergeCell ref="A555:N556"/>
    <mergeCell ref="D475:E475"/>
    <mergeCell ref="D152:E152"/>
    <mergeCell ref="D323:E323"/>
    <mergeCell ref="O290:U290"/>
    <mergeCell ref="D521:E521"/>
    <mergeCell ref="O118:U118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O105:S105"/>
    <mergeCell ref="A235:Y235"/>
    <mergeCell ref="O547:S547"/>
    <mergeCell ref="D247:E247"/>
    <mergeCell ref="O186:S186"/>
    <mergeCell ref="A312:Y312"/>
    <mergeCell ref="A217:N218"/>
    <mergeCell ref="O313:S313"/>
    <mergeCell ref="O107:S107"/>
    <mergeCell ref="F5:G5"/>
    <mergeCell ref="O294:S294"/>
    <mergeCell ref="O125:S125"/>
    <mergeCell ref="O392:S392"/>
    <mergeCell ref="A14:L14"/>
    <mergeCell ref="O112:S112"/>
    <mergeCell ref="O34:U34"/>
    <mergeCell ref="A328:Y328"/>
    <mergeCell ref="O270:U270"/>
    <mergeCell ref="D430:E430"/>
    <mergeCell ref="A455:Y455"/>
    <mergeCell ref="D175:E175"/>
    <mergeCell ref="A320:N321"/>
    <mergeCell ref="A491:N492"/>
    <mergeCell ref="A347:N348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O405:S405"/>
    <mergeCell ref="A440:N441"/>
    <mergeCell ref="D249:E249"/>
    <mergeCell ref="D105:E105"/>
    <mergeCell ref="D276:E276"/>
    <mergeCell ref="O492:U492"/>
    <mergeCell ref="D407:E407"/>
    <mergeCell ref="A138:Y138"/>
    <mergeCell ref="A13:L13"/>
    <mergeCell ref="O557:U557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10:E10"/>
    <mergeCell ref="F10:G10"/>
    <mergeCell ref="A322:Y322"/>
    <mergeCell ref="O130:S130"/>
    <mergeCell ref="A465:N466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D503:E503"/>
    <mergeCell ref="O430:S430"/>
    <mergeCell ref="O319:S319"/>
    <mergeCell ref="O490:S490"/>
    <mergeCell ref="D76:E76"/>
    <mergeCell ref="O536:S536"/>
    <mergeCell ref="O551:S551"/>
    <mergeCell ref="O25:U25"/>
    <mergeCell ref="W565:W566"/>
    <mergeCell ref="A285:Y285"/>
    <mergeCell ref="A456:Y456"/>
    <mergeCell ref="D6:L6"/>
    <mergeCell ref="A512:Y512"/>
    <mergeCell ref="O111:S111"/>
    <mergeCell ref="O58:U58"/>
    <mergeCell ref="O86:S86"/>
    <mergeCell ref="A425:N426"/>
    <mergeCell ref="O530:S530"/>
    <mergeCell ref="A419:N420"/>
    <mergeCell ref="O515:S515"/>
    <mergeCell ref="O300:U300"/>
    <mergeCell ref="D22:E22"/>
    <mergeCell ref="O100:U100"/>
    <mergeCell ref="D155:E155"/>
    <mergeCell ref="A223:N224"/>
    <mergeCell ref="D385:E385"/>
    <mergeCell ref="D86:E86"/>
    <mergeCell ref="D213:E213"/>
    <mergeCell ref="D384:E384"/>
    <mergeCell ref="D151:E151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A9:C9"/>
    <mergeCell ref="O537:S537"/>
    <mergeCell ref="O147:U147"/>
    <mergeCell ref="D202:E202"/>
    <mergeCell ref="O171:U171"/>
    <mergeCell ref="O189:S189"/>
    <mergeCell ref="D294:E294"/>
    <mergeCell ref="O238:S238"/>
    <mergeCell ref="A473:Y473"/>
    <mergeCell ref="O414:S414"/>
    <mergeCell ref="O474:S474"/>
    <mergeCell ref="U6:V9"/>
    <mergeCell ref="D231:E231"/>
    <mergeCell ref="O253:S253"/>
    <mergeCell ref="A375:Y375"/>
    <mergeCell ref="D358:E358"/>
    <mergeCell ref="D529:E529"/>
    <mergeCell ref="O531:S531"/>
    <mergeCell ref="M17:M18"/>
    <mergeCell ref="O177:S177"/>
    <mergeCell ref="A225:Y225"/>
    <mergeCell ref="O248:S248"/>
    <mergeCell ref="A467:Y467"/>
    <mergeCell ref="O475:S475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H10:L10"/>
    <mergeCell ref="O304:S304"/>
    <mergeCell ref="D80:E80"/>
    <mergeCell ref="O98:S98"/>
    <mergeCell ref="O298:S298"/>
    <mergeCell ref="A395:Y395"/>
    <mergeCell ref="O396:S396"/>
    <mergeCell ref="O527:S527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O387:U387"/>
    <mergeCell ref="O187:S187"/>
    <mergeCell ref="O381:U381"/>
    <mergeCell ref="D436:E436"/>
    <mergeCell ref="A170:N171"/>
    <mergeCell ref="O174:S174"/>
    <mergeCell ref="D227:E227"/>
    <mergeCell ref="O399:S399"/>
    <mergeCell ref="O321:U321"/>
    <mergeCell ref="D177:E177"/>
    <mergeCell ref="D33:E33"/>
    <mergeCell ref="O133:S133"/>
    <mergeCell ref="A119:Y119"/>
    <mergeCell ref="C565:C566"/>
    <mergeCell ref="O535:S535"/>
    <mergeCell ref="E565:E566"/>
    <mergeCell ref="O141:S141"/>
    <mergeCell ref="D194:E194"/>
    <mergeCell ref="Z17:Z18"/>
    <mergeCell ref="O212:S212"/>
    <mergeCell ref="O448:S448"/>
    <mergeCell ref="A148:Y148"/>
    <mergeCell ref="U12:V12"/>
    <mergeCell ref="O143:S143"/>
    <mergeCell ref="O214:S214"/>
    <mergeCell ref="O276:S276"/>
    <mergeCell ref="D212:E212"/>
    <mergeCell ref="D439:E439"/>
    <mergeCell ref="O284:U284"/>
    <mergeCell ref="D304:E304"/>
    <mergeCell ref="O234:U234"/>
    <mergeCell ref="O99:U99"/>
    <mergeCell ref="D143:E143"/>
    <mergeCell ref="D319:E319"/>
    <mergeCell ref="Q564:R564"/>
    <mergeCell ref="O67:S67"/>
    <mergeCell ref="D481:E481"/>
    <mergeCell ref="D85:E85"/>
    <mergeCell ref="D256:E256"/>
    <mergeCell ref="O223:U223"/>
    <mergeCell ref="O303:S303"/>
    <mergeCell ref="O394:U394"/>
    <mergeCell ref="D565:D566"/>
    <mergeCell ref="D299:E299"/>
    <mergeCell ref="D370:E370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283:N284"/>
    <mergeCell ref="A532:N533"/>
    <mergeCell ref="A233:N234"/>
    <mergeCell ref="D153:E153"/>
    <mergeCell ref="A469:N470"/>
    <mergeCell ref="D364:E364"/>
    <mergeCell ref="D497:E497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D222:E222"/>
    <mergeCell ref="O96:S96"/>
    <mergeCell ref="G17:G18"/>
    <mergeCell ref="D314:E314"/>
    <mergeCell ref="O288:S288"/>
    <mergeCell ref="O459:S459"/>
    <mergeCell ref="D269:E269"/>
    <mergeCell ref="A199:N200"/>
    <mergeCell ref="D296:E296"/>
    <mergeCell ref="D489:E489"/>
    <mergeCell ref="D75:E75"/>
    <mergeCell ref="A279:Y279"/>
    <mergeCell ref="O158:S158"/>
    <mergeCell ref="O280:S280"/>
    <mergeCell ref="O351:S351"/>
    <mergeCell ref="O449:U449"/>
    <mergeCell ref="D504:E504"/>
    <mergeCell ref="D298:E298"/>
    <mergeCell ref="O345:S345"/>
    <mergeCell ref="O516:S516"/>
    <mergeCell ref="O522:S522"/>
    <mergeCell ref="A45:Y45"/>
    <mergeCell ref="D273:E273"/>
    <mergeCell ref="O295:S295"/>
    <mergeCell ref="O95:S95"/>
    <mergeCell ref="O282:S282"/>
    <mergeCell ref="O380:S380"/>
    <mergeCell ref="A427:Y427"/>
    <mergeCell ref="O61:S61"/>
    <mergeCell ref="O232:S232"/>
    <mergeCell ref="A359:N360"/>
    <mergeCell ref="O48:S48"/>
    <mergeCell ref="O153:S153"/>
    <mergeCell ref="H1:P1"/>
    <mergeCell ref="D64:E64"/>
    <mergeCell ref="A208:Y208"/>
    <mergeCell ref="S5:T5"/>
    <mergeCell ref="O76:S76"/>
    <mergeCell ref="O373:U373"/>
    <mergeCell ref="U5:V5"/>
    <mergeCell ref="O203:S203"/>
    <mergeCell ref="X565:X566"/>
    <mergeCell ref="A493:Y493"/>
    <mergeCell ref="D476:E476"/>
    <mergeCell ref="O217:U217"/>
    <mergeCell ref="A139:Y139"/>
    <mergeCell ref="A272:Y272"/>
    <mergeCell ref="O140:S140"/>
    <mergeCell ref="O267:S267"/>
    <mergeCell ref="O438:S438"/>
    <mergeCell ref="O496:S496"/>
    <mergeCell ref="O347:U347"/>
    <mergeCell ref="D203:E203"/>
    <mergeCell ref="O77:S77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D509:E509"/>
    <mergeCell ref="D477:E477"/>
    <mergeCell ref="O555:U555"/>
    <mergeCell ref="O136:U136"/>
    <mergeCell ref="D125:E125"/>
    <mergeCell ref="O207:U207"/>
    <mergeCell ref="D112:E112"/>
    <mergeCell ref="O134:S134"/>
    <mergeCell ref="D554:E554"/>
    <mergeCell ref="D519:E519"/>
    <mergeCell ref="F565:F566"/>
    <mergeCell ref="A82:N83"/>
    <mergeCell ref="D62:E62"/>
    <mergeCell ref="O109:S109"/>
    <mergeCell ref="O47:S47"/>
    <mergeCell ref="P13:Q13"/>
    <mergeCell ref="D56:E56"/>
    <mergeCell ref="D193:E193"/>
    <mergeCell ref="O200:U200"/>
    <mergeCell ref="A442:Y442"/>
    <mergeCell ref="D176:E176"/>
    <mergeCell ref="O443:S443"/>
    <mergeCell ref="D114:E114"/>
    <mergeCell ref="O332:S332"/>
    <mergeCell ref="O163:S163"/>
    <mergeCell ref="D412:E412"/>
    <mergeCell ref="A486:N487"/>
    <mergeCell ref="A137:Y137"/>
    <mergeCell ref="O377:S377"/>
    <mergeCell ref="O57:U57"/>
    <mergeCell ref="H17:H18"/>
    <mergeCell ref="D204:E204"/>
    <mergeCell ref="D198:E198"/>
    <mergeCell ref="D295:E295"/>
    <mergeCell ref="D178:E178"/>
    <mergeCell ref="O316:U316"/>
    <mergeCell ref="O352:S352"/>
    <mergeCell ref="O152:S152"/>
    <mergeCell ref="A135:N136"/>
    <mergeCell ref="A259:Y259"/>
    <mergeCell ref="P565:P566"/>
    <mergeCell ref="O254:S254"/>
    <mergeCell ref="A411:Y411"/>
    <mergeCell ref="O216:S216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D346:E346"/>
    <mergeCell ref="O553:S553"/>
    <mergeCell ref="D371:E371"/>
    <mergeCell ref="O74:S74"/>
    <mergeCell ref="A60:Y60"/>
    <mergeCell ref="A502:Y502"/>
    <mergeCell ref="O261:S261"/>
    <mergeCell ref="O503:S503"/>
    <mergeCell ref="D485:E485"/>
    <mergeCell ref="O55:S55"/>
    <mergeCell ref="O424:S424"/>
    <mergeCell ref="O27:S27"/>
    <mergeCell ref="O340:U340"/>
    <mergeCell ref="O511:U511"/>
    <mergeCell ref="D422:E422"/>
    <mergeCell ref="D74:E74"/>
    <mergeCell ref="D130:E130"/>
    <mergeCell ref="O486:U486"/>
    <mergeCell ref="D68:E68"/>
    <mergeCell ref="O146:U146"/>
    <mergeCell ref="O35:U35"/>
    <mergeCell ref="D335:E335"/>
    <mergeCell ref="O277:U277"/>
    <mergeCell ref="A340:N341"/>
    <mergeCell ref="D188:E188"/>
    <mergeCell ref="D372:E372"/>
    <mergeCell ref="D424:E424"/>
    <mergeCell ref="D286:E286"/>
    <mergeCell ref="A146:N147"/>
    <mergeCell ref="A149:Y149"/>
    <mergeCell ref="D132:E132"/>
    <mergeCell ref="O150:S150"/>
    <mergeCell ref="O43:U43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D109:E109"/>
    <mergeCell ref="D280:E280"/>
    <mergeCell ref="A354:N355"/>
    <mergeCell ref="D551:E551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O108:S108"/>
    <mergeCell ref="A445:N446"/>
    <mergeCell ref="O199:U199"/>
    <mergeCell ref="D444:E444"/>
    <mergeCell ref="D248:E248"/>
    <mergeCell ref="Q565:Q566"/>
    <mergeCell ref="D414:E414"/>
    <mergeCell ref="S565:S566"/>
    <mergeCell ref="D352:E352"/>
    <mergeCell ref="O113:S113"/>
    <mergeCell ref="O549:U549"/>
    <mergeCell ref="D156:E156"/>
    <mergeCell ref="D398:E398"/>
    <mergeCell ref="O205:S205"/>
    <mergeCell ref="O465:U46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O266:S266"/>
    <mergeCell ref="D104:E104"/>
    <mergeCell ref="D275:E275"/>
    <mergeCell ref="A550:Y550"/>
    <mergeCell ref="O485:S485"/>
    <mergeCell ref="O423:S423"/>
    <mergeCell ref="D185:E185"/>
    <mergeCell ref="O197:S197"/>
    <mergeCell ref="O330:S330"/>
    <mergeCell ref="O495:S495"/>
    <mergeCell ref="O124:S124"/>
    <mergeCell ref="A421:Y421"/>
    <mergeCell ref="D530:E530"/>
    <mergeCell ref="A128:Y128"/>
    <mergeCell ref="R565:R566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1:Y21"/>
    <mergeCell ref="O131:S131"/>
    <mergeCell ref="A428:Y428"/>
    <mergeCell ref="O87:S87"/>
    <mergeCell ref="O429:S429"/>
    <mergeCell ref="O494:S494"/>
    <mergeCell ref="D63:E63"/>
    <mergeCell ref="D330:E330"/>
    <mergeCell ref="O543:S543"/>
    <mergeCell ref="A219:Y219"/>
    <mergeCell ref="O481:S481"/>
    <mergeCell ref="A366:N367"/>
    <mergeCell ref="O260:S260"/>
    <mergeCell ref="A557:N562"/>
    <mergeCell ref="O116:S116"/>
    <mergeCell ref="D96:E96"/>
    <mergeCell ref="O38:U38"/>
    <mergeCell ref="O470:U470"/>
    <mergeCell ref="O445:U445"/>
    <mergeCell ref="A52:Y52"/>
    <mergeCell ref="D350:E350"/>
    <mergeCell ref="O545:S545"/>
    <mergeCell ref="A471:Y471"/>
    <mergeCell ref="P11:Q11"/>
    <mergeCell ref="O230:S230"/>
    <mergeCell ref="O168:S168"/>
    <mergeCell ref="O339:S339"/>
    <mergeCell ref="O401:S401"/>
    <mergeCell ref="D179:E179"/>
    <mergeCell ref="O317:U317"/>
    <mergeCell ref="O117:U117"/>
    <mergeCell ref="O559:U559"/>
    <mergeCell ref="D337:E337"/>
    <mergeCell ref="D464:E464"/>
    <mergeCell ref="D402:E402"/>
    <mergeCell ref="O565:O566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D401:E401"/>
    <mergeCell ref="D168:E168"/>
    <mergeCell ref="D339:E339"/>
    <mergeCell ref="O561:U561"/>
    <mergeCell ref="A540:N541"/>
    <mergeCell ref="D180:E180"/>
    <mergeCell ref="O354:U354"/>
    <mergeCell ref="G565:G566"/>
    <mergeCell ref="A6:C6"/>
    <mergeCell ref="D309:E309"/>
    <mergeCell ref="D113:E113"/>
    <mergeCell ref="I565:I566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307:Y307"/>
    <mergeCell ref="D261:E261"/>
    <mergeCell ref="D448:E448"/>
    <mergeCell ref="O544:S544"/>
    <mergeCell ref="A126:N127"/>
    <mergeCell ref="D546:E546"/>
    <mergeCell ref="O397:S397"/>
    <mergeCell ref="O245:S245"/>
    <mergeCell ref="A342:Y342"/>
    <mergeCell ref="A542:Y542"/>
    <mergeCell ref="O372:S372"/>
    <mergeCell ref="P9:Q9"/>
    <mergeCell ref="O408:S408"/>
    <mergeCell ref="O464:S464"/>
    <mergeCell ref="O402:S402"/>
    <mergeCell ref="A308:Y308"/>
    <mergeCell ref="A42:N43"/>
    <mergeCell ref="O309:S309"/>
    <mergeCell ref="O103:S103"/>
    <mergeCell ref="G564:P564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A524:N525"/>
    <mergeCell ref="O82:U82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69:E369"/>
    <mergeCell ref="O191:S191"/>
    <mergeCell ref="O409:U409"/>
    <mergeCell ref="O476:S476"/>
    <mergeCell ref="D141:E141"/>
    <mergeCell ref="O540:U540"/>
    <mergeCell ref="D377:E377"/>
    <mergeCell ref="O184:S184"/>
    <mergeCell ref="O255:S255"/>
    <mergeCell ref="O242:S242"/>
    <mergeCell ref="O413:S413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358:S358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I17:I18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H565:H566"/>
    <mergeCell ref="O539:S539"/>
    <mergeCell ref="S564:V564"/>
    <mergeCell ref="A508:Y508"/>
    <mergeCell ref="O145:S145"/>
    <mergeCell ref="O120:S120"/>
    <mergeCell ref="AE17:AE18"/>
    <mergeCell ref="J565:J566"/>
    <mergeCell ref="D527:E527"/>
    <mergeCell ref="O378:S378"/>
    <mergeCell ref="O159:U159"/>
    <mergeCell ref="A57:N58"/>
    <mergeCell ref="O353:S353"/>
    <mergeCell ref="O367:U367"/>
    <mergeCell ref="D145:E145"/>
    <mergeCell ref="O532:U532"/>
    <mergeCell ref="O283:U283"/>
    <mergeCell ref="D443:E443"/>
    <mergeCell ref="D210:E210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516:E516"/>
    <mergeCell ref="D122:E122"/>
    <mergeCell ref="O71:S71"/>
    <mergeCell ref="D211:E211"/>
    <mergeCell ref="A526:Y526"/>
    <mergeCell ref="D5:E5"/>
    <mergeCell ref="D303:E303"/>
    <mergeCell ref="D496:E496"/>
    <mergeCell ref="D94:E94"/>
    <mergeCell ref="O506:U506"/>
    <mergeCell ref="O106:S106"/>
    <mergeCell ref="O404:S404"/>
    <mergeCell ref="D69:E69"/>
    <mergeCell ref="A453:N454"/>
    <mergeCell ref="O323:S323"/>
    <mergeCell ref="O78:S78"/>
    <mergeCell ref="D498:E498"/>
    <mergeCell ref="O376:S376"/>
    <mergeCell ref="O314:S314"/>
    <mergeCell ref="O53:S53"/>
    <mergeCell ref="O437:S437"/>
    <mergeCell ref="O468:S468"/>
    <mergeCell ref="D8:L8"/>
    <mergeCell ref="O306:U306"/>
    <mergeCell ref="A24:N25"/>
    <mergeCell ref="A46:Y46"/>
    <mergeCell ref="O233:U233"/>
    <mergeCell ref="D260:E260"/>
    <mergeCell ref="O460:U460"/>
    <mergeCell ref="A5:C5"/>
    <mergeCell ref="D9:E9"/>
    <mergeCell ref="F9:G9"/>
    <mergeCell ref="D232:E232"/>
    <mergeCell ref="O348:U348"/>
    <mergeCell ref="D403:E403"/>
    <mergeCell ref="O419:U419"/>
    <mergeCell ref="A324:N325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AB17:AD18"/>
    <mergeCell ref="O206:U206"/>
    <mergeCell ref="O510:U510"/>
    <mergeCell ref="D92:E92"/>
    <mergeCell ref="D55:E55"/>
    <mergeCell ref="D30:E30"/>
    <mergeCell ref="D353:E353"/>
    <mergeCell ref="A84:Y84"/>
    <mergeCell ref="O466:U466"/>
    <mergeCell ref="D67:E67"/>
    <mergeCell ref="D27:E27"/>
    <mergeCell ref="D396:E396"/>
    <mergeCell ref="O93:S93"/>
    <mergeCell ref="D116:E116"/>
    <mergeCell ref="A44:Y44"/>
    <mergeCell ref="O32:S32"/>
    <mergeCell ref="D41:E41"/>
    <mergeCell ref="O88:S88"/>
    <mergeCell ref="A38:N39"/>
    <mergeCell ref="O422:S422"/>
    <mergeCell ref="A277:N278"/>
    <mergeCell ref="O341:U341"/>
    <mergeCell ref="D399:E399"/>
    <mergeCell ref="A447:Y447"/>
    <mergeCell ref="B565:B566"/>
    <mergeCell ref="A383:Y383"/>
    <mergeCell ref="O142:S142"/>
    <mergeCell ref="C564:F564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O268:S268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O524:U524"/>
    <mergeCell ref="O2:V3"/>
    <mergeCell ref="A386:N387"/>
    <mergeCell ref="O482:S482"/>
    <mergeCell ref="D287:E287"/>
    <mergeCell ref="A165:N166"/>
    <mergeCell ref="O425:U425"/>
    <mergeCell ref="D474:E474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90:U90"/>
    <mergeCell ref="A327:Y327"/>
    <mergeCell ref="O363:S363"/>
    <mergeCell ref="O541:U541"/>
    <mergeCell ref="O439:S439"/>
    <mergeCell ref="O491:U491"/>
    <mergeCell ref="D98:E98"/>
    <mergeCell ref="D73:E73"/>
    <mergeCell ref="A388:Y388"/>
    <mergeCell ref="O85:S85"/>
    <mergeCell ref="O305:U305"/>
    <mergeCell ref="H5:L5"/>
    <mergeCell ref="U565:U566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215:S215"/>
    <mergeCell ref="P6:Q6"/>
    <mergeCell ref="O29:S29"/>
    <mergeCell ref="D297:E297"/>
    <mergeCell ref="O265:S265"/>
    <mergeCell ref="O65:S65"/>
    <mergeCell ref="A362:Y362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A500:N501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D195:E195"/>
    <mergeCell ref="S6:T9"/>
    <mergeCell ref="O382:U382"/>
    <mergeCell ref="D535:E535"/>
    <mergeCell ref="D187:E187"/>
    <mergeCell ref="O28:S28"/>
    <mergeCell ref="D423:E423"/>
    <mergeCell ref="D174:E174"/>
    <mergeCell ref="O497:S497"/>
    <mergeCell ref="A433:Y433"/>
    <mergeCell ref="O92:S92"/>
    <mergeCell ref="O263:S263"/>
    <mergeCell ref="O434:S434"/>
    <mergeCell ref="O505:S505"/>
    <mergeCell ref="O334:S334"/>
    <mergeCell ref="D281:E281"/>
    <mergeCell ref="O499:S499"/>
    <mergeCell ref="H9:I9"/>
    <mergeCell ref="A409:N410"/>
    <mergeCell ref="O30:S30"/>
    <mergeCell ref="O364:S364"/>
    <mergeCell ref="O386:U386"/>
    <mergeCell ref="D189:E189"/>
    <mergeCell ref="O157:S157"/>
    <mergeCell ref="D406:E406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D520:E520"/>
    <mergeCell ref="O521:S5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810</v>
      </c>
      <c r="C9" s="47" t="s">
        <v>811</v>
      </c>
      <c r="D9" s="47" t="s">
        <v>812</v>
      </c>
      <c r="E9" s="47"/>
    </row>
    <row r="10" spans="2:8" x14ac:dyDescent="0.2">
      <c r="B10" s="47" t="s">
        <v>14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811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ImiA6bm5962XqcZJt5XUmw2Qwk0NZ9w99GCsKKTkXuhGLdaGwlclzKQgNSJGy8Bag8ghkTkiO1vW8RmpKQvR5Q==" saltValue="29aWSNhYAaJLL8SaPmdY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1311</vt:i4>
      </vt:variant>
    </vt:vector>
  </HeadingPairs>
  <TitlesOfParts>
    <vt:vector size="13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2024-06-21T07:11:56Z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