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540A60B-3BB4-49B8-A123-082B4D7674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заказа'!$B$333:$B$333</definedName>
    <definedName name="ProductId18">'Бланк заказа'!$B$64:$B$64</definedName>
    <definedName name="ProductId180">'Бланк заказа'!$B$334:$B$334</definedName>
    <definedName name="ProductId181">'Бланк заказа'!$B$338:$B$338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заказа'!$B$345:$B$345</definedName>
    <definedName name="ProductId186">'Бланк заказа'!$B$351:$B$351</definedName>
    <definedName name="ProductId187">'Бланк заказа'!$B$352:$B$352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заказа'!$B$372:$B$372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заказа'!$B$396:$B$396</definedName>
    <definedName name="ProductId213">'Бланк заказа'!$B$397:$B$397</definedName>
    <definedName name="ProductId214">'Бланк заказа'!$B$401:$B$401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заказа'!$B$425:$B$425</definedName>
    <definedName name="ProductId231">'Бланк заказа'!$B$426:$B$426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заказа'!$B$439:$B$439</definedName>
    <definedName name="ProductId239">'Бланк заказа'!$B$440:$B$440</definedName>
    <definedName name="ProductId24">'Бланк заказа'!$B$70:$B$70</definedName>
    <definedName name="ProductId240">'Бланк заказа'!$B$446:$B$446</definedName>
    <definedName name="ProductId241">'Бланк заказа'!$B$447:$B$447</definedName>
    <definedName name="ProductId242">'Бланк заказа'!$B$451:$B$451</definedName>
    <definedName name="ProductId243">'Бланк заказа'!$B$452:$B$452</definedName>
    <definedName name="ProductId244">'Бланк заказа'!$B$456:$B$456</definedName>
    <definedName name="ProductId245">'Бланк заказа'!$B$457:$B$457</definedName>
    <definedName name="ProductId246">'Бланк заказа'!$B$461:$B$461</definedName>
    <definedName name="ProductId247">'Бланк заказа'!$B$462:$B$462</definedName>
    <definedName name="ProductId248">'Бланк заказа'!$B$467:$B$467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заказа'!$V$333:$V$333</definedName>
    <definedName name="SalesQty18">'Бланк заказа'!$V$64:$V$64</definedName>
    <definedName name="SalesQty180">'Бланк заказа'!$V$334:$V$334</definedName>
    <definedName name="SalesQty181">'Бланк заказа'!$V$338:$V$338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заказа'!$V$345:$V$345</definedName>
    <definedName name="SalesQty186">'Бланк заказа'!$V$351:$V$351</definedName>
    <definedName name="SalesQty187">'Бланк заказа'!$V$352:$V$352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заказа'!$V$372:$V$372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заказа'!$V$396:$V$396</definedName>
    <definedName name="SalesQty213">'Бланк заказа'!$V$397:$V$397</definedName>
    <definedName name="SalesQty214">'Бланк заказа'!$V$401:$V$401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заказа'!$V$425:$V$425</definedName>
    <definedName name="SalesQty231">'Бланк заказа'!$V$426:$V$426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заказа'!$V$439:$V$439</definedName>
    <definedName name="SalesQty239">'Бланк заказа'!$V$440:$V$440</definedName>
    <definedName name="SalesQty24">'Бланк заказа'!$V$70:$V$70</definedName>
    <definedName name="SalesQty240">'Бланк заказа'!$V$446:$V$446</definedName>
    <definedName name="SalesQty241">'Бланк заказа'!$V$447:$V$447</definedName>
    <definedName name="SalesQty242">'Бланк заказа'!$V$451:$V$451</definedName>
    <definedName name="SalesQty243">'Бланк заказа'!$V$452:$V$452</definedName>
    <definedName name="SalesQty244">'Бланк заказа'!$V$456:$V$456</definedName>
    <definedName name="SalesQty245">'Бланк заказа'!$V$457:$V$457</definedName>
    <definedName name="SalesQty246">'Бланк заказа'!$V$461:$V$461</definedName>
    <definedName name="SalesQty247">'Бланк заказа'!$V$462:$V$462</definedName>
    <definedName name="SalesQty248">'Бланк заказа'!$V$467:$V$467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заказа'!$W$333:$W$333</definedName>
    <definedName name="SalesRoundBox18">'Бланк заказа'!$W$64:$W$64</definedName>
    <definedName name="SalesRoundBox180">'Бланк заказа'!$W$334:$W$334</definedName>
    <definedName name="SalesRoundBox181">'Бланк заказа'!$W$338:$W$338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заказа'!$W$345:$W$345</definedName>
    <definedName name="SalesRoundBox186">'Бланк заказа'!$W$351:$W$351</definedName>
    <definedName name="SalesRoundBox187">'Бланк заказа'!$W$352:$W$352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заказа'!$W$372:$W$372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заказа'!$W$396:$W$396</definedName>
    <definedName name="SalesRoundBox213">'Бланк заказа'!$W$397:$W$397</definedName>
    <definedName name="SalesRoundBox214">'Бланк заказа'!$W$401:$W$401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заказа'!$W$425:$W$425</definedName>
    <definedName name="SalesRoundBox231">'Бланк заказа'!$W$426:$W$426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заказа'!$W$439:$W$439</definedName>
    <definedName name="SalesRoundBox239">'Бланк заказа'!$W$440:$W$440</definedName>
    <definedName name="SalesRoundBox24">'Бланк заказа'!$W$70:$W$70</definedName>
    <definedName name="SalesRoundBox240">'Бланк заказа'!$W$446:$W$446</definedName>
    <definedName name="SalesRoundBox241">'Бланк заказа'!$W$447:$W$447</definedName>
    <definedName name="SalesRoundBox242">'Бланк заказа'!$W$451:$W$451</definedName>
    <definedName name="SalesRoundBox243">'Бланк заказа'!$W$452:$W$452</definedName>
    <definedName name="SalesRoundBox244">'Бланк заказа'!$W$456:$W$456</definedName>
    <definedName name="SalesRoundBox245">'Бланк заказа'!$W$457:$W$457</definedName>
    <definedName name="SalesRoundBox246">'Бланк заказа'!$W$461:$W$461</definedName>
    <definedName name="SalesRoundBox247">'Бланк заказа'!$W$462:$W$462</definedName>
    <definedName name="SalesRoundBox248">'Бланк заказа'!$W$467:$W$467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заказа'!$U$333:$U$333</definedName>
    <definedName name="UnitOfMeasure18">'Бланк заказа'!$U$64:$U$64</definedName>
    <definedName name="UnitOfMeasure180">'Бланк заказа'!$U$334:$U$334</definedName>
    <definedName name="UnitOfMeasure181">'Бланк заказа'!$U$338:$U$338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заказа'!$U$345:$U$345</definedName>
    <definedName name="UnitOfMeasure186">'Бланк заказа'!$U$351:$U$351</definedName>
    <definedName name="UnitOfMeasure187">'Бланк заказа'!$U$352:$U$352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заказа'!$U$372:$U$372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заказа'!$U$396:$U$396</definedName>
    <definedName name="UnitOfMeasure213">'Бланк заказа'!$U$397:$U$397</definedName>
    <definedName name="UnitOfMeasure214">'Бланк заказа'!$U$401:$U$401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заказа'!$U$425:$U$425</definedName>
    <definedName name="UnitOfMeasure231">'Бланк заказа'!$U$426:$U$426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заказа'!$U$439:$U$439</definedName>
    <definedName name="UnitOfMeasure239">'Бланк заказа'!$U$440:$U$440</definedName>
    <definedName name="UnitOfMeasure24">'Бланк заказа'!$U$70:$U$70</definedName>
    <definedName name="UnitOfMeasure240">'Бланк заказа'!$U$446:$U$446</definedName>
    <definedName name="UnitOfMeasure241">'Бланк заказа'!$U$447:$U$447</definedName>
    <definedName name="UnitOfMeasure242">'Бланк заказа'!$U$451:$U$451</definedName>
    <definedName name="UnitOfMeasure243">'Бланк заказа'!$U$452:$U$452</definedName>
    <definedName name="UnitOfMeasure244">'Бланк заказа'!$U$456:$U$456</definedName>
    <definedName name="UnitOfMeasure245">'Бланк заказа'!$U$457:$U$457</definedName>
    <definedName name="UnitOfMeasure246">'Бланк заказа'!$U$461:$U$461</definedName>
    <definedName name="UnitOfMeasure247">'Бланк заказа'!$U$462:$U$462</definedName>
    <definedName name="UnitOfMeasure248">'Бланк заказа'!$U$467:$U$467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2" i="1" l="1"/>
  <c r="V471" i="1"/>
  <c r="V469" i="1"/>
  <c r="W468" i="1"/>
  <c r="V468" i="1"/>
  <c r="X467" i="1"/>
  <c r="X468" i="1" s="1"/>
  <c r="W467" i="1"/>
  <c r="U480" i="1" s="1"/>
  <c r="N467" i="1"/>
  <c r="V464" i="1"/>
  <c r="W463" i="1"/>
  <c r="V463" i="1"/>
  <c r="X462" i="1"/>
  <c r="W462" i="1"/>
  <c r="X461" i="1"/>
  <c r="X463" i="1" s="1"/>
  <c r="W461" i="1"/>
  <c r="W464" i="1" s="1"/>
  <c r="V459" i="1"/>
  <c r="V458" i="1"/>
  <c r="W457" i="1"/>
  <c r="X457" i="1" s="1"/>
  <c r="W456" i="1"/>
  <c r="V454" i="1"/>
  <c r="V453" i="1"/>
  <c r="W452" i="1"/>
  <c r="X452" i="1" s="1"/>
  <c r="W451" i="1"/>
  <c r="V449" i="1"/>
  <c r="V448" i="1"/>
  <c r="W447" i="1"/>
  <c r="X447" i="1" s="1"/>
  <c r="W446" i="1"/>
  <c r="V442" i="1"/>
  <c r="V441" i="1"/>
  <c r="W440" i="1"/>
  <c r="X440" i="1" s="1"/>
  <c r="N440" i="1"/>
  <c r="W439" i="1"/>
  <c r="W441" i="1" s="1"/>
  <c r="N439" i="1"/>
  <c r="V437" i="1"/>
  <c r="V436" i="1"/>
  <c r="W435" i="1"/>
  <c r="X435" i="1" s="1"/>
  <c r="W434" i="1"/>
  <c r="X434" i="1" s="1"/>
  <c r="W433" i="1"/>
  <c r="X433" i="1" s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W425" i="1"/>
  <c r="W427" i="1" s="1"/>
  <c r="N425" i="1"/>
  <c r="V423" i="1"/>
  <c r="V422" i="1"/>
  <c r="X421" i="1"/>
  <c r="W421" i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X413" i="1"/>
  <c r="W413" i="1"/>
  <c r="N413" i="1"/>
  <c r="V409" i="1"/>
  <c r="V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W403" i="1"/>
  <c r="X403" i="1" s="1"/>
  <c r="N403" i="1"/>
  <c r="W402" i="1"/>
  <c r="X402" i="1" s="1"/>
  <c r="N402" i="1"/>
  <c r="W401" i="1"/>
  <c r="N401" i="1"/>
  <c r="V399" i="1"/>
  <c r="V398" i="1"/>
  <c r="W397" i="1"/>
  <c r="X397" i="1" s="1"/>
  <c r="N397" i="1"/>
  <c r="W396" i="1"/>
  <c r="W398" i="1" s="1"/>
  <c r="N396" i="1"/>
  <c r="V393" i="1"/>
  <c r="V392" i="1"/>
  <c r="W391" i="1"/>
  <c r="X391" i="1" s="1"/>
  <c r="W390" i="1"/>
  <c r="V388" i="1"/>
  <c r="V387" i="1"/>
  <c r="W386" i="1"/>
  <c r="X386" i="1" s="1"/>
  <c r="W385" i="1"/>
  <c r="X385" i="1" s="1"/>
  <c r="W384" i="1"/>
  <c r="X384" i="1" s="1"/>
  <c r="W383" i="1"/>
  <c r="V381" i="1"/>
  <c r="V380" i="1"/>
  <c r="W379" i="1"/>
  <c r="W381" i="1" s="1"/>
  <c r="N379" i="1"/>
  <c r="V377" i="1"/>
  <c r="V376" i="1"/>
  <c r="W375" i="1"/>
  <c r="X375" i="1" s="1"/>
  <c r="N375" i="1"/>
  <c r="W374" i="1"/>
  <c r="X374" i="1" s="1"/>
  <c r="N374" i="1"/>
  <c r="X373" i="1"/>
  <c r="W373" i="1"/>
  <c r="N373" i="1"/>
  <c r="W372" i="1"/>
  <c r="N372" i="1"/>
  <c r="V370" i="1"/>
  <c r="V369" i="1"/>
  <c r="W368" i="1"/>
  <c r="X368" i="1" s="1"/>
  <c r="W367" i="1"/>
  <c r="X367" i="1" s="1"/>
  <c r="N367" i="1"/>
  <c r="X366" i="1"/>
  <c r="W366" i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X358" i="1"/>
  <c r="W358" i="1"/>
  <c r="N358" i="1"/>
  <c r="W357" i="1"/>
  <c r="X357" i="1" s="1"/>
  <c r="N357" i="1"/>
  <c r="W356" i="1"/>
  <c r="X356" i="1" s="1"/>
  <c r="N356" i="1"/>
  <c r="V354" i="1"/>
  <c r="V353" i="1"/>
  <c r="W352" i="1"/>
  <c r="X352" i="1" s="1"/>
  <c r="N352" i="1"/>
  <c r="W351" i="1"/>
  <c r="W353" i="1" s="1"/>
  <c r="N351" i="1"/>
  <c r="V347" i="1"/>
  <c r="V346" i="1"/>
  <c r="W345" i="1"/>
  <c r="N345" i="1"/>
  <c r="V343" i="1"/>
  <c r="V342" i="1"/>
  <c r="W341" i="1"/>
  <c r="X341" i="1" s="1"/>
  <c r="N341" i="1"/>
  <c r="W340" i="1"/>
  <c r="X340" i="1" s="1"/>
  <c r="N340" i="1"/>
  <c r="W339" i="1"/>
  <c r="N339" i="1"/>
  <c r="W338" i="1"/>
  <c r="X338" i="1" s="1"/>
  <c r="N338" i="1"/>
  <c r="V336" i="1"/>
  <c r="V335" i="1"/>
  <c r="W334" i="1"/>
  <c r="X334" i="1" s="1"/>
  <c r="N334" i="1"/>
  <c r="W333" i="1"/>
  <c r="W335" i="1" s="1"/>
  <c r="N333" i="1"/>
  <c r="V331" i="1"/>
  <c r="V330" i="1"/>
  <c r="W329" i="1"/>
  <c r="X329" i="1" s="1"/>
  <c r="N329" i="1"/>
  <c r="X328" i="1"/>
  <c r="W328" i="1"/>
  <c r="N328" i="1"/>
  <c r="W327" i="1"/>
  <c r="X327" i="1" s="1"/>
  <c r="N327" i="1"/>
  <c r="W326" i="1"/>
  <c r="X326" i="1" s="1"/>
  <c r="N326" i="1"/>
  <c r="V323" i="1"/>
  <c r="V322" i="1"/>
  <c r="W321" i="1"/>
  <c r="W323" i="1" s="1"/>
  <c r="N321" i="1"/>
  <c r="V319" i="1"/>
  <c r="V318" i="1"/>
  <c r="W317" i="1"/>
  <c r="W319" i="1" s="1"/>
  <c r="N317" i="1"/>
  <c r="V315" i="1"/>
  <c r="V314" i="1"/>
  <c r="W313" i="1"/>
  <c r="X313" i="1" s="1"/>
  <c r="N313" i="1"/>
  <c r="W312" i="1"/>
  <c r="X312" i="1" s="1"/>
  <c r="W311" i="1"/>
  <c r="N311" i="1"/>
  <c r="V309" i="1"/>
  <c r="V308" i="1"/>
  <c r="W307" i="1"/>
  <c r="X307" i="1" s="1"/>
  <c r="N307" i="1"/>
  <c r="W306" i="1"/>
  <c r="X306" i="1" s="1"/>
  <c r="N306" i="1"/>
  <c r="W305" i="1"/>
  <c r="X305" i="1" s="1"/>
  <c r="W304" i="1"/>
  <c r="X304" i="1" s="1"/>
  <c r="N304" i="1"/>
  <c r="W303" i="1"/>
  <c r="X303" i="1" s="1"/>
  <c r="N303" i="1"/>
  <c r="W302" i="1"/>
  <c r="X302" i="1" s="1"/>
  <c r="N302" i="1"/>
  <c r="W301" i="1"/>
  <c r="X301" i="1" s="1"/>
  <c r="N301" i="1"/>
  <c r="W300" i="1"/>
  <c r="N300" i="1"/>
  <c r="V296" i="1"/>
  <c r="V295" i="1"/>
  <c r="W294" i="1"/>
  <c r="N294" i="1"/>
  <c r="V292" i="1"/>
  <c r="V291" i="1"/>
  <c r="W290" i="1"/>
  <c r="N290" i="1"/>
  <c r="V288" i="1"/>
  <c r="V287" i="1"/>
  <c r="W286" i="1"/>
  <c r="N286" i="1"/>
  <c r="V284" i="1"/>
  <c r="V283" i="1"/>
  <c r="W282" i="1"/>
  <c r="N282" i="1"/>
  <c r="V279" i="1"/>
  <c r="V278" i="1"/>
  <c r="W277" i="1"/>
  <c r="X277" i="1" s="1"/>
  <c r="N277" i="1"/>
  <c r="X276" i="1"/>
  <c r="W276" i="1"/>
  <c r="N276" i="1"/>
  <c r="V274" i="1"/>
  <c r="V273" i="1"/>
  <c r="W272" i="1"/>
  <c r="X272" i="1" s="1"/>
  <c r="N272" i="1"/>
  <c r="W271" i="1"/>
  <c r="X271" i="1" s="1"/>
  <c r="N271" i="1"/>
  <c r="W270" i="1"/>
  <c r="X270" i="1" s="1"/>
  <c r="N270" i="1"/>
  <c r="W269" i="1"/>
  <c r="X269" i="1" s="1"/>
  <c r="W268" i="1"/>
  <c r="X268" i="1" s="1"/>
  <c r="N268" i="1"/>
  <c r="W267" i="1"/>
  <c r="X267" i="1" s="1"/>
  <c r="N267" i="1"/>
  <c r="W266" i="1"/>
  <c r="N266" i="1"/>
  <c r="V263" i="1"/>
  <c r="V262" i="1"/>
  <c r="W261" i="1"/>
  <c r="X261" i="1" s="1"/>
  <c r="N261" i="1"/>
  <c r="W260" i="1"/>
  <c r="X260" i="1" s="1"/>
  <c r="N260" i="1"/>
  <c r="W259" i="1"/>
  <c r="N259" i="1"/>
  <c r="V257" i="1"/>
  <c r="V256" i="1"/>
  <c r="W255" i="1"/>
  <c r="X255" i="1" s="1"/>
  <c r="N255" i="1"/>
  <c r="X254" i="1"/>
  <c r="W254" i="1"/>
  <c r="X253" i="1"/>
  <c r="W253" i="1"/>
  <c r="V251" i="1"/>
  <c r="V250" i="1"/>
  <c r="W249" i="1"/>
  <c r="X249" i="1" s="1"/>
  <c r="N249" i="1"/>
  <c r="X248" i="1"/>
  <c r="W248" i="1"/>
  <c r="N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W238" i="1"/>
  <c r="X238" i="1" s="1"/>
  <c r="W237" i="1"/>
  <c r="X237" i="1" s="1"/>
  <c r="N237" i="1"/>
  <c r="W236" i="1"/>
  <c r="X236" i="1" s="1"/>
  <c r="N236" i="1"/>
  <c r="W235" i="1"/>
  <c r="N235" i="1"/>
  <c r="V233" i="1"/>
  <c r="V232" i="1"/>
  <c r="W231" i="1"/>
  <c r="X231" i="1" s="1"/>
  <c r="N231" i="1"/>
  <c r="X230" i="1"/>
  <c r="W230" i="1"/>
  <c r="N230" i="1"/>
  <c r="W229" i="1"/>
  <c r="N229" i="1"/>
  <c r="V227" i="1"/>
  <c r="V226" i="1"/>
  <c r="W225" i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X214" i="1"/>
  <c r="W214" i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V205" i="1"/>
  <c r="V204" i="1"/>
  <c r="W203" i="1"/>
  <c r="J480" i="1" s="1"/>
  <c r="N203" i="1"/>
  <c r="V200" i="1"/>
  <c r="V199" i="1"/>
  <c r="X198" i="1"/>
  <c r="W198" i="1"/>
  <c r="N198" i="1"/>
  <c r="W197" i="1"/>
  <c r="X197" i="1" s="1"/>
  <c r="N197" i="1"/>
  <c r="W196" i="1"/>
  <c r="X196" i="1" s="1"/>
  <c r="W195" i="1"/>
  <c r="W200" i="1" s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W172" i="1" s="1"/>
  <c r="N168" i="1"/>
  <c r="V166" i="1"/>
  <c r="V165" i="1"/>
  <c r="X164" i="1"/>
  <c r="W164" i="1"/>
  <c r="N164" i="1"/>
  <c r="W163" i="1"/>
  <c r="W166" i="1" s="1"/>
  <c r="V161" i="1"/>
  <c r="V160" i="1"/>
  <c r="X159" i="1"/>
  <c r="W159" i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V142" i="1"/>
  <c r="V141" i="1"/>
  <c r="X140" i="1"/>
  <c r="W140" i="1"/>
  <c r="N140" i="1"/>
  <c r="W139" i="1"/>
  <c r="X139" i="1" s="1"/>
  <c r="N139" i="1"/>
  <c r="W138" i="1"/>
  <c r="W142" i="1" s="1"/>
  <c r="N138" i="1"/>
  <c r="V134" i="1"/>
  <c r="V133" i="1"/>
  <c r="W132" i="1"/>
  <c r="X132" i="1" s="1"/>
  <c r="N132" i="1"/>
  <c r="W131" i="1"/>
  <c r="X131" i="1" s="1"/>
  <c r="N131" i="1"/>
  <c r="W130" i="1"/>
  <c r="X130" i="1" s="1"/>
  <c r="V127" i="1"/>
  <c r="V126" i="1"/>
  <c r="W125" i="1"/>
  <c r="X125" i="1" s="1"/>
  <c r="W124" i="1"/>
  <c r="X124" i="1" s="1"/>
  <c r="N124" i="1"/>
  <c r="X123" i="1"/>
  <c r="W123" i="1"/>
  <c r="X122" i="1"/>
  <c r="W122" i="1"/>
  <c r="N122" i="1"/>
  <c r="W121" i="1"/>
  <c r="N121" i="1"/>
  <c r="V119" i="1"/>
  <c r="V118" i="1"/>
  <c r="W117" i="1"/>
  <c r="X117" i="1" s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W108" i="1"/>
  <c r="X108" i="1" s="1"/>
  <c r="W107" i="1"/>
  <c r="V105" i="1"/>
  <c r="V104" i="1"/>
  <c r="X103" i="1"/>
  <c r="W103" i="1"/>
  <c r="X102" i="1"/>
  <c r="W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5" i="1" s="1"/>
  <c r="N94" i="1"/>
  <c r="V92" i="1"/>
  <c r="V91" i="1"/>
  <c r="W90" i="1"/>
  <c r="X90" i="1" s="1"/>
  <c r="N90" i="1"/>
  <c r="X89" i="1"/>
  <c r="W89" i="1"/>
  <c r="N89" i="1"/>
  <c r="W88" i="1"/>
  <c r="X88" i="1" s="1"/>
  <c r="W87" i="1"/>
  <c r="X87" i="1" s="1"/>
  <c r="W86" i="1"/>
  <c r="X86" i="1" s="1"/>
  <c r="W85" i="1"/>
  <c r="X85" i="1" s="1"/>
  <c r="N85" i="1"/>
  <c r="X84" i="1"/>
  <c r="X91" i="1" s="1"/>
  <c r="W84" i="1"/>
  <c r="V82" i="1"/>
  <c r="V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C480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D7" i="1"/>
  <c r="O6" i="1"/>
  <c r="N2" i="1"/>
  <c r="X133" i="1" l="1"/>
  <c r="V474" i="1"/>
  <c r="E480" i="1"/>
  <c r="W192" i="1"/>
  <c r="X379" i="1"/>
  <c r="X380" i="1" s="1"/>
  <c r="W380" i="1"/>
  <c r="W393" i="1"/>
  <c r="W454" i="1"/>
  <c r="V473" i="1"/>
  <c r="X369" i="1"/>
  <c r="X256" i="1"/>
  <c r="X278" i="1"/>
  <c r="V470" i="1"/>
  <c r="X35" i="1"/>
  <c r="X36" i="1" s="1"/>
  <c r="W36" i="1"/>
  <c r="X39" i="1"/>
  <c r="X40" i="1" s="1"/>
  <c r="W40" i="1"/>
  <c r="X43" i="1"/>
  <c r="X44" i="1" s="1"/>
  <c r="W44" i="1"/>
  <c r="X49" i="1"/>
  <c r="X51" i="1" s="1"/>
  <c r="D480" i="1"/>
  <c r="W91" i="1"/>
  <c r="W118" i="1"/>
  <c r="W126" i="1"/>
  <c r="X138" i="1"/>
  <c r="X141" i="1" s="1"/>
  <c r="H480" i="1"/>
  <c r="I480" i="1"/>
  <c r="X168" i="1"/>
  <c r="X195" i="1"/>
  <c r="X199" i="1" s="1"/>
  <c r="X203" i="1"/>
  <c r="X204" i="1" s="1"/>
  <c r="W204" i="1"/>
  <c r="W278" i="1"/>
  <c r="X317" i="1"/>
  <c r="X318" i="1" s="1"/>
  <c r="W318" i="1"/>
  <c r="X321" i="1"/>
  <c r="X322" i="1" s="1"/>
  <c r="W322" i="1"/>
  <c r="X390" i="1"/>
  <c r="X392" i="1" s="1"/>
  <c r="W392" i="1"/>
  <c r="X396" i="1"/>
  <c r="X398" i="1" s="1"/>
  <c r="S480" i="1"/>
  <c r="X425" i="1"/>
  <c r="X427" i="1" s="1"/>
  <c r="X451" i="1"/>
  <c r="X453" i="1" s="1"/>
  <c r="W453" i="1"/>
  <c r="F10" i="1"/>
  <c r="J9" i="1"/>
  <c r="F9" i="1"/>
  <c r="A10" i="1"/>
  <c r="H9" i="1"/>
  <c r="B480" i="1"/>
  <c r="W472" i="1"/>
  <c r="W471" i="1"/>
  <c r="W23" i="1"/>
  <c r="X22" i="1"/>
  <c r="X23" i="1" s="1"/>
  <c r="W24" i="1"/>
  <c r="W33" i="1"/>
  <c r="X26" i="1"/>
  <c r="X32" i="1" s="1"/>
  <c r="W32" i="1"/>
  <c r="X172" i="1"/>
  <c r="X222" i="1"/>
  <c r="W52" i="1"/>
  <c r="W59" i="1"/>
  <c r="W82" i="1"/>
  <c r="W92" i="1"/>
  <c r="W104" i="1"/>
  <c r="W119" i="1"/>
  <c r="W127" i="1"/>
  <c r="W133" i="1"/>
  <c r="W141" i="1"/>
  <c r="W155" i="1"/>
  <c r="W160" i="1"/>
  <c r="W165" i="1"/>
  <c r="W173" i="1"/>
  <c r="W193" i="1"/>
  <c r="W199" i="1"/>
  <c r="W233" i="1"/>
  <c r="W244" i="1"/>
  <c r="X235" i="1"/>
  <c r="X244" i="1" s="1"/>
  <c r="W251" i="1"/>
  <c r="W257" i="1"/>
  <c r="W262" i="1"/>
  <c r="X259" i="1"/>
  <c r="X262" i="1" s="1"/>
  <c r="G480" i="1"/>
  <c r="P480" i="1"/>
  <c r="W51" i="1"/>
  <c r="X55" i="1"/>
  <c r="X59" i="1" s="1"/>
  <c r="W60" i="1"/>
  <c r="X63" i="1"/>
  <c r="X81" i="1" s="1"/>
  <c r="W81" i="1"/>
  <c r="X94" i="1"/>
  <c r="X104" i="1" s="1"/>
  <c r="X107" i="1"/>
  <c r="X118" i="1" s="1"/>
  <c r="X121" i="1"/>
  <c r="X126" i="1" s="1"/>
  <c r="F480" i="1"/>
  <c r="W134" i="1"/>
  <c r="X145" i="1"/>
  <c r="X154" i="1" s="1"/>
  <c r="W154" i="1"/>
  <c r="X158" i="1"/>
  <c r="X160" i="1" s="1"/>
  <c r="W161" i="1"/>
  <c r="X163" i="1"/>
  <c r="X165" i="1" s="1"/>
  <c r="X175" i="1"/>
  <c r="X192" i="1" s="1"/>
  <c r="W205" i="1"/>
  <c r="W222" i="1"/>
  <c r="W223" i="1"/>
  <c r="W226" i="1"/>
  <c r="X225" i="1"/>
  <c r="X226" i="1" s="1"/>
  <c r="W227" i="1"/>
  <c r="W232" i="1"/>
  <c r="X229" i="1"/>
  <c r="X232" i="1" s="1"/>
  <c r="W245" i="1"/>
  <c r="W250" i="1"/>
  <c r="X247" i="1"/>
  <c r="X250" i="1" s="1"/>
  <c r="W256" i="1"/>
  <c r="W263" i="1"/>
  <c r="M480" i="1"/>
  <c r="W274" i="1"/>
  <c r="X266" i="1"/>
  <c r="X273" i="1" s="1"/>
  <c r="W273" i="1"/>
  <c r="W279" i="1"/>
  <c r="N480" i="1"/>
  <c r="W283" i="1"/>
  <c r="X282" i="1"/>
  <c r="X283" i="1" s="1"/>
  <c r="W284" i="1"/>
  <c r="W287" i="1"/>
  <c r="X286" i="1"/>
  <c r="X287" i="1" s="1"/>
  <c r="W288" i="1"/>
  <c r="W291" i="1"/>
  <c r="X290" i="1"/>
  <c r="X291" i="1" s="1"/>
  <c r="W292" i="1"/>
  <c r="W295" i="1"/>
  <c r="X294" i="1"/>
  <c r="X295" i="1" s="1"/>
  <c r="W296" i="1"/>
  <c r="O480" i="1"/>
  <c r="W308" i="1"/>
  <c r="X300" i="1"/>
  <c r="X308" i="1" s="1"/>
  <c r="W309" i="1"/>
  <c r="W315" i="1"/>
  <c r="X311" i="1"/>
  <c r="X314" i="1" s="1"/>
  <c r="W314" i="1"/>
  <c r="X330" i="1"/>
  <c r="X339" i="1"/>
  <c r="X342" i="1" s="1"/>
  <c r="W343" i="1"/>
  <c r="W370" i="1"/>
  <c r="W377" i="1"/>
  <c r="X372" i="1"/>
  <c r="X376" i="1" s="1"/>
  <c r="W376" i="1"/>
  <c r="W387" i="1"/>
  <c r="X383" i="1"/>
  <c r="X387" i="1" s="1"/>
  <c r="W388" i="1"/>
  <c r="W448" i="1"/>
  <c r="X446" i="1"/>
  <c r="X448" i="1" s="1"/>
  <c r="W449" i="1"/>
  <c r="W459" i="1"/>
  <c r="L480" i="1"/>
  <c r="T480" i="1"/>
  <c r="W330" i="1"/>
  <c r="W331" i="1"/>
  <c r="W336" i="1"/>
  <c r="X333" i="1"/>
  <c r="X335" i="1" s="1"/>
  <c r="W342" i="1"/>
  <c r="W346" i="1"/>
  <c r="X345" i="1"/>
  <c r="X346" i="1" s="1"/>
  <c r="W347" i="1"/>
  <c r="Q480" i="1"/>
  <c r="W354" i="1"/>
  <c r="X351" i="1"/>
  <c r="X353" i="1" s="1"/>
  <c r="W369" i="1"/>
  <c r="W399" i="1"/>
  <c r="W409" i="1"/>
  <c r="X401" i="1"/>
  <c r="X408" i="1" s="1"/>
  <c r="W408" i="1"/>
  <c r="X422" i="1"/>
  <c r="W422" i="1"/>
  <c r="W428" i="1"/>
  <c r="W436" i="1"/>
  <c r="X430" i="1"/>
  <c r="X436" i="1" s="1"/>
  <c r="W437" i="1"/>
  <c r="W442" i="1"/>
  <c r="X439" i="1"/>
  <c r="X441" i="1" s="1"/>
  <c r="W458" i="1"/>
  <c r="X456" i="1"/>
  <c r="X458" i="1" s="1"/>
  <c r="R480" i="1"/>
  <c r="W423" i="1"/>
  <c r="W469" i="1"/>
  <c r="W470" i="1" l="1"/>
  <c r="W474" i="1"/>
  <c r="X475" i="1"/>
  <c r="W473" i="1"/>
</calcChain>
</file>

<file path=xl/sharedStrings.xml><?xml version="1.0" encoding="utf-8"?>
<sst xmlns="http://schemas.openxmlformats.org/spreadsheetml/2006/main" count="1999" uniqueCount="682">
  <si>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</si>
  <si>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</si>
  <si>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</si>
  <si>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</si>
  <si>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</si>
  <si>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</si>
  <si>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</si>
  <si>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</si>
  <si>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</si>
  <si>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</si>
  <si>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</si>
  <si>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</si>
  <si>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</si>
  <si>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</si>
  <si>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</si>
  <si>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</si>
  <si>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</si>
  <si>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</si>
  <si>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</si>
  <si>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</si>
  <si>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</si>
  <si>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</si>
  <si>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</si>
  <si>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</si>
  <si>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</si>
  <si>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</si>
  <si>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</si>
  <si>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</si>
  <si>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</si>
  <si>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</si>
  <si>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</si>
  <si>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</si>
  <si>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</si>
  <si>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</si>
  <si>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</si>
  <si>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</si>
  <si>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</si>
  <si>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</si>
  <si>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</si>
  <si>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</si>
  <si>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</si>
  <si>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</si>
  <si>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</si>
  <si>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</si>
  <si>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</si>
  <si>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</si>
  <si>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</si>
  <si>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</si>
  <si>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</si>
  <si>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</si>
  <si>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</si>
  <si>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</si>
  <si>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</si>
  <si>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</si>
  <si>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</si>
  <si>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</si>
  <si>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</si>
  <si>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</si>
  <si>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</si>
  <si>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</si>
  <si>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</si>
  <si>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</si>
  <si>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</si>
  <si>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</si>
  <si>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</si>
  <si>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</si>
  <si>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</si>
  <si>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</si>
  <si>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</si>
  <si>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</si>
  <si>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</si>
  <si>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</si>
  <si>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</si>
  <si>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</si>
  <si>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</si>
  <si>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</si>
  <si>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</si>
  <si>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</si>
  <si>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</si>
  <si>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</si>
  <si>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</si>
  <si>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</si>
  <si>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</si>
  <si>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</si>
  <si>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</si>
  <si>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</si>
  <si>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</si>
  <si>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</si>
  <si>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</si>
  <si>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</si>
  <si>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</si>
  <si>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</si>
  <si>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</si>
  <si>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</si>
  <si>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</si>
  <si>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</si>
  <si>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</si>
  <si>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</si>
  <si>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</si>
  <si>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</si>
  <si>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</si>
  <si>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</si>
  <si>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</si>
  <si>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</si>
  <si>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</si>
  <si>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</si>
  <si>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</si>
  <si>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</si>
  <si>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</si>
  <si>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</si>
  <si>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</si>
  <si>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</si>
  <si>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</si>
  <si>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</si>
  <si>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</si>
  <si>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</si>
  <si>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</si>
  <si>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</si>
  <si>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</si>
  <si>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</si>
  <si>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</si>
  <si>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</si>
  <si>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</si>
  <si>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</si>
  <si>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</si>
  <si>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</si>
  <si>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</si>
  <si>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</si>
  <si>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</si>
  <si>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</si>
  <si>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</si>
  <si>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</si>
  <si>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</si>
  <si>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</si>
  <si>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</si>
  <si>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</si>
  <si>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</si>
  <si>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</si>
  <si>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</si>
  <si>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</si>
  <si>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</si>
  <si>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</si>
  <si>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</si>
  <si>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</si>
  <si>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</si>
  <si>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</si>
  <si>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</si>
  <si>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</si>
  <si>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</si>
  <si>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</si>
  <si>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</si>
  <si>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</si>
  <si>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</si>
  <si>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</si>
  <si>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</si>
  <si>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</si>
  <si>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</si>
  <si>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</si>
  <si>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</si>
  <si>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</si>
  <si>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</si>
  <si>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</si>
  <si>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</si>
  <si>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</si>
  <si>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</si>
  <si>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</si>
  <si>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</si>
  <si>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</si>
  <si>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</si>
  <si>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</si>
  <si>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</si>
  <si>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</si>
  <si>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</si>
  <si>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</si>
  <si>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</si>
  <si>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</si>
  <si>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</si>
  <si>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</si>
  <si>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</si>
  <si>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</si>
  <si>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</si>
  <si>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</si>
  <si>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</si>
  <si>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</si>
  <si>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</si>
  <si>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</si>
  <si>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</si>
  <si>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</si>
  <si>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</si>
  <si>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</si>
  <si>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</si>
  <si>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</si>
  <si>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</si>
  <si>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</si>
  <si>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</si>
  <si>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</si>
  <si>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</si>
  <si>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</si>
  <si>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</si>
  <si>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</si>
  <si>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</si>
  <si>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</si>
  <si>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</si>
  <si>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</si>
  <si>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</si>
  <si>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</si>
  <si>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</si>
  <si>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</si>
  <si>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</si>
  <si>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</si>
  <si>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</si>
  <si>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</si>
  <si>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</si>
  <si>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</si>
  <si>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</si>
  <si>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</si>
  <si>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</si>
  <si>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</si>
  <si>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</si>
  <si>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</si>
  <si>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</si>
  <si>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</si>
  <si>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</si>
  <si>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</si>
  <si>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</si>
  <si>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</si>
  <si>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</si>
  <si>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</si>
  <si>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</si>
  <si>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</si>
  <si>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</si>
  <si>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</si>
  <si>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</si>
  <si>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</si>
  <si>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</si>
  <si>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</si>
  <si>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</si>
  <si>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</si>
  <si>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</si>
  <si>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</si>
  <si>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</si>
  <si>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</si>
  <si>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</si>
  <si>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</si>
  <si>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</si>
  <si>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</si>
  <si>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</si>
  <si>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</si>
  <si>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</si>
  <si>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</si>
  <si>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</si>
  <si>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</si>
  <si>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</si>
  <si>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</si>
  <si>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</si>
  <si>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</si>
  <si>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</si>
  <si>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</si>
  <si>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</si>
  <si>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</si>
  <si>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</si>
  <si>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</si>
  <si>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</si>
  <si>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</si>
  <si>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</si>
  <si>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</si>
  <si>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</si>
  <si>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</si>
  <si>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</si>
  <si>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</si>
  <si>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</si>
  <si>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</si>
  <si>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</si>
  <si>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</si>
  <si>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</si>
  <si>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</si>
  <si>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</si>
  <si>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</si>
  <si>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</si>
  <si>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</si>
  <si>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</si>
  <si>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</si>
  <si>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</si>
  <si>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</si>
  <si>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</si>
  <si>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</si>
  <si>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</si>
  <si>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</si>
  <si>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</si>
  <si>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</si>
  <si>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</si>
  <si>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</si>
  <si>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</si>
  <si>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</si>
  <si>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</si>
  <si>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</si>
  <si>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</si>
  <si>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</si>
  <si>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</si>
  <si>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</si>
  <si>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</si>
  <si>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</si>
  <si>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</si>
  <si>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</si>
  <si>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</si>
  <si>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</si>
  <si>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</si>
  <si>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</si>
  <si>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</si>
  <si>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</si>
  <si>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</si>
  <si>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</si>
  <si>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</si>
  <si>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</si>
  <si>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</si>
  <si>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</si>
  <si>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</si>
  <si>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</si>
  <si>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</si>
  <si>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</si>
  <si>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</si>
  <si>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</si>
  <si>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</si>
  <si>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</si>
  <si>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</si>
  <si>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</si>
  <si>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</si>
  <si>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</si>
  <si>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</si>
  <si>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</si>
  <si>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</si>
  <si>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</si>
  <si>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</si>
  <si>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</si>
  <si>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</si>
  <si>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</si>
  <si>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</si>
  <si>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</si>
  <si>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</si>
  <si>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</si>
  <si>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</si>
  <si>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</si>
  <si>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</si>
  <si>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</si>
  <si>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</si>
  <si>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</si>
  <si>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</si>
  <si>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</si>
  <si>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</si>
  <si>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</si>
  <si>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</si>
  <si>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</si>
  <si>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</si>
  <si>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</si>
  <si>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</si>
  <si>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</si>
  <si>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</si>
  <si>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</si>
  <si>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</si>
  <si>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</si>
  <si>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</si>
  <si>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</si>
  <si>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</si>
  <si>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</si>
  <si>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</si>
  <si>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</si>
  <si>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</si>
  <si>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</si>
  <si>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</si>
  <si>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</si>
  <si>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</si>
  <si>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</si>
  <si>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</si>
  <si>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</si>
  <si>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</si>
  <si>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</si>
  <si>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</si>
  <si>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</si>
  <si>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</si>
  <si>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</si>
  <si>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</si>
  <si>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</si>
  <si>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</si>
  <si>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</si>
  <si>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</si>
  <si>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</si>
  <si>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</si>
  <si>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</si>
  <si>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</si>
  <si>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</si>
  <si>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</si>
  <si>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</si>
  <si>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</si>
  <si>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</si>
  <si>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</si>
  <si>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</si>
  <si>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</si>
  <si>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</si>
  <si>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</si>
  <si>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</si>
  <si>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</si>
  <si>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</si>
  <si>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</si>
  <si>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</si>
  <si>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</si>
  <si>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</si>
  <si>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</si>
  <si>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</si>
  <si>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</si>
  <si>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</si>
  <si>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</si>
  <si>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</si>
  <si>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</si>
  <si>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</si>
  <si>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</si>
  <si>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</si>
  <si>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</si>
  <si>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</si>
  <si>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</si>
  <si>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</si>
  <si>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</si>
  <si>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</si>
  <si>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</si>
  <si>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</si>
  <si>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</si>
  <si>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</si>
  <si>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</si>
  <si>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</si>
  <si>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</si>
  <si>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</si>
  <si>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</si>
  <si>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</si>
  <si>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</si>
  <si>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</si>
  <si>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</si>
  <si>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</si>
  <si>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</si>
  <si>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</si>
  <si>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</si>
  <si>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</si>
  <si>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</si>
  <si>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</si>
  <si>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</si>
  <si>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</si>
  <si>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</si>
  <si>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</si>
  <si>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</si>
  <si>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</si>
  <si>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</si>
  <si>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</si>
  <si>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</si>
  <si>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</si>
  <si>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</si>
  <si>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</si>
  <si>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</si>
  <si>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</si>
  <si>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</si>
  <si>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</si>
  <si>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</si>
  <si>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</si>
  <si>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</si>
  <si>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</si>
  <si>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</si>
  <si>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</si>
  <si>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</si>
  <si>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</si>
  <si>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</si>
  <si>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</si>
  <si>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</si>
  <si>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</si>
  <si>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</si>
  <si>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</si>
  <si>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</si>
  <si>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</si>
  <si>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</si>
  <si>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</si>
  <si>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</si>
  <si>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</si>
  <si>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</si>
  <si>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</si>
  <si>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</si>
  <si>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</si>
  <si>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</si>
  <si>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</si>
  <si>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</si>
  <si>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</si>
  <si>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</si>
  <si>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</si>
  <si>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</si>
  <si>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</si>
  <si>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</si>
  <si>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</si>
  <si>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</si>
  <si>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</si>
  <si>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</si>
  <si>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</si>
  <si>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</si>
  <si>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</si>
  <si>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</si>
  <si>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</si>
  <si>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</si>
  <si>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</si>
  <si>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</si>
  <si>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</si>
  <si>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</si>
  <si>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</si>
  <si>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</si>
  <si>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</si>
  <si>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</si>
  <si>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</si>
  <si>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</si>
  <si>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</si>
  <si>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</si>
  <si>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</si>
  <si>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</si>
  <si>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</si>
  <si>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</si>
  <si>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</si>
  <si>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</si>
  <si>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</si>
  <si>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</si>
  <si>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</si>
  <si>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</si>
  <si>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</si>
  <si>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</si>
  <si>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</si>
  <si>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</si>
  <si>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</si>
  <si>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</si>
  <si>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</si>
  <si>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</si>
  <si>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</si>
  <si>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</si>
  <si>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</si>
  <si>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</si>
  <si>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</si>
  <si>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</si>
  <si>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</si>
  <si>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</si>
  <si>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</si>
  <si>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</si>
  <si>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</si>
  <si>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</si>
  <si>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</si>
  <si>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</si>
  <si>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</si>
  <si>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</si>
  <si>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</si>
  <si>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</si>
  <si>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</si>
  <si>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</si>
  <si>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</si>
  <si>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</si>
  <si>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</si>
  <si>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</si>
  <si>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</si>
  <si>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</si>
  <si>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</si>
  <si>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</si>
  <si>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</si>
  <si>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</si>
  <si>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</si>
  <si>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</si>
  <si>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</si>
  <si>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</si>
  <si>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</si>
  <si>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</si>
  <si>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</si>
  <si>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</si>
  <si>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</si>
  <si>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</si>
  <si>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</si>
  <si>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</si>
  <si>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</si>
  <si>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</si>
  <si>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</si>
  <si>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</si>
  <si>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</si>
  <si>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</si>
  <si>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</si>
  <si>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</si>
  <si>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</si>
  <si>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</si>
  <si>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</si>
  <si>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</si>
  <si>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</si>
  <si>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</si>
  <si>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</si>
  <si>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</si>
  <si>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</si>
  <si>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</si>
  <si>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</si>
  <si>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</si>
  <si>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</si>
  <si>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</si>
  <si>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</si>
  <si>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</si>
  <si>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</si>
  <si>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</si>
  <si>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</si>
  <si>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</si>
  <si>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</si>
  <si>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</si>
  <si>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</si>
  <si>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</si>
  <si>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</si>
  <si>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</si>
  <si>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</si>
  <si>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</si>
  <si>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</si>
  <si>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</si>
  <si>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</si>
  <si>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</si>
  <si>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</si>
  <si>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</si>
  <si>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</si>
  <si>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</si>
  <si>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</si>
  <si>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</si>
  <si>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</si>
  <si>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</si>
  <si>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</si>
  <si>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</si>
  <si>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</si>
  <si>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</si>
  <si>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</si>
  <si>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</si>
  <si>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</si>
  <si>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</si>
  <si>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</si>
  <si>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</si>
  <si>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</si>
  <si>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</si>
  <si>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</si>
  <si>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</si>
  <si>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</si>
  <si>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</si>
  <si>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</si>
  <si>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</si>
  <si>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</si>
  <si>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</si>
  <si>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</si>
  <si>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</si>
  <si>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</si>
  <si>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</si>
  <si>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</si>
  <si>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</si>
  <si>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</si>
  <si>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</si>
  <si>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</si>
  <si>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</si>
  <si>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</si>
  <si>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</si>
  <si>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</si>
  <si>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</si>
  <si>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</si>
  <si>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</si>
  <si>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</si>
  <si>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</si>
  <si>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</si>
  <si>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</si>
  <si>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</si>
  <si>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</si>
  <si>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</si>
  <si>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</si>
  <si>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КСК ТРЕЙД, ООО, Крым Респ, Симферополь г, Генерала Васильева ул, д. 44В, литера Ж, пом 5,</t>
  </si>
  <si>
    <t>590943_1</t>
  </si>
  <si>
    <t>1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</si>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</sst>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0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8" customWidth="1"/>
    <col min="17" max="17" width="6.140625" style="30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8" customWidth="1"/>
    <col min="23" max="23" width="11" style="308" customWidth="1"/>
    <col min="24" max="24" width="10" style="308" customWidth="1"/>
    <col min="25" max="25" width="11.5703125" style="308" customWidth="1"/>
    <col min="26" max="26" width="10.42578125" style="30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8" customWidth="1"/>
    <col min="31" max="31" width="9.140625" style="308" customWidth="1"/>
    <col min="32" max="16384" width="9.140625" style="308"/>
  </cols>
  <sheetData>
    <row r="1" spans="1:29" s="312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51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2" customFormat="1" ht="23.45" customHeight="1" x14ac:dyDescent="0.2">
      <c r="A5" s="442" t="s">
        <v>7</v>
      </c>
      <c r="B5" s="343"/>
      <c r="C5" s="344"/>
      <c r="D5" s="346"/>
      <c r="E5" s="348"/>
      <c r="F5" s="615" t="s">
        <v>8</v>
      </c>
      <c r="G5" s="344"/>
      <c r="H5" s="346"/>
      <c r="I5" s="347"/>
      <c r="J5" s="347"/>
      <c r="K5" s="347"/>
      <c r="L5" s="348"/>
      <c r="N5" s="24" t="s">
        <v>9</v>
      </c>
      <c r="O5" s="545">
        <v>45268</v>
      </c>
      <c r="P5" s="400"/>
      <c r="R5" s="636" t="s">
        <v>10</v>
      </c>
      <c r="S5" s="372"/>
      <c r="T5" s="486" t="s">
        <v>11</v>
      </c>
      <c r="U5" s="400"/>
      <c r="Z5" s="51"/>
      <c r="AA5" s="51"/>
      <c r="AB5" s="51"/>
    </row>
    <row r="6" spans="1:29" s="312" customFormat="1" ht="24" customHeight="1" x14ac:dyDescent="0.2">
      <c r="A6" s="442" t="s">
        <v>12</v>
      </c>
      <c r="B6" s="343"/>
      <c r="C6" s="344"/>
      <c r="D6" s="574" t="s">
        <v>13</v>
      </c>
      <c r="E6" s="575"/>
      <c r="F6" s="575"/>
      <c r="G6" s="575"/>
      <c r="H6" s="575"/>
      <c r="I6" s="575"/>
      <c r="J6" s="575"/>
      <c r="K6" s="575"/>
      <c r="L6" s="400"/>
      <c r="N6" s="24" t="s">
        <v>14</v>
      </c>
      <c r="O6" s="424" t="str">
        <f>IF(O5=0," ",CHOOSE(WEEKDAY(O5,2),"Понедельник","Вторник","Среда","Четверг","Пятница","Суббота","Воскресенье"))</f>
        <v>Пятница</v>
      </c>
      <c r="P6" s="319"/>
      <c r="R6" s="371" t="s">
        <v>15</v>
      </c>
      <c r="S6" s="372"/>
      <c r="T6" s="491" t="s">
        <v>16</v>
      </c>
      <c r="U6" s="357"/>
      <c r="Z6" s="51"/>
      <c r="AA6" s="51"/>
      <c r="AB6" s="51"/>
    </row>
    <row r="7" spans="1:29" s="312" customFormat="1" ht="21.75" hidden="1" customHeight="1" x14ac:dyDescent="0.2">
      <c r="A7" s="55"/>
      <c r="B7" s="55"/>
      <c r="C7" s="55"/>
      <c r="D7" s="512" t="str">
        <f>IFERROR(VLOOKUP(DeliveryAddress,Table,3,0),1)</f>
        <v>2</v>
      </c>
      <c r="E7" s="513"/>
      <c r="F7" s="513"/>
      <c r="G7" s="513"/>
      <c r="H7" s="513"/>
      <c r="I7" s="513"/>
      <c r="J7" s="513"/>
      <c r="K7" s="513"/>
      <c r="L7" s="514"/>
      <c r="N7" s="24"/>
      <c r="O7" s="42"/>
      <c r="P7" s="42"/>
      <c r="R7" s="323"/>
      <c r="S7" s="372"/>
      <c r="T7" s="492"/>
      <c r="U7" s="493"/>
      <c r="Z7" s="51"/>
      <c r="AA7" s="51"/>
      <c r="AB7" s="51"/>
    </row>
    <row r="8" spans="1:29" s="312" customFormat="1" ht="25.5" customHeight="1" x14ac:dyDescent="0.2">
      <c r="A8" s="643" t="s">
        <v>17</v>
      </c>
      <c r="B8" s="326"/>
      <c r="C8" s="327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18</v>
      </c>
      <c r="O8" s="399">
        <v>0.33333333333333331</v>
      </c>
      <c r="P8" s="400"/>
      <c r="R8" s="323"/>
      <c r="S8" s="372"/>
      <c r="T8" s="492"/>
      <c r="U8" s="493"/>
      <c r="Z8" s="51"/>
      <c r="AA8" s="51"/>
      <c r="AB8" s="51"/>
    </row>
    <row r="9" spans="1:29" s="312" customFormat="1" ht="39.950000000000003" customHeight="1" x14ac:dyDescent="0.2">
      <c r="A9" s="4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61"/>
      <c r="E9" s="330"/>
      <c r="F9" s="4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19</v>
      </c>
      <c r="O9" s="545"/>
      <c r="P9" s="400"/>
      <c r="R9" s="323"/>
      <c r="S9" s="372"/>
      <c r="T9" s="494"/>
      <c r="U9" s="495"/>
      <c r="V9" s="43"/>
      <c r="W9" s="43"/>
      <c r="X9" s="43"/>
      <c r="Y9" s="43"/>
      <c r="Z9" s="51"/>
      <c r="AA9" s="51"/>
      <c r="AB9" s="51"/>
    </row>
    <row r="10" spans="1:29" s="312" customFormat="1" ht="26.45" customHeight="1" x14ac:dyDescent="0.2">
      <c r="A10" s="4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61"/>
      <c r="E10" s="330"/>
      <c r="F10" s="4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556" t="str">
        <f>IFERROR(VLOOKUP($D$10,Proxy,2,FALSE),"")</f>
        <v/>
      </c>
      <c r="I10" s="323"/>
      <c r="J10" s="323"/>
      <c r="K10" s="323"/>
      <c r="L10" s="323"/>
      <c r="N10" s="26" t="s">
        <v>20</v>
      </c>
      <c r="O10" s="399"/>
      <c r="P10" s="400"/>
      <c r="S10" s="24" t="s">
        <v>21</v>
      </c>
      <c r="T10" s="356" t="s">
        <v>22</v>
      </c>
      <c r="U10" s="357"/>
      <c r="V10" s="44"/>
      <c r="W10" s="44"/>
      <c r="X10" s="44"/>
      <c r="Y10" s="44"/>
      <c r="Z10" s="51"/>
      <c r="AA10" s="51"/>
      <c r="AB10" s="51"/>
    </row>
    <row r="11" spans="1:29" s="31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9"/>
      <c r="P11" s="400"/>
      <c r="S11" s="24" t="s">
        <v>25</v>
      </c>
      <c r="T11" s="576" t="s">
        <v>26</v>
      </c>
      <c r="U11" s="577"/>
      <c r="V11" s="45"/>
      <c r="W11" s="45"/>
      <c r="X11" s="45"/>
      <c r="Y11" s="45"/>
      <c r="Z11" s="51"/>
      <c r="AA11" s="51"/>
      <c r="AB11" s="51"/>
    </row>
    <row r="12" spans="1:29" s="312" customFormat="1" ht="18.600000000000001" customHeight="1" x14ac:dyDescent="0.2">
      <c r="A12" s="613" t="s">
        <v>27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4"/>
      <c r="N12" s="24" t="s">
        <v>28</v>
      </c>
      <c r="O12" s="569"/>
      <c r="P12" s="514"/>
      <c r="Q12" s="23"/>
      <c r="S12" s="24"/>
      <c r="T12" s="413"/>
      <c r="U12" s="323"/>
      <c r="Z12" s="51"/>
      <c r="AA12" s="51"/>
      <c r="AB12" s="51"/>
    </row>
    <row r="13" spans="1:29" s="312" customFormat="1" ht="23.25" customHeight="1" x14ac:dyDescent="0.2">
      <c r="A13" s="613" t="s">
        <v>29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26"/>
      <c r="N13" s="26" t="s">
        <v>30</v>
      </c>
      <c r="O13" s="576"/>
      <c r="P13" s="577"/>
      <c r="Q13" s="23"/>
      <c r="V13" s="49"/>
      <c r="W13" s="49"/>
      <c r="X13" s="49"/>
      <c r="Y13" s="49"/>
      <c r="Z13" s="51"/>
      <c r="AA13" s="51"/>
      <c r="AB13" s="51"/>
    </row>
    <row r="14" spans="1:29" s="312" customFormat="1" ht="18.600000000000001" customHeight="1" x14ac:dyDescent="0.2">
      <c r="A14" s="613" t="s">
        <v>31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4"/>
      <c r="V14" s="50"/>
      <c r="W14" s="50"/>
      <c r="X14" s="50"/>
      <c r="Y14" s="50"/>
      <c r="Z14" s="51"/>
      <c r="AA14" s="51"/>
      <c r="AB14" s="51"/>
    </row>
    <row r="15" spans="1:29" s="312" customFormat="1" ht="22.5" customHeight="1" x14ac:dyDescent="0.2">
      <c r="A15" s="632" t="s">
        <v>32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4"/>
      <c r="N15" s="472" t="s">
        <v>33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3"/>
      <c r="O16" s="473"/>
      <c r="P16" s="473"/>
      <c r="Q16" s="473"/>
      <c r="R16" s="47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0" t="s">
        <v>34</v>
      </c>
      <c r="B17" s="350" t="s">
        <v>35</v>
      </c>
      <c r="C17" s="458" t="s">
        <v>36</v>
      </c>
      <c r="D17" s="350" t="s">
        <v>37</v>
      </c>
      <c r="E17" s="419"/>
      <c r="F17" s="350" t="s">
        <v>38</v>
      </c>
      <c r="G17" s="350" t="s">
        <v>39</v>
      </c>
      <c r="H17" s="350" t="s">
        <v>40</v>
      </c>
      <c r="I17" s="350" t="s">
        <v>41</v>
      </c>
      <c r="J17" s="350" t="s">
        <v>42</v>
      </c>
      <c r="K17" s="350" t="s">
        <v>43</v>
      </c>
      <c r="L17" s="350" t="s">
        <v>44</v>
      </c>
      <c r="M17" s="350" t="s">
        <v>45</v>
      </c>
      <c r="N17" s="350" t="s">
        <v>46</v>
      </c>
      <c r="O17" s="418"/>
      <c r="P17" s="418"/>
      <c r="Q17" s="418"/>
      <c r="R17" s="419"/>
      <c r="S17" s="641" t="s">
        <v>47</v>
      </c>
      <c r="T17" s="344"/>
      <c r="U17" s="350" t="s">
        <v>48</v>
      </c>
      <c r="V17" s="350" t="s">
        <v>49</v>
      </c>
      <c r="W17" s="365" t="s">
        <v>50</v>
      </c>
      <c r="X17" s="350" t="s">
        <v>51</v>
      </c>
      <c r="Y17" s="380" t="s">
        <v>52</v>
      </c>
      <c r="Z17" s="380" t="s">
        <v>53</v>
      </c>
      <c r="AA17" s="380" t="s">
        <v>54</v>
      </c>
      <c r="AB17" s="381"/>
      <c r="AC17" s="382"/>
      <c r="AD17" s="445"/>
      <c r="BA17" s="374" t="s">
        <v>55</v>
      </c>
    </row>
    <row r="18" spans="1:53" ht="14.25" customHeight="1" x14ac:dyDescent="0.2">
      <c r="A18" s="351"/>
      <c r="B18" s="351"/>
      <c r="C18" s="351"/>
      <c r="D18" s="420"/>
      <c r="E18" s="422"/>
      <c r="F18" s="351"/>
      <c r="G18" s="351"/>
      <c r="H18" s="351"/>
      <c r="I18" s="351"/>
      <c r="J18" s="351"/>
      <c r="K18" s="351"/>
      <c r="L18" s="351"/>
      <c r="M18" s="351"/>
      <c r="N18" s="420"/>
      <c r="O18" s="421"/>
      <c r="P18" s="421"/>
      <c r="Q18" s="421"/>
      <c r="R18" s="422"/>
      <c r="S18" s="311" t="s">
        <v>56</v>
      </c>
      <c r="T18" s="311" t="s">
        <v>57</v>
      </c>
      <c r="U18" s="351"/>
      <c r="V18" s="351"/>
      <c r="W18" s="366"/>
      <c r="X18" s="351"/>
      <c r="Y18" s="548"/>
      <c r="Z18" s="548"/>
      <c r="AA18" s="383"/>
      <c r="AB18" s="384"/>
      <c r="AC18" s="385"/>
      <c r="AD18" s="446"/>
      <c r="BA18" s="323"/>
    </row>
    <row r="19" spans="1:53" ht="27.75" customHeight="1" x14ac:dyDescent="0.2">
      <c r="A19" s="362" t="s">
        <v>58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48"/>
      <c r="Z19" s="48"/>
    </row>
    <row r="20" spans="1:53" ht="16.5" customHeight="1" x14ac:dyDescent="0.25">
      <c r="A20" s="328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9"/>
      <c r="Z20" s="309"/>
    </row>
    <row r="21" spans="1:53" ht="14.25" customHeight="1" x14ac:dyDescent="0.25">
      <c r="A21" s="338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10"/>
      <c r="Z21" s="310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18">
        <v>4607091389258</v>
      </c>
      <c r="E22" s="319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4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1"/>
      <c r="P22" s="321"/>
      <c r="Q22" s="321"/>
      <c r="R22" s="319"/>
      <c r="S22" s="34"/>
      <c r="T22" s="34"/>
      <c r="U22" s="35" t="s">
        <v>64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4"/>
      <c r="N23" s="325" t="s">
        <v>65</v>
      </c>
      <c r="O23" s="326"/>
      <c r="P23" s="326"/>
      <c r="Q23" s="326"/>
      <c r="R23" s="326"/>
      <c r="S23" s="326"/>
      <c r="T23" s="327"/>
      <c r="U23" s="37" t="s">
        <v>66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4"/>
      <c r="N24" s="325" t="s">
        <v>65</v>
      </c>
      <c r="O24" s="326"/>
      <c r="P24" s="326"/>
      <c r="Q24" s="326"/>
      <c r="R24" s="326"/>
      <c r="S24" s="326"/>
      <c r="T24" s="327"/>
      <c r="U24" s="37" t="s">
        <v>64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38" t="s">
        <v>67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10"/>
      <c r="Z25" s="310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18">
        <v>4607091383881</v>
      </c>
      <c r="E26" s="319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50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1"/>
      <c r="P26" s="321"/>
      <c r="Q26" s="321"/>
      <c r="R26" s="319"/>
      <c r="S26" s="34"/>
      <c r="T26" s="34"/>
      <c r="U26" s="35" t="s">
        <v>64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18">
        <v>4607091388237</v>
      </c>
      <c r="E27" s="319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3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1"/>
      <c r="P27" s="321"/>
      <c r="Q27" s="321"/>
      <c r="R27" s="319"/>
      <c r="S27" s="34"/>
      <c r="T27" s="34"/>
      <c r="U27" s="35" t="s">
        <v>64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18">
        <v>4607091383935</v>
      </c>
      <c r="E28" s="319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3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1"/>
      <c r="P28" s="321"/>
      <c r="Q28" s="321"/>
      <c r="R28" s="319"/>
      <c r="S28" s="34"/>
      <c r="T28" s="34"/>
      <c r="U28" s="35" t="s">
        <v>64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18">
        <v>4680115881853</v>
      </c>
      <c r="E29" s="319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1"/>
      <c r="P29" s="321"/>
      <c r="Q29" s="321"/>
      <c r="R29" s="319"/>
      <c r="S29" s="34"/>
      <c r="T29" s="34"/>
      <c r="U29" s="35" t="s">
        <v>64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18">
        <v>4607091383911</v>
      </c>
      <c r="E30" s="319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1"/>
      <c r="P30" s="321"/>
      <c r="Q30" s="321"/>
      <c r="R30" s="319"/>
      <c r="S30" s="34"/>
      <c r="T30" s="34"/>
      <c r="U30" s="35" t="s">
        <v>64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18">
        <v>4607091388244</v>
      </c>
      <c r="E31" s="319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5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1"/>
      <c r="P31" s="321"/>
      <c r="Q31" s="321"/>
      <c r="R31" s="319"/>
      <c r="S31" s="34"/>
      <c r="T31" s="34"/>
      <c r="U31" s="35" t="s">
        <v>64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4"/>
      <c r="N32" s="325" t="s">
        <v>65</v>
      </c>
      <c r="O32" s="326"/>
      <c r="P32" s="326"/>
      <c r="Q32" s="326"/>
      <c r="R32" s="326"/>
      <c r="S32" s="326"/>
      <c r="T32" s="327"/>
      <c r="U32" s="37" t="s">
        <v>66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4"/>
      <c r="N33" s="325" t="s">
        <v>65</v>
      </c>
      <c r="O33" s="326"/>
      <c r="P33" s="326"/>
      <c r="Q33" s="326"/>
      <c r="R33" s="326"/>
      <c r="S33" s="326"/>
      <c r="T33" s="327"/>
      <c r="U33" s="37" t="s">
        <v>64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38" t="s">
        <v>80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10"/>
      <c r="Z34" s="310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18">
        <v>4607091388503</v>
      </c>
      <c r="E35" s="319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1"/>
      <c r="P35" s="321"/>
      <c r="Q35" s="321"/>
      <c r="R35" s="319"/>
      <c r="S35" s="34"/>
      <c r="T35" s="34"/>
      <c r="U35" s="35" t="s">
        <v>64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2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4"/>
      <c r="N36" s="325" t="s">
        <v>65</v>
      </c>
      <c r="O36" s="326"/>
      <c r="P36" s="326"/>
      <c r="Q36" s="326"/>
      <c r="R36" s="326"/>
      <c r="S36" s="326"/>
      <c r="T36" s="327"/>
      <c r="U36" s="37" t="s">
        <v>66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4"/>
      <c r="N37" s="325" t="s">
        <v>65</v>
      </c>
      <c r="O37" s="326"/>
      <c r="P37" s="326"/>
      <c r="Q37" s="326"/>
      <c r="R37" s="326"/>
      <c r="S37" s="326"/>
      <c r="T37" s="327"/>
      <c r="U37" s="37" t="s">
        <v>64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38" t="s">
        <v>85</v>
      </c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10"/>
      <c r="Z38" s="310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18">
        <v>4607091388282</v>
      </c>
      <c r="E39" s="319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1"/>
      <c r="P39" s="321"/>
      <c r="Q39" s="321"/>
      <c r="R39" s="319"/>
      <c r="S39" s="34"/>
      <c r="T39" s="34"/>
      <c r="U39" s="35" t="s">
        <v>64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2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4"/>
      <c r="N40" s="325" t="s">
        <v>65</v>
      </c>
      <c r="O40" s="326"/>
      <c r="P40" s="326"/>
      <c r="Q40" s="326"/>
      <c r="R40" s="326"/>
      <c r="S40" s="326"/>
      <c r="T40" s="327"/>
      <c r="U40" s="37" t="s">
        <v>66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4"/>
      <c r="N41" s="325" t="s">
        <v>65</v>
      </c>
      <c r="O41" s="326"/>
      <c r="P41" s="326"/>
      <c r="Q41" s="326"/>
      <c r="R41" s="326"/>
      <c r="S41" s="326"/>
      <c r="T41" s="327"/>
      <c r="U41" s="37" t="s">
        <v>64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38" t="s">
        <v>89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10"/>
      <c r="Z42" s="310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18">
        <v>4607091389111</v>
      </c>
      <c r="E43" s="319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1"/>
      <c r="P43" s="321"/>
      <c r="Q43" s="321"/>
      <c r="R43" s="319"/>
      <c r="S43" s="34"/>
      <c r="T43" s="34"/>
      <c r="U43" s="35" t="s">
        <v>64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2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4"/>
      <c r="N44" s="325" t="s">
        <v>65</v>
      </c>
      <c r="O44" s="326"/>
      <c r="P44" s="326"/>
      <c r="Q44" s="326"/>
      <c r="R44" s="326"/>
      <c r="S44" s="326"/>
      <c r="T44" s="327"/>
      <c r="U44" s="37" t="s">
        <v>66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4"/>
      <c r="N45" s="325" t="s">
        <v>65</v>
      </c>
      <c r="O45" s="326"/>
      <c r="P45" s="326"/>
      <c r="Q45" s="326"/>
      <c r="R45" s="326"/>
      <c r="S45" s="326"/>
      <c r="T45" s="327"/>
      <c r="U45" s="37" t="s">
        <v>64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362" t="s">
        <v>92</v>
      </c>
      <c r="B46" s="363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3"/>
      <c r="P46" s="363"/>
      <c r="Q46" s="363"/>
      <c r="R46" s="363"/>
      <c r="S46" s="363"/>
      <c r="T46" s="363"/>
      <c r="U46" s="363"/>
      <c r="V46" s="363"/>
      <c r="W46" s="363"/>
      <c r="X46" s="363"/>
      <c r="Y46" s="48"/>
      <c r="Z46" s="48"/>
    </row>
    <row r="47" spans="1:53" ht="16.5" customHeight="1" x14ac:dyDescent="0.25">
      <c r="A47" s="328" t="s">
        <v>93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09"/>
      <c r="Z47" s="309"/>
    </row>
    <row r="48" spans="1:53" ht="14.25" customHeight="1" x14ac:dyDescent="0.25">
      <c r="A48" s="338" t="s">
        <v>94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10"/>
      <c r="Z48" s="310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18">
        <v>4680115881440</v>
      </c>
      <c r="E49" s="319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1"/>
      <c r="P49" s="321"/>
      <c r="Q49" s="321"/>
      <c r="R49" s="319"/>
      <c r="S49" s="34"/>
      <c r="T49" s="34"/>
      <c r="U49" s="35" t="s">
        <v>64</v>
      </c>
      <c r="V49" s="314">
        <v>0</v>
      </c>
      <c r="W49" s="315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18">
        <v>4680115881433</v>
      </c>
      <c r="E50" s="319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4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1"/>
      <c r="P50" s="321"/>
      <c r="Q50" s="321"/>
      <c r="R50" s="319"/>
      <c r="S50" s="34"/>
      <c r="T50" s="34"/>
      <c r="U50" s="35" t="s">
        <v>64</v>
      </c>
      <c r="V50" s="314">
        <v>90</v>
      </c>
      <c r="W50" s="315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22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4"/>
      <c r="N51" s="325" t="s">
        <v>65</v>
      </c>
      <c r="O51" s="326"/>
      <c r="P51" s="326"/>
      <c r="Q51" s="326"/>
      <c r="R51" s="326"/>
      <c r="S51" s="326"/>
      <c r="T51" s="327"/>
      <c r="U51" s="37" t="s">
        <v>66</v>
      </c>
      <c r="V51" s="316">
        <f>IFERROR(V49/H49,"0")+IFERROR(V50/H50,"0")</f>
        <v>33.333333333333329</v>
      </c>
      <c r="W51" s="316">
        <f>IFERROR(W49/H49,"0")+IFERROR(W50/H50,"0")</f>
        <v>34</v>
      </c>
      <c r="X51" s="316">
        <f>IFERROR(IF(X49="",0,X49),"0")+IFERROR(IF(X50="",0,X50),"0")</f>
        <v>0.25602000000000003</v>
      </c>
      <c r="Y51" s="317"/>
      <c r="Z51" s="317"/>
    </row>
    <row r="52" spans="1:53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4"/>
      <c r="N52" s="325" t="s">
        <v>65</v>
      </c>
      <c r="O52" s="326"/>
      <c r="P52" s="326"/>
      <c r="Q52" s="326"/>
      <c r="R52" s="326"/>
      <c r="S52" s="326"/>
      <c r="T52" s="327"/>
      <c r="U52" s="37" t="s">
        <v>64</v>
      </c>
      <c r="V52" s="316">
        <f>IFERROR(SUM(V49:V50),"0")</f>
        <v>90</v>
      </c>
      <c r="W52" s="316">
        <f>IFERROR(SUM(W49:W50),"0")</f>
        <v>91.800000000000011</v>
      </c>
      <c r="X52" s="37"/>
      <c r="Y52" s="317"/>
      <c r="Z52" s="317"/>
    </row>
    <row r="53" spans="1:53" ht="16.5" customHeight="1" x14ac:dyDescent="0.25">
      <c r="A53" s="328" t="s">
        <v>101</v>
      </c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309"/>
      <c r="Z53" s="309"/>
    </row>
    <row r="54" spans="1:53" ht="14.25" customHeight="1" x14ac:dyDescent="0.25">
      <c r="A54" s="338" t="s">
        <v>102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10"/>
      <c r="Z54" s="310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18">
        <v>4680115881426</v>
      </c>
      <c r="E55" s="319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4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1"/>
      <c r="P55" s="321"/>
      <c r="Q55" s="321"/>
      <c r="R55" s="319"/>
      <c r="S55" s="34"/>
      <c r="T55" s="34"/>
      <c r="U55" s="35" t="s">
        <v>64</v>
      </c>
      <c r="V55" s="314">
        <v>0</v>
      </c>
      <c r="W55" s="315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103</v>
      </c>
      <c r="B56" s="54" t="s">
        <v>105</v>
      </c>
      <c r="C56" s="31">
        <v>4301011481</v>
      </c>
      <c r="D56" s="318">
        <v>4680115881426</v>
      </c>
      <c r="E56" s="319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355" t="s">
        <v>107</v>
      </c>
      <c r="O56" s="321"/>
      <c r="P56" s="321"/>
      <c r="Q56" s="321"/>
      <c r="R56" s="319"/>
      <c r="S56" s="34"/>
      <c r="T56" s="34"/>
      <c r="U56" s="35" t="s">
        <v>64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18">
        <v>4680115881419</v>
      </c>
      <c r="E57" s="319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1"/>
      <c r="P57" s="321"/>
      <c r="Q57" s="321"/>
      <c r="R57" s="319"/>
      <c r="S57" s="34"/>
      <c r="T57" s="34"/>
      <c r="U57" s="35" t="s">
        <v>64</v>
      </c>
      <c r="V57" s="314">
        <v>0</v>
      </c>
      <c r="W57" s="31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4301011458</v>
      </c>
      <c r="D58" s="318">
        <v>4680115881525</v>
      </c>
      <c r="E58" s="319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453" t="s">
        <v>112</v>
      </c>
      <c r="O58" s="321"/>
      <c r="P58" s="321"/>
      <c r="Q58" s="321"/>
      <c r="R58" s="319"/>
      <c r="S58" s="34"/>
      <c r="T58" s="34"/>
      <c r="U58" s="35" t="s">
        <v>64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2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4"/>
      <c r="N59" s="325" t="s">
        <v>65</v>
      </c>
      <c r="O59" s="326"/>
      <c r="P59" s="326"/>
      <c r="Q59" s="326"/>
      <c r="R59" s="326"/>
      <c r="S59" s="326"/>
      <c r="T59" s="327"/>
      <c r="U59" s="37" t="s">
        <v>66</v>
      </c>
      <c r="V59" s="316">
        <f>IFERROR(V55/H55,"0")+IFERROR(V56/H56,"0")+IFERROR(V57/H57,"0")+IFERROR(V58/H58,"0")</f>
        <v>0</v>
      </c>
      <c r="W59" s="316">
        <f>IFERROR(W55/H55,"0")+IFERROR(W56/H56,"0")+IFERROR(W57/H57,"0")+IFERROR(W58/H58,"0")</f>
        <v>0</v>
      </c>
      <c r="X59" s="316">
        <f>IFERROR(IF(X55="",0,X55),"0")+IFERROR(IF(X56="",0,X56),"0")+IFERROR(IF(X57="",0,X57),"0")+IFERROR(IF(X58="",0,X58),"0")</f>
        <v>0</v>
      </c>
      <c r="Y59" s="317"/>
      <c r="Z59" s="317"/>
    </row>
    <row r="60" spans="1:53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4"/>
      <c r="N60" s="325" t="s">
        <v>65</v>
      </c>
      <c r="O60" s="326"/>
      <c r="P60" s="326"/>
      <c r="Q60" s="326"/>
      <c r="R60" s="326"/>
      <c r="S60" s="326"/>
      <c r="T60" s="327"/>
      <c r="U60" s="37" t="s">
        <v>64</v>
      </c>
      <c r="V60" s="316">
        <f>IFERROR(SUM(V55:V58),"0")</f>
        <v>0</v>
      </c>
      <c r="W60" s="316">
        <f>IFERROR(SUM(W55:W58),"0")</f>
        <v>0</v>
      </c>
      <c r="X60" s="37"/>
      <c r="Y60" s="317"/>
      <c r="Z60" s="317"/>
    </row>
    <row r="61" spans="1:53" ht="16.5" customHeight="1" x14ac:dyDescent="0.25">
      <c r="A61" s="328" t="s">
        <v>92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09"/>
      <c r="Z61" s="309"/>
    </row>
    <row r="62" spans="1:53" ht="14.25" customHeight="1" x14ac:dyDescent="0.25">
      <c r="A62" s="338" t="s">
        <v>102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10"/>
      <c r="Z62" s="310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18">
        <v>4607091382945</v>
      </c>
      <c r="E63" s="319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425" t="s">
        <v>115</v>
      </c>
      <c r="O63" s="321"/>
      <c r="P63" s="321"/>
      <c r="Q63" s="321"/>
      <c r="R63" s="319"/>
      <c r="S63" s="34"/>
      <c r="T63" s="34"/>
      <c r="U63" s="35" t="s">
        <v>64</v>
      </c>
      <c r="V63" s="314">
        <v>0</v>
      </c>
      <c r="W63" s="315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18">
        <v>4607091385670</v>
      </c>
      <c r="E64" s="319"/>
      <c r="F64" s="313">
        <v>1.4</v>
      </c>
      <c r="G64" s="32">
        <v>8</v>
      </c>
      <c r="H64" s="313">
        <v>11.2</v>
      </c>
      <c r="I64" s="313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389" t="s">
        <v>119</v>
      </c>
      <c r="O64" s="321"/>
      <c r="P64" s="321"/>
      <c r="Q64" s="321"/>
      <c r="R64" s="319"/>
      <c r="S64" s="34"/>
      <c r="T64" s="34"/>
      <c r="U64" s="35" t="s">
        <v>64</v>
      </c>
      <c r="V64" s="314">
        <v>0</v>
      </c>
      <c r="W64" s="31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18">
        <v>4680115881327</v>
      </c>
      <c r="E65" s="319"/>
      <c r="F65" s="313">
        <v>1.35</v>
      </c>
      <c r="G65" s="32">
        <v>8</v>
      </c>
      <c r="H65" s="313">
        <v>10.8</v>
      </c>
      <c r="I65" s="313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1"/>
      <c r="P65" s="321"/>
      <c r="Q65" s="321"/>
      <c r="R65" s="319"/>
      <c r="S65" s="34"/>
      <c r="T65" s="34"/>
      <c r="U65" s="35" t="s">
        <v>64</v>
      </c>
      <c r="V65" s="314">
        <v>100</v>
      </c>
      <c r="W65" s="315">
        <f t="shared" si="2"/>
        <v>108</v>
      </c>
      <c r="X65" s="36">
        <f>IFERROR(IF(W65=0,"",ROUNDUP(W65/H65,0)*0.02175),"")</f>
        <v>0.21749999999999997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123</v>
      </c>
      <c r="B66" s="54" t="s">
        <v>124</v>
      </c>
      <c r="C66" s="31">
        <v>4301011703</v>
      </c>
      <c r="D66" s="318">
        <v>4680115882133</v>
      </c>
      <c r="E66" s="319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558" t="s">
        <v>125</v>
      </c>
      <c r="O66" s="321"/>
      <c r="P66" s="321"/>
      <c r="Q66" s="321"/>
      <c r="R66" s="319"/>
      <c r="S66" s="34"/>
      <c r="T66" s="34"/>
      <c r="U66" s="35" t="s">
        <v>64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4301011192</v>
      </c>
      <c r="D67" s="318">
        <v>4607091382952</v>
      </c>
      <c r="E67" s="319"/>
      <c r="F67" s="313">
        <v>0.5</v>
      </c>
      <c r="G67" s="32">
        <v>6</v>
      </c>
      <c r="H67" s="313">
        <v>3</v>
      </c>
      <c r="I67" s="313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59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1"/>
      <c r="P67" s="321"/>
      <c r="Q67" s="321"/>
      <c r="R67" s="319"/>
      <c r="S67" s="34"/>
      <c r="T67" s="34"/>
      <c r="U67" s="35" t="s">
        <v>64</v>
      </c>
      <c r="V67" s="314">
        <v>15</v>
      </c>
      <c r="W67" s="315">
        <f t="shared" si="2"/>
        <v>15</v>
      </c>
      <c r="X67" s="36">
        <f>IFERROR(IF(W67=0,"",ROUNDUP(W67/H67,0)*0.00753),"")</f>
        <v>3.7650000000000003E-2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18">
        <v>4607091385687</v>
      </c>
      <c r="E68" s="319"/>
      <c r="F68" s="313">
        <v>0.4</v>
      </c>
      <c r="G68" s="32">
        <v>10</v>
      </c>
      <c r="H68" s="313">
        <v>4</v>
      </c>
      <c r="I68" s="313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56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1"/>
      <c r="P68" s="321"/>
      <c r="Q68" s="321"/>
      <c r="R68" s="319"/>
      <c r="S68" s="34"/>
      <c r="T68" s="34"/>
      <c r="U68" s="35" t="s">
        <v>64</v>
      </c>
      <c r="V68" s="314">
        <v>64</v>
      </c>
      <c r="W68" s="315">
        <f t="shared" si="2"/>
        <v>64</v>
      </c>
      <c r="X68" s="36">
        <f t="shared" ref="X68:X73" si="3">IFERROR(IF(W68=0,"",ROUNDUP(W68/H68,0)*0.00937),"")</f>
        <v>0.14992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8">
        <v>4680115882539</v>
      </c>
      <c r="E69" s="319"/>
      <c r="F69" s="313">
        <v>0.37</v>
      </c>
      <c r="G69" s="32">
        <v>10</v>
      </c>
      <c r="H69" s="313">
        <v>3.7</v>
      </c>
      <c r="I69" s="313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1"/>
      <c r="P69" s="321"/>
      <c r="Q69" s="321"/>
      <c r="R69" s="319"/>
      <c r="S69" s="34"/>
      <c r="T69" s="34"/>
      <c r="U69" s="35" t="s">
        <v>64</v>
      </c>
      <c r="V69" s="314">
        <v>0</v>
      </c>
      <c r="W69" s="31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18">
        <v>4607091384604</v>
      </c>
      <c r="E70" s="319"/>
      <c r="F70" s="313">
        <v>0.4</v>
      </c>
      <c r="G70" s="32">
        <v>10</v>
      </c>
      <c r="H70" s="313">
        <v>4</v>
      </c>
      <c r="I70" s="313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52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1"/>
      <c r="P70" s="321"/>
      <c r="Q70" s="321"/>
      <c r="R70" s="319"/>
      <c r="S70" s="34"/>
      <c r="T70" s="34"/>
      <c r="U70" s="35" t="s">
        <v>64</v>
      </c>
      <c r="V70" s="314">
        <v>0</v>
      </c>
      <c r="W70" s="31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4301011386</v>
      </c>
      <c r="D71" s="318">
        <v>4680115880283</v>
      </c>
      <c r="E71" s="319"/>
      <c r="F71" s="313">
        <v>0.6</v>
      </c>
      <c r="G71" s="32">
        <v>8</v>
      </c>
      <c r="H71" s="313">
        <v>4.8</v>
      </c>
      <c r="I71" s="313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1"/>
      <c r="P71" s="321"/>
      <c r="Q71" s="321"/>
      <c r="R71" s="319"/>
      <c r="S71" s="34"/>
      <c r="T71" s="34"/>
      <c r="U71" s="35" t="s">
        <v>64</v>
      </c>
      <c r="V71" s="314">
        <v>0</v>
      </c>
      <c r="W71" s="31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136</v>
      </c>
      <c r="B72" s="54" t="s">
        <v>137</v>
      </c>
      <c r="C72" s="31">
        <v>4301011476</v>
      </c>
      <c r="D72" s="318">
        <v>4680115881518</v>
      </c>
      <c r="E72" s="319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62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1"/>
      <c r="P72" s="321"/>
      <c r="Q72" s="321"/>
      <c r="R72" s="319"/>
      <c r="S72" s="34"/>
      <c r="T72" s="34"/>
      <c r="U72" s="35" t="s">
        <v>64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18">
        <v>4680115881303</v>
      </c>
      <c r="E73" s="319"/>
      <c r="F73" s="313">
        <v>0.45</v>
      </c>
      <c r="G73" s="32">
        <v>10</v>
      </c>
      <c r="H73" s="313">
        <v>4.5</v>
      </c>
      <c r="I73" s="313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1"/>
      <c r="P73" s="321"/>
      <c r="Q73" s="321"/>
      <c r="R73" s="319"/>
      <c r="S73" s="34"/>
      <c r="T73" s="34"/>
      <c r="U73" s="35" t="s">
        <v>64</v>
      </c>
      <c r="V73" s="314">
        <v>90</v>
      </c>
      <c r="W73" s="315">
        <f t="shared" si="2"/>
        <v>90</v>
      </c>
      <c r="X73" s="36">
        <f t="shared" si="3"/>
        <v>0.18740000000000001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4301011562</v>
      </c>
      <c r="D74" s="318">
        <v>4680115882577</v>
      </c>
      <c r="E74" s="319"/>
      <c r="F74" s="313">
        <v>0.4</v>
      </c>
      <c r="G74" s="32">
        <v>8</v>
      </c>
      <c r="H74" s="313">
        <v>3.2</v>
      </c>
      <c r="I74" s="313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479" t="s">
        <v>142</v>
      </c>
      <c r="O74" s="321"/>
      <c r="P74" s="321"/>
      <c r="Q74" s="321"/>
      <c r="R74" s="319"/>
      <c r="S74" s="34"/>
      <c r="T74" s="34"/>
      <c r="U74" s="35" t="s">
        <v>64</v>
      </c>
      <c r="V74" s="314">
        <v>16</v>
      </c>
      <c r="W74" s="315">
        <f t="shared" si="2"/>
        <v>16</v>
      </c>
      <c r="X74" s="36">
        <f>IFERROR(IF(W74=0,"",ROUNDUP(W74/H74,0)*0.00753),"")</f>
        <v>3.7650000000000003E-2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140</v>
      </c>
      <c r="B75" s="54" t="s">
        <v>143</v>
      </c>
      <c r="C75" s="31">
        <v>4301011564</v>
      </c>
      <c r="D75" s="318">
        <v>4680115882577</v>
      </c>
      <c r="E75" s="319"/>
      <c r="F75" s="313">
        <v>0.4</v>
      </c>
      <c r="G75" s="32">
        <v>8</v>
      </c>
      <c r="H75" s="313">
        <v>3.2</v>
      </c>
      <c r="I75" s="313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401" t="s">
        <v>144</v>
      </c>
      <c r="O75" s="321"/>
      <c r="P75" s="321"/>
      <c r="Q75" s="321"/>
      <c r="R75" s="319"/>
      <c r="S75" s="34"/>
      <c r="T75" s="34"/>
      <c r="U75" s="35" t="s">
        <v>64</v>
      </c>
      <c r="V75" s="314">
        <v>0</v>
      </c>
      <c r="W75" s="31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4301011432</v>
      </c>
      <c r="D76" s="318">
        <v>4680115882720</v>
      </c>
      <c r="E76" s="319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485" t="s">
        <v>147</v>
      </c>
      <c r="O76" s="321"/>
      <c r="P76" s="321"/>
      <c r="Q76" s="321"/>
      <c r="R76" s="319"/>
      <c r="S76" s="34"/>
      <c r="T76" s="34"/>
      <c r="U76" s="35" t="s">
        <v>64</v>
      </c>
      <c r="V76" s="314">
        <v>0</v>
      </c>
      <c r="W76" s="31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4301011352</v>
      </c>
      <c r="D77" s="318">
        <v>4607091388466</v>
      </c>
      <c r="E77" s="319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1"/>
      <c r="P77" s="321"/>
      <c r="Q77" s="321"/>
      <c r="R77" s="319"/>
      <c r="S77" s="34"/>
      <c r="T77" s="34"/>
      <c r="U77" s="35" t="s">
        <v>64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4301011417</v>
      </c>
      <c r="D78" s="318">
        <v>4680115880269</v>
      </c>
      <c r="E78" s="319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43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1"/>
      <c r="P78" s="321"/>
      <c r="Q78" s="321"/>
      <c r="R78" s="319"/>
      <c r="S78" s="34"/>
      <c r="T78" s="34"/>
      <c r="U78" s="35" t="s">
        <v>64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18">
        <v>4680115880429</v>
      </c>
      <c r="E79" s="319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5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1"/>
      <c r="P79" s="321"/>
      <c r="Q79" s="321"/>
      <c r="R79" s="319"/>
      <c r="S79" s="34"/>
      <c r="T79" s="34"/>
      <c r="U79" s="35" t="s">
        <v>64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154</v>
      </c>
      <c r="B80" s="54" t="s">
        <v>155</v>
      </c>
      <c r="C80" s="31">
        <v>4301011462</v>
      </c>
      <c r="D80" s="318">
        <v>4680115881457</v>
      </c>
      <c r="E80" s="319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1"/>
      <c r="P80" s="321"/>
      <c r="Q80" s="321"/>
      <c r="R80" s="319"/>
      <c r="S80" s="34"/>
      <c r="T80" s="34"/>
      <c r="U80" s="35" t="s">
        <v>64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2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4"/>
      <c r="N81" s="325" t="s">
        <v>65</v>
      </c>
      <c r="O81" s="326"/>
      <c r="P81" s="326"/>
      <c r="Q81" s="326"/>
      <c r="R81" s="326"/>
      <c r="S81" s="326"/>
      <c r="T81" s="327"/>
      <c r="U81" s="37" t="s">
        <v>66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55.25925925925926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56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0.63012000000000001</v>
      </c>
      <c r="Y81" s="317"/>
      <c r="Z81" s="317"/>
    </row>
    <row r="82" spans="1:53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4"/>
      <c r="N82" s="325" t="s">
        <v>65</v>
      </c>
      <c r="O82" s="326"/>
      <c r="P82" s="326"/>
      <c r="Q82" s="326"/>
      <c r="R82" s="326"/>
      <c r="S82" s="326"/>
      <c r="T82" s="327"/>
      <c r="U82" s="37" t="s">
        <v>64</v>
      </c>
      <c r="V82" s="316">
        <f>IFERROR(SUM(V63:V80),"0")</f>
        <v>285</v>
      </c>
      <c r="W82" s="316">
        <f>IFERROR(SUM(W63:W80),"0")</f>
        <v>293</v>
      </c>
      <c r="X82" s="37"/>
      <c r="Y82" s="317"/>
      <c r="Z82" s="317"/>
    </row>
    <row r="83" spans="1:53" ht="14.25" customHeight="1" x14ac:dyDescent="0.25">
      <c r="A83" s="338" t="s">
        <v>94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10"/>
      <c r="Z83" s="310"/>
    </row>
    <row r="84" spans="1:53" ht="27" customHeight="1" x14ac:dyDescent="0.25">
      <c r="A84" s="54" t="s">
        <v>156</v>
      </c>
      <c r="B84" s="54" t="s">
        <v>157</v>
      </c>
      <c r="C84" s="31">
        <v>4301020189</v>
      </c>
      <c r="D84" s="318">
        <v>4607091384789</v>
      </c>
      <c r="E84" s="319"/>
      <c r="F84" s="313">
        <v>1</v>
      </c>
      <c r="G84" s="32">
        <v>6</v>
      </c>
      <c r="H84" s="313">
        <v>6</v>
      </c>
      <c r="I84" s="313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649" t="s">
        <v>158</v>
      </c>
      <c r="O84" s="321"/>
      <c r="P84" s="321"/>
      <c r="Q84" s="321"/>
      <c r="R84" s="319"/>
      <c r="S84" s="34"/>
      <c r="T84" s="34"/>
      <c r="U84" s="35" t="s">
        <v>64</v>
      </c>
      <c r="V84" s="314">
        <v>0</v>
      </c>
      <c r="W84" s="315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159</v>
      </c>
      <c r="B85" s="54" t="s">
        <v>160</v>
      </c>
      <c r="C85" s="31">
        <v>4301020235</v>
      </c>
      <c r="D85" s="318">
        <v>4680115881488</v>
      </c>
      <c r="E85" s="319"/>
      <c r="F85" s="313">
        <v>1.35</v>
      </c>
      <c r="G85" s="32">
        <v>8</v>
      </c>
      <c r="H85" s="313">
        <v>10.8</v>
      </c>
      <c r="I85" s="313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63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1"/>
      <c r="P85" s="321"/>
      <c r="Q85" s="321"/>
      <c r="R85" s="319"/>
      <c r="S85" s="34"/>
      <c r="T85" s="34"/>
      <c r="U85" s="35" t="s">
        <v>64</v>
      </c>
      <c r="V85" s="314">
        <v>0</v>
      </c>
      <c r="W85" s="315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4301020183</v>
      </c>
      <c r="D86" s="318">
        <v>4607091384765</v>
      </c>
      <c r="E86" s="319"/>
      <c r="F86" s="313">
        <v>0.42</v>
      </c>
      <c r="G86" s="32">
        <v>6</v>
      </c>
      <c r="H86" s="313">
        <v>2.52</v>
      </c>
      <c r="I86" s="313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463" t="s">
        <v>163</v>
      </c>
      <c r="O86" s="321"/>
      <c r="P86" s="321"/>
      <c r="Q86" s="321"/>
      <c r="R86" s="319"/>
      <c r="S86" s="34"/>
      <c r="T86" s="34"/>
      <c r="U86" s="35" t="s">
        <v>64</v>
      </c>
      <c r="V86" s="314">
        <v>0</v>
      </c>
      <c r="W86" s="315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4301020228</v>
      </c>
      <c r="D87" s="318">
        <v>4680115882751</v>
      </c>
      <c r="E87" s="319"/>
      <c r="F87" s="313">
        <v>0.45</v>
      </c>
      <c r="G87" s="32">
        <v>10</v>
      </c>
      <c r="H87" s="313">
        <v>4.5</v>
      </c>
      <c r="I87" s="313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501" t="s">
        <v>166</v>
      </c>
      <c r="O87" s="321"/>
      <c r="P87" s="321"/>
      <c r="Q87" s="321"/>
      <c r="R87" s="319"/>
      <c r="S87" s="34"/>
      <c r="T87" s="34"/>
      <c r="U87" s="35" t="s">
        <v>64</v>
      </c>
      <c r="V87" s="314">
        <v>0</v>
      </c>
      <c r="W87" s="315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4301020258</v>
      </c>
      <c r="D88" s="318">
        <v>4680115882775</v>
      </c>
      <c r="E88" s="319"/>
      <c r="F88" s="313">
        <v>0.3</v>
      </c>
      <c r="G88" s="32">
        <v>8</v>
      </c>
      <c r="H88" s="313">
        <v>2.4</v>
      </c>
      <c r="I88" s="313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630" t="s">
        <v>170</v>
      </c>
      <c r="O88" s="321"/>
      <c r="P88" s="321"/>
      <c r="Q88" s="321"/>
      <c r="R88" s="319"/>
      <c r="S88" s="34"/>
      <c r="T88" s="34"/>
      <c r="U88" s="35" t="s">
        <v>64</v>
      </c>
      <c r="V88" s="314">
        <v>0</v>
      </c>
      <c r="W88" s="315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4301020217</v>
      </c>
      <c r="D89" s="318">
        <v>4680115880658</v>
      </c>
      <c r="E89" s="319"/>
      <c r="F89" s="313">
        <v>0.4</v>
      </c>
      <c r="G89" s="32">
        <v>6</v>
      </c>
      <c r="H89" s="313">
        <v>2.4</v>
      </c>
      <c r="I89" s="313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1"/>
      <c r="P89" s="321"/>
      <c r="Q89" s="321"/>
      <c r="R89" s="319"/>
      <c r="S89" s="34"/>
      <c r="T89" s="34"/>
      <c r="U89" s="35" t="s">
        <v>64</v>
      </c>
      <c r="V89" s="314">
        <v>0</v>
      </c>
      <c r="W89" s="31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173</v>
      </c>
      <c r="B90" s="54" t="s">
        <v>174</v>
      </c>
      <c r="C90" s="31">
        <v>4301020223</v>
      </c>
      <c r="D90" s="318">
        <v>4607091381962</v>
      </c>
      <c r="E90" s="319"/>
      <c r="F90" s="313">
        <v>0.5</v>
      </c>
      <c r="G90" s="32">
        <v>6</v>
      </c>
      <c r="H90" s="313">
        <v>3</v>
      </c>
      <c r="I90" s="313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6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1"/>
      <c r="P90" s="321"/>
      <c r="Q90" s="321"/>
      <c r="R90" s="319"/>
      <c r="S90" s="34"/>
      <c r="T90" s="34"/>
      <c r="U90" s="35" t="s">
        <v>64</v>
      </c>
      <c r="V90" s="314">
        <v>0</v>
      </c>
      <c r="W90" s="315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2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4"/>
      <c r="N91" s="325" t="s">
        <v>65</v>
      </c>
      <c r="O91" s="326"/>
      <c r="P91" s="326"/>
      <c r="Q91" s="326"/>
      <c r="R91" s="326"/>
      <c r="S91" s="326"/>
      <c r="T91" s="327"/>
      <c r="U91" s="37" t="s">
        <v>66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23"/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24"/>
      <c r="N92" s="325" t="s">
        <v>65</v>
      </c>
      <c r="O92" s="326"/>
      <c r="P92" s="326"/>
      <c r="Q92" s="326"/>
      <c r="R92" s="326"/>
      <c r="S92" s="326"/>
      <c r="T92" s="327"/>
      <c r="U92" s="37" t="s">
        <v>64</v>
      </c>
      <c r="V92" s="316">
        <f>IFERROR(SUM(V84:V90),"0")</f>
        <v>0</v>
      </c>
      <c r="W92" s="316">
        <f>IFERROR(SUM(W84:W90),"0")</f>
        <v>0</v>
      </c>
      <c r="X92" s="37"/>
      <c r="Y92" s="317"/>
      <c r="Z92" s="317"/>
    </row>
    <row r="93" spans="1:53" ht="14.25" customHeight="1" x14ac:dyDescent="0.25">
      <c r="A93" s="338" t="s">
        <v>59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10"/>
      <c r="Z93" s="310"/>
    </row>
    <row r="94" spans="1:53" ht="16.5" customHeight="1" x14ac:dyDescent="0.25">
      <c r="A94" s="54" t="s">
        <v>175</v>
      </c>
      <c r="B94" s="54" t="s">
        <v>176</v>
      </c>
      <c r="C94" s="31">
        <v>4301030895</v>
      </c>
      <c r="D94" s="318">
        <v>4607091387667</v>
      </c>
      <c r="E94" s="319"/>
      <c r="F94" s="313">
        <v>0.9</v>
      </c>
      <c r="G94" s="32">
        <v>10</v>
      </c>
      <c r="H94" s="313">
        <v>9</v>
      </c>
      <c r="I94" s="313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3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1"/>
      <c r="P94" s="321"/>
      <c r="Q94" s="321"/>
      <c r="R94" s="319"/>
      <c r="S94" s="34"/>
      <c r="T94" s="34"/>
      <c r="U94" s="35" t="s">
        <v>64</v>
      </c>
      <c r="V94" s="314">
        <v>0</v>
      </c>
      <c r="W94" s="315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4301030961</v>
      </c>
      <c r="D95" s="318">
        <v>4607091387636</v>
      </c>
      <c r="E95" s="319"/>
      <c r="F95" s="313">
        <v>0.7</v>
      </c>
      <c r="G95" s="32">
        <v>6</v>
      </c>
      <c r="H95" s="313">
        <v>4.2</v>
      </c>
      <c r="I95" s="313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1"/>
      <c r="P95" s="321"/>
      <c r="Q95" s="321"/>
      <c r="R95" s="319"/>
      <c r="S95" s="34"/>
      <c r="T95" s="34"/>
      <c r="U95" s="35" t="s">
        <v>64</v>
      </c>
      <c r="V95" s="314">
        <v>0</v>
      </c>
      <c r="W95" s="31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4301031078</v>
      </c>
      <c r="D96" s="318">
        <v>4607091384727</v>
      </c>
      <c r="E96" s="319"/>
      <c r="F96" s="313">
        <v>0.8</v>
      </c>
      <c r="G96" s="32">
        <v>6</v>
      </c>
      <c r="H96" s="313">
        <v>4.8</v>
      </c>
      <c r="I96" s="313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1"/>
      <c r="P96" s="321"/>
      <c r="Q96" s="321"/>
      <c r="R96" s="319"/>
      <c r="S96" s="34"/>
      <c r="T96" s="34"/>
      <c r="U96" s="35" t="s">
        <v>64</v>
      </c>
      <c r="V96" s="314">
        <v>0</v>
      </c>
      <c r="W96" s="31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4301031080</v>
      </c>
      <c r="D97" s="318">
        <v>4607091386745</v>
      </c>
      <c r="E97" s="319"/>
      <c r="F97" s="313">
        <v>0.8</v>
      </c>
      <c r="G97" s="32">
        <v>6</v>
      </c>
      <c r="H97" s="313">
        <v>4.8</v>
      </c>
      <c r="I97" s="313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1"/>
      <c r="P97" s="321"/>
      <c r="Q97" s="321"/>
      <c r="R97" s="319"/>
      <c r="S97" s="34"/>
      <c r="T97" s="34"/>
      <c r="U97" s="35" t="s">
        <v>64</v>
      </c>
      <c r="V97" s="314">
        <v>0</v>
      </c>
      <c r="W97" s="315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18">
        <v>4607091382426</v>
      </c>
      <c r="E98" s="319"/>
      <c r="F98" s="313">
        <v>0.9</v>
      </c>
      <c r="G98" s="32">
        <v>10</v>
      </c>
      <c r="H98" s="313">
        <v>9</v>
      </c>
      <c r="I98" s="313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1"/>
      <c r="P98" s="321"/>
      <c r="Q98" s="321"/>
      <c r="R98" s="319"/>
      <c r="S98" s="34"/>
      <c r="T98" s="34"/>
      <c r="U98" s="35" t="s">
        <v>64</v>
      </c>
      <c r="V98" s="314">
        <v>0</v>
      </c>
      <c r="W98" s="31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18">
        <v>4607091386547</v>
      </c>
      <c r="E99" s="319"/>
      <c r="F99" s="313">
        <v>0.35</v>
      </c>
      <c r="G99" s="32">
        <v>8</v>
      </c>
      <c r="H99" s="313">
        <v>2.8</v>
      </c>
      <c r="I99" s="313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4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1"/>
      <c r="P99" s="321"/>
      <c r="Q99" s="321"/>
      <c r="R99" s="319"/>
      <c r="S99" s="34"/>
      <c r="T99" s="34"/>
      <c r="U99" s="35" t="s">
        <v>64</v>
      </c>
      <c r="V99" s="314">
        <v>0</v>
      </c>
      <c r="W99" s="31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18">
        <v>4607091384734</v>
      </c>
      <c r="E100" s="319"/>
      <c r="F100" s="313">
        <v>0.35</v>
      </c>
      <c r="G100" s="32">
        <v>6</v>
      </c>
      <c r="H100" s="313">
        <v>2.1</v>
      </c>
      <c r="I100" s="313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37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1"/>
      <c r="P100" s="321"/>
      <c r="Q100" s="321"/>
      <c r="R100" s="319"/>
      <c r="S100" s="34"/>
      <c r="T100" s="34"/>
      <c r="U100" s="35" t="s">
        <v>64</v>
      </c>
      <c r="V100" s="314">
        <v>0</v>
      </c>
      <c r="W100" s="31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18">
        <v>4607091382464</v>
      </c>
      <c r="E101" s="319"/>
      <c r="F101" s="313">
        <v>0.35</v>
      </c>
      <c r="G101" s="32">
        <v>8</v>
      </c>
      <c r="H101" s="313">
        <v>2.8</v>
      </c>
      <c r="I101" s="313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4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1"/>
      <c r="P101" s="321"/>
      <c r="Q101" s="321"/>
      <c r="R101" s="319"/>
      <c r="S101" s="34"/>
      <c r="T101" s="34"/>
      <c r="U101" s="35" t="s">
        <v>64</v>
      </c>
      <c r="V101" s="314">
        <v>0</v>
      </c>
      <c r="W101" s="31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18">
        <v>4680115883444</v>
      </c>
      <c r="E102" s="319"/>
      <c r="F102" s="313">
        <v>0.35</v>
      </c>
      <c r="G102" s="32">
        <v>8</v>
      </c>
      <c r="H102" s="313">
        <v>2.8</v>
      </c>
      <c r="I102" s="313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402" t="s">
        <v>193</v>
      </c>
      <c r="O102" s="321"/>
      <c r="P102" s="321"/>
      <c r="Q102" s="321"/>
      <c r="R102" s="319"/>
      <c r="S102" s="34"/>
      <c r="T102" s="34"/>
      <c r="U102" s="35" t="s">
        <v>64</v>
      </c>
      <c r="V102" s="314">
        <v>0</v>
      </c>
      <c r="W102" s="31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18">
        <v>4680115883444</v>
      </c>
      <c r="E103" s="319"/>
      <c r="F103" s="313">
        <v>0.35</v>
      </c>
      <c r="G103" s="32">
        <v>8</v>
      </c>
      <c r="H103" s="313">
        <v>2.8</v>
      </c>
      <c r="I103" s="313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410" t="s">
        <v>193</v>
      </c>
      <c r="O103" s="321"/>
      <c r="P103" s="321"/>
      <c r="Q103" s="321"/>
      <c r="R103" s="319"/>
      <c r="S103" s="34"/>
      <c r="T103" s="34"/>
      <c r="U103" s="35" t="s">
        <v>64</v>
      </c>
      <c r="V103" s="314">
        <v>0</v>
      </c>
      <c r="W103" s="31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2"/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4"/>
      <c r="N104" s="325" t="s">
        <v>65</v>
      </c>
      <c r="O104" s="326"/>
      <c r="P104" s="326"/>
      <c r="Q104" s="326"/>
      <c r="R104" s="326"/>
      <c r="S104" s="326"/>
      <c r="T104" s="327"/>
      <c r="U104" s="37" t="s">
        <v>66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7"/>
      <c r="Z104" s="317"/>
    </row>
    <row r="105" spans="1:53" x14ac:dyDescent="0.2">
      <c r="A105" s="323"/>
      <c r="B105" s="323"/>
      <c r="C105" s="323"/>
      <c r="D105" s="323"/>
      <c r="E105" s="323"/>
      <c r="F105" s="323"/>
      <c r="G105" s="323"/>
      <c r="H105" s="323"/>
      <c r="I105" s="323"/>
      <c r="J105" s="323"/>
      <c r="K105" s="323"/>
      <c r="L105" s="323"/>
      <c r="M105" s="324"/>
      <c r="N105" s="325" t="s">
        <v>65</v>
      </c>
      <c r="O105" s="326"/>
      <c r="P105" s="326"/>
      <c r="Q105" s="326"/>
      <c r="R105" s="326"/>
      <c r="S105" s="326"/>
      <c r="T105" s="327"/>
      <c r="U105" s="37" t="s">
        <v>64</v>
      </c>
      <c r="V105" s="316">
        <f>IFERROR(SUM(V94:V103),"0")</f>
        <v>0</v>
      </c>
      <c r="W105" s="316">
        <f>IFERROR(SUM(W94:W103),"0")</f>
        <v>0</v>
      </c>
      <c r="X105" s="37"/>
      <c r="Y105" s="317"/>
      <c r="Z105" s="317"/>
    </row>
    <row r="106" spans="1:53" ht="14.25" customHeight="1" x14ac:dyDescent="0.25">
      <c r="A106" s="338" t="s">
        <v>67</v>
      </c>
      <c r="B106" s="323"/>
      <c r="C106" s="323"/>
      <c r="D106" s="323"/>
      <c r="E106" s="323"/>
      <c r="F106" s="323"/>
      <c r="G106" s="323"/>
      <c r="H106" s="323"/>
      <c r="I106" s="323"/>
      <c r="J106" s="323"/>
      <c r="K106" s="323"/>
      <c r="L106" s="323"/>
      <c r="M106" s="323"/>
      <c r="N106" s="323"/>
      <c r="O106" s="323"/>
      <c r="P106" s="323"/>
      <c r="Q106" s="323"/>
      <c r="R106" s="323"/>
      <c r="S106" s="323"/>
      <c r="T106" s="323"/>
      <c r="U106" s="323"/>
      <c r="V106" s="323"/>
      <c r="W106" s="323"/>
      <c r="X106" s="323"/>
      <c r="Y106" s="310"/>
      <c r="Z106" s="310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18">
        <v>4607091386967</v>
      </c>
      <c r="E107" s="319"/>
      <c r="F107" s="313">
        <v>1.35</v>
      </c>
      <c r="G107" s="32">
        <v>6</v>
      </c>
      <c r="H107" s="313">
        <v>8.1</v>
      </c>
      <c r="I107" s="313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594" t="s">
        <v>197</v>
      </c>
      <c r="O107" s="321"/>
      <c r="P107" s="321"/>
      <c r="Q107" s="321"/>
      <c r="R107" s="319"/>
      <c r="S107" s="34"/>
      <c r="T107" s="34"/>
      <c r="U107" s="35" t="s">
        <v>64</v>
      </c>
      <c r="V107" s="314">
        <v>0</v>
      </c>
      <c r="W107" s="31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18">
        <v>4607091386967</v>
      </c>
      <c r="E108" s="319"/>
      <c r="F108" s="313">
        <v>1.4</v>
      </c>
      <c r="G108" s="32">
        <v>6</v>
      </c>
      <c r="H108" s="313">
        <v>8.4</v>
      </c>
      <c r="I108" s="313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527" t="s">
        <v>199</v>
      </c>
      <c r="O108" s="321"/>
      <c r="P108" s="321"/>
      <c r="Q108" s="321"/>
      <c r="R108" s="319"/>
      <c r="S108" s="34"/>
      <c r="T108" s="34"/>
      <c r="U108" s="35" t="s">
        <v>64</v>
      </c>
      <c r="V108" s="314">
        <v>40</v>
      </c>
      <c r="W108" s="315">
        <f t="shared" si="6"/>
        <v>42</v>
      </c>
      <c r="X108" s="36">
        <f>IFERROR(IF(W108=0,"",ROUNDUP(W108/H108,0)*0.02175),"")</f>
        <v>0.10874999999999999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18">
        <v>4607091385304</v>
      </c>
      <c r="E109" s="319"/>
      <c r="F109" s="313">
        <v>1.4</v>
      </c>
      <c r="G109" s="32">
        <v>6</v>
      </c>
      <c r="H109" s="313">
        <v>8.4</v>
      </c>
      <c r="I109" s="313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543" t="s">
        <v>202</v>
      </c>
      <c r="O109" s="321"/>
      <c r="P109" s="321"/>
      <c r="Q109" s="321"/>
      <c r="R109" s="319"/>
      <c r="S109" s="34"/>
      <c r="T109" s="34"/>
      <c r="U109" s="35" t="s">
        <v>64</v>
      </c>
      <c r="V109" s="314">
        <v>0</v>
      </c>
      <c r="W109" s="31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18">
        <v>4607091386264</v>
      </c>
      <c r="E110" s="319"/>
      <c r="F110" s="313">
        <v>0.5</v>
      </c>
      <c r="G110" s="32">
        <v>6</v>
      </c>
      <c r="H110" s="313">
        <v>3</v>
      </c>
      <c r="I110" s="313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6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1"/>
      <c r="P110" s="321"/>
      <c r="Q110" s="321"/>
      <c r="R110" s="319"/>
      <c r="S110" s="34"/>
      <c r="T110" s="34"/>
      <c r="U110" s="35" t="s">
        <v>64</v>
      </c>
      <c r="V110" s="314">
        <v>0</v>
      </c>
      <c r="W110" s="31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18">
        <v>4680115882584</v>
      </c>
      <c r="E111" s="319"/>
      <c r="F111" s="313">
        <v>0.33</v>
      </c>
      <c r="G111" s="32">
        <v>8</v>
      </c>
      <c r="H111" s="313">
        <v>2.64</v>
      </c>
      <c r="I111" s="313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549" t="s">
        <v>207</v>
      </c>
      <c r="O111" s="321"/>
      <c r="P111" s="321"/>
      <c r="Q111" s="321"/>
      <c r="R111" s="319"/>
      <c r="S111" s="34"/>
      <c r="T111" s="34"/>
      <c r="U111" s="35" t="s">
        <v>64</v>
      </c>
      <c r="V111" s="314">
        <v>0</v>
      </c>
      <c r="W111" s="31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18">
        <v>4680115882584</v>
      </c>
      <c r="E112" s="319"/>
      <c r="F112" s="313">
        <v>0.33</v>
      </c>
      <c r="G112" s="32">
        <v>8</v>
      </c>
      <c r="H112" s="313">
        <v>2.64</v>
      </c>
      <c r="I112" s="313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353" t="s">
        <v>209</v>
      </c>
      <c r="O112" s="321"/>
      <c r="P112" s="321"/>
      <c r="Q112" s="321"/>
      <c r="R112" s="319"/>
      <c r="S112" s="34"/>
      <c r="T112" s="34"/>
      <c r="U112" s="35" t="s">
        <v>64</v>
      </c>
      <c r="V112" s="314">
        <v>56.1</v>
      </c>
      <c r="W112" s="315">
        <f t="shared" si="6"/>
        <v>58.080000000000005</v>
      </c>
      <c r="X112" s="36">
        <f>IFERROR(IF(W112=0,"",ROUNDUP(W112/H112,0)*0.00753),"")</f>
        <v>0.16566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18">
        <v>4607091385731</v>
      </c>
      <c r="E113" s="319"/>
      <c r="F113" s="313">
        <v>0.45</v>
      </c>
      <c r="G113" s="32">
        <v>6</v>
      </c>
      <c r="H113" s="313">
        <v>2.7</v>
      </c>
      <c r="I113" s="313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376" t="s">
        <v>212</v>
      </c>
      <c r="O113" s="321"/>
      <c r="P113" s="321"/>
      <c r="Q113" s="321"/>
      <c r="R113" s="319"/>
      <c r="S113" s="34"/>
      <c r="T113" s="34"/>
      <c r="U113" s="35" t="s">
        <v>64</v>
      </c>
      <c r="V113" s="314">
        <v>0</v>
      </c>
      <c r="W113" s="31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18">
        <v>4680115880214</v>
      </c>
      <c r="E114" s="319"/>
      <c r="F114" s="313">
        <v>0.45</v>
      </c>
      <c r="G114" s="32">
        <v>6</v>
      </c>
      <c r="H114" s="313">
        <v>2.7</v>
      </c>
      <c r="I114" s="313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554" t="s">
        <v>215</v>
      </c>
      <c r="O114" s="321"/>
      <c r="P114" s="321"/>
      <c r="Q114" s="321"/>
      <c r="R114" s="319"/>
      <c r="S114" s="34"/>
      <c r="T114" s="34"/>
      <c r="U114" s="35" t="s">
        <v>64</v>
      </c>
      <c r="V114" s="314">
        <v>0</v>
      </c>
      <c r="W114" s="31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18">
        <v>4680115880894</v>
      </c>
      <c r="E115" s="319"/>
      <c r="F115" s="313">
        <v>0.33</v>
      </c>
      <c r="G115" s="32">
        <v>6</v>
      </c>
      <c r="H115" s="313">
        <v>1.98</v>
      </c>
      <c r="I115" s="313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517" t="s">
        <v>218</v>
      </c>
      <c r="O115" s="321"/>
      <c r="P115" s="321"/>
      <c r="Q115" s="321"/>
      <c r="R115" s="319"/>
      <c r="S115" s="34"/>
      <c r="T115" s="34"/>
      <c r="U115" s="35" t="s">
        <v>64</v>
      </c>
      <c r="V115" s="314">
        <v>0</v>
      </c>
      <c r="W115" s="31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18">
        <v>4607091385427</v>
      </c>
      <c r="E116" s="319"/>
      <c r="F116" s="313">
        <v>0.5</v>
      </c>
      <c r="G116" s="32">
        <v>6</v>
      </c>
      <c r="H116" s="313">
        <v>3</v>
      </c>
      <c r="I116" s="313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4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1"/>
      <c r="P116" s="321"/>
      <c r="Q116" s="321"/>
      <c r="R116" s="319"/>
      <c r="S116" s="34"/>
      <c r="T116" s="34"/>
      <c r="U116" s="35" t="s">
        <v>64</v>
      </c>
      <c r="V116" s="314">
        <v>0</v>
      </c>
      <c r="W116" s="31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18">
        <v>4680115882645</v>
      </c>
      <c r="E117" s="319"/>
      <c r="F117" s="313">
        <v>0.3</v>
      </c>
      <c r="G117" s="32">
        <v>6</v>
      </c>
      <c r="H117" s="313">
        <v>1.8</v>
      </c>
      <c r="I117" s="313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565" t="s">
        <v>223</v>
      </c>
      <c r="O117" s="321"/>
      <c r="P117" s="321"/>
      <c r="Q117" s="321"/>
      <c r="R117" s="319"/>
      <c r="S117" s="34"/>
      <c r="T117" s="34"/>
      <c r="U117" s="35" t="s">
        <v>64</v>
      </c>
      <c r="V117" s="314">
        <v>0</v>
      </c>
      <c r="W117" s="31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2"/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4"/>
      <c r="N118" s="325" t="s">
        <v>65</v>
      </c>
      <c r="O118" s="326"/>
      <c r="P118" s="326"/>
      <c r="Q118" s="326"/>
      <c r="R118" s="326"/>
      <c r="S118" s="326"/>
      <c r="T118" s="327"/>
      <c r="U118" s="37" t="s">
        <v>66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26.011904761904763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27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0.27440999999999999</v>
      </c>
      <c r="Y118" s="317"/>
      <c r="Z118" s="317"/>
    </row>
    <row r="119" spans="1:53" x14ac:dyDescent="0.2">
      <c r="A119" s="323"/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4"/>
      <c r="N119" s="325" t="s">
        <v>65</v>
      </c>
      <c r="O119" s="326"/>
      <c r="P119" s="326"/>
      <c r="Q119" s="326"/>
      <c r="R119" s="326"/>
      <c r="S119" s="326"/>
      <c r="T119" s="327"/>
      <c r="U119" s="37" t="s">
        <v>64</v>
      </c>
      <c r="V119" s="316">
        <f>IFERROR(SUM(V107:V117),"0")</f>
        <v>96.1</v>
      </c>
      <c r="W119" s="316">
        <f>IFERROR(SUM(W107:W117),"0")</f>
        <v>100.08000000000001</v>
      </c>
      <c r="X119" s="37"/>
      <c r="Y119" s="317"/>
      <c r="Z119" s="317"/>
    </row>
    <row r="120" spans="1:53" ht="14.25" customHeight="1" x14ac:dyDescent="0.25">
      <c r="A120" s="338" t="s">
        <v>224</v>
      </c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3"/>
      <c r="N120" s="323"/>
      <c r="O120" s="323"/>
      <c r="P120" s="323"/>
      <c r="Q120" s="323"/>
      <c r="R120" s="323"/>
      <c r="S120" s="323"/>
      <c r="T120" s="323"/>
      <c r="U120" s="323"/>
      <c r="V120" s="323"/>
      <c r="W120" s="323"/>
      <c r="X120" s="323"/>
      <c r="Y120" s="310"/>
      <c r="Z120" s="310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18">
        <v>4607091383065</v>
      </c>
      <c r="E121" s="319"/>
      <c r="F121" s="313">
        <v>0.83</v>
      </c>
      <c r="G121" s="32">
        <v>4</v>
      </c>
      <c r="H121" s="313">
        <v>3.32</v>
      </c>
      <c r="I121" s="313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1"/>
      <c r="P121" s="321"/>
      <c r="Q121" s="321"/>
      <c r="R121" s="319"/>
      <c r="S121" s="34"/>
      <c r="T121" s="34"/>
      <c r="U121" s="35" t="s">
        <v>64</v>
      </c>
      <c r="V121" s="314">
        <v>0</v>
      </c>
      <c r="W121" s="315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18">
        <v>4680115881532</v>
      </c>
      <c r="E122" s="319"/>
      <c r="F122" s="313">
        <v>1.35</v>
      </c>
      <c r="G122" s="32">
        <v>6</v>
      </c>
      <c r="H122" s="313">
        <v>8.1</v>
      </c>
      <c r="I122" s="313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1"/>
      <c r="P122" s="321"/>
      <c r="Q122" s="321"/>
      <c r="R122" s="319"/>
      <c r="S122" s="34"/>
      <c r="T122" s="34"/>
      <c r="U122" s="35" t="s">
        <v>64</v>
      </c>
      <c r="V122" s="314">
        <v>70</v>
      </c>
      <c r="W122" s="315">
        <f>IFERROR(IF(V122="",0,CEILING((V122/$H122),1)*$H122),"")</f>
        <v>72.899999999999991</v>
      </c>
      <c r="X122" s="36">
        <f>IFERROR(IF(W122=0,"",ROUNDUP(W122/H122,0)*0.02175),"")</f>
        <v>0.19574999999999998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4301060356</v>
      </c>
      <c r="D123" s="318">
        <v>4680115882652</v>
      </c>
      <c r="E123" s="319"/>
      <c r="F123" s="313">
        <v>0.33</v>
      </c>
      <c r="G123" s="32">
        <v>6</v>
      </c>
      <c r="H123" s="313">
        <v>1.98</v>
      </c>
      <c r="I123" s="313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38" t="s">
        <v>231</v>
      </c>
      <c r="O123" s="321"/>
      <c r="P123" s="321"/>
      <c r="Q123" s="321"/>
      <c r="R123" s="319"/>
      <c r="S123" s="34"/>
      <c r="T123" s="34"/>
      <c r="U123" s="35" t="s">
        <v>64</v>
      </c>
      <c r="V123" s="314">
        <v>0</v>
      </c>
      <c r="W123" s="31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232</v>
      </c>
      <c r="B124" s="54" t="s">
        <v>233</v>
      </c>
      <c r="C124" s="31">
        <v>4301060309</v>
      </c>
      <c r="D124" s="318">
        <v>4680115880238</v>
      </c>
      <c r="E124" s="319"/>
      <c r="F124" s="313">
        <v>0.33</v>
      </c>
      <c r="G124" s="32">
        <v>6</v>
      </c>
      <c r="H124" s="313">
        <v>1.98</v>
      </c>
      <c r="I124" s="313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4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1"/>
      <c r="P124" s="321"/>
      <c r="Q124" s="321"/>
      <c r="R124" s="319"/>
      <c r="S124" s="34"/>
      <c r="T124" s="34"/>
      <c r="U124" s="35" t="s">
        <v>64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234</v>
      </c>
      <c r="B125" s="54" t="s">
        <v>235</v>
      </c>
      <c r="C125" s="31">
        <v>4301060351</v>
      </c>
      <c r="D125" s="318">
        <v>4680115881464</v>
      </c>
      <c r="E125" s="319"/>
      <c r="F125" s="313">
        <v>0.4</v>
      </c>
      <c r="G125" s="32">
        <v>6</v>
      </c>
      <c r="H125" s="313">
        <v>2.4</v>
      </c>
      <c r="I125" s="313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386" t="s">
        <v>236</v>
      </c>
      <c r="O125" s="321"/>
      <c r="P125" s="321"/>
      <c r="Q125" s="321"/>
      <c r="R125" s="319"/>
      <c r="S125" s="34"/>
      <c r="T125" s="34"/>
      <c r="U125" s="35" t="s">
        <v>64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2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4"/>
      <c r="N126" s="325" t="s">
        <v>65</v>
      </c>
      <c r="O126" s="326"/>
      <c r="P126" s="326"/>
      <c r="Q126" s="326"/>
      <c r="R126" s="326"/>
      <c r="S126" s="326"/>
      <c r="T126" s="327"/>
      <c r="U126" s="37" t="s">
        <v>66</v>
      </c>
      <c r="V126" s="316">
        <f>IFERROR(V121/H121,"0")+IFERROR(V122/H122,"0")+IFERROR(V123/H123,"0")+IFERROR(V124/H124,"0")+IFERROR(V125/H125,"0")</f>
        <v>8.6419753086419764</v>
      </c>
      <c r="W126" s="316">
        <f>IFERROR(W121/H121,"0")+IFERROR(W122/H122,"0")+IFERROR(W123/H123,"0")+IFERROR(W124/H124,"0")+IFERROR(W125/H125,"0")</f>
        <v>9</v>
      </c>
      <c r="X126" s="316">
        <f>IFERROR(IF(X121="",0,X121),"0")+IFERROR(IF(X122="",0,X122),"0")+IFERROR(IF(X123="",0,X123),"0")+IFERROR(IF(X124="",0,X124),"0")+IFERROR(IF(X125="",0,X125),"0")</f>
        <v>0.19574999999999998</v>
      </c>
      <c r="Y126" s="317"/>
      <c r="Z126" s="317"/>
    </row>
    <row r="127" spans="1:53" x14ac:dyDescent="0.2">
      <c r="A127" s="323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4"/>
      <c r="N127" s="325" t="s">
        <v>65</v>
      </c>
      <c r="O127" s="326"/>
      <c r="P127" s="326"/>
      <c r="Q127" s="326"/>
      <c r="R127" s="326"/>
      <c r="S127" s="326"/>
      <c r="T127" s="327"/>
      <c r="U127" s="37" t="s">
        <v>64</v>
      </c>
      <c r="V127" s="316">
        <f>IFERROR(SUM(V121:V125),"0")</f>
        <v>70</v>
      </c>
      <c r="W127" s="316">
        <f>IFERROR(SUM(W121:W125),"0")</f>
        <v>72.899999999999991</v>
      </c>
      <c r="X127" s="37"/>
      <c r="Y127" s="317"/>
      <c r="Z127" s="317"/>
    </row>
    <row r="128" spans="1:53" ht="16.5" customHeight="1" x14ac:dyDescent="0.25">
      <c r="A128" s="328" t="s">
        <v>237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09"/>
      <c r="Z128" s="309"/>
    </row>
    <row r="129" spans="1:53" ht="14.25" customHeight="1" x14ac:dyDescent="0.25">
      <c r="A129" s="338" t="s">
        <v>67</v>
      </c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3"/>
      <c r="N129" s="323"/>
      <c r="O129" s="323"/>
      <c r="P129" s="323"/>
      <c r="Q129" s="323"/>
      <c r="R129" s="323"/>
      <c r="S129" s="323"/>
      <c r="T129" s="323"/>
      <c r="U129" s="323"/>
      <c r="V129" s="323"/>
      <c r="W129" s="323"/>
      <c r="X129" s="323"/>
      <c r="Y129" s="310"/>
      <c r="Z129" s="310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18">
        <v>4607091385168</v>
      </c>
      <c r="E130" s="319"/>
      <c r="F130" s="313">
        <v>1.4</v>
      </c>
      <c r="G130" s="32">
        <v>6</v>
      </c>
      <c r="H130" s="313">
        <v>8.4</v>
      </c>
      <c r="I130" s="313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562" t="s">
        <v>240</v>
      </c>
      <c r="O130" s="321"/>
      <c r="P130" s="321"/>
      <c r="Q130" s="321"/>
      <c r="R130" s="319"/>
      <c r="S130" s="34"/>
      <c r="T130" s="34"/>
      <c r="U130" s="35" t="s">
        <v>64</v>
      </c>
      <c r="V130" s="314">
        <v>0</v>
      </c>
      <c r="W130" s="315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241</v>
      </c>
      <c r="B131" s="54" t="s">
        <v>242</v>
      </c>
      <c r="C131" s="31">
        <v>4301051362</v>
      </c>
      <c r="D131" s="318">
        <v>4607091383256</v>
      </c>
      <c r="E131" s="319"/>
      <c r="F131" s="313">
        <v>0.33</v>
      </c>
      <c r="G131" s="32">
        <v>6</v>
      </c>
      <c r="H131" s="313">
        <v>1.98</v>
      </c>
      <c r="I131" s="313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1"/>
      <c r="P131" s="321"/>
      <c r="Q131" s="321"/>
      <c r="R131" s="319"/>
      <c r="S131" s="34"/>
      <c r="T131" s="34"/>
      <c r="U131" s="35" t="s">
        <v>64</v>
      </c>
      <c r="V131" s="314">
        <v>0</v>
      </c>
      <c r="W131" s="31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18">
        <v>4607091385748</v>
      </c>
      <c r="E132" s="319"/>
      <c r="F132" s="313">
        <v>0.45</v>
      </c>
      <c r="G132" s="32">
        <v>6</v>
      </c>
      <c r="H132" s="313">
        <v>2.7</v>
      </c>
      <c r="I132" s="313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5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1"/>
      <c r="P132" s="321"/>
      <c r="Q132" s="321"/>
      <c r="R132" s="319"/>
      <c r="S132" s="34"/>
      <c r="T132" s="34"/>
      <c r="U132" s="35" t="s">
        <v>64</v>
      </c>
      <c r="V132" s="314">
        <v>225</v>
      </c>
      <c r="W132" s="315">
        <f>IFERROR(IF(V132="",0,CEILING((V132/$H132),1)*$H132),"")</f>
        <v>226.8</v>
      </c>
      <c r="X132" s="36">
        <f>IFERROR(IF(W132=0,"",ROUNDUP(W132/H132,0)*0.00753),"")</f>
        <v>0.63251999999999997</v>
      </c>
      <c r="Y132" s="56"/>
      <c r="Z132" s="57"/>
      <c r="AD132" s="58"/>
      <c r="BA132" s="128" t="s">
        <v>1</v>
      </c>
    </row>
    <row r="133" spans="1:53" x14ac:dyDescent="0.2">
      <c r="A133" s="322"/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4"/>
      <c r="N133" s="325" t="s">
        <v>65</v>
      </c>
      <c r="O133" s="326"/>
      <c r="P133" s="326"/>
      <c r="Q133" s="326"/>
      <c r="R133" s="326"/>
      <c r="S133" s="326"/>
      <c r="T133" s="327"/>
      <c r="U133" s="37" t="s">
        <v>66</v>
      </c>
      <c r="V133" s="316">
        <f>IFERROR(V130/H130,"0")+IFERROR(V131/H131,"0")+IFERROR(V132/H132,"0")</f>
        <v>83.333333333333329</v>
      </c>
      <c r="W133" s="316">
        <f>IFERROR(W130/H130,"0")+IFERROR(W131/H131,"0")+IFERROR(W132/H132,"0")</f>
        <v>84</v>
      </c>
      <c r="X133" s="316">
        <f>IFERROR(IF(X130="",0,X130),"0")+IFERROR(IF(X131="",0,X131),"0")+IFERROR(IF(X132="",0,X132),"0")</f>
        <v>0.63251999999999997</v>
      </c>
      <c r="Y133" s="317"/>
      <c r="Z133" s="317"/>
    </row>
    <row r="134" spans="1:53" x14ac:dyDescent="0.2">
      <c r="A134" s="323"/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4"/>
      <c r="N134" s="325" t="s">
        <v>65</v>
      </c>
      <c r="O134" s="326"/>
      <c r="P134" s="326"/>
      <c r="Q134" s="326"/>
      <c r="R134" s="326"/>
      <c r="S134" s="326"/>
      <c r="T134" s="327"/>
      <c r="U134" s="37" t="s">
        <v>64</v>
      </c>
      <c r="V134" s="316">
        <f>IFERROR(SUM(V130:V132),"0")</f>
        <v>225</v>
      </c>
      <c r="W134" s="316">
        <f>IFERROR(SUM(W130:W132),"0")</f>
        <v>226.8</v>
      </c>
      <c r="X134" s="37"/>
      <c r="Y134" s="317"/>
      <c r="Z134" s="317"/>
    </row>
    <row r="135" spans="1:53" ht="27.75" customHeight="1" x14ac:dyDescent="0.2">
      <c r="A135" s="362" t="s">
        <v>245</v>
      </c>
      <c r="B135" s="363"/>
      <c r="C135" s="363"/>
      <c r="D135" s="363"/>
      <c r="E135" s="363"/>
      <c r="F135" s="363"/>
      <c r="G135" s="363"/>
      <c r="H135" s="363"/>
      <c r="I135" s="363"/>
      <c r="J135" s="363"/>
      <c r="K135" s="363"/>
      <c r="L135" s="363"/>
      <c r="M135" s="363"/>
      <c r="N135" s="363"/>
      <c r="O135" s="363"/>
      <c r="P135" s="363"/>
      <c r="Q135" s="363"/>
      <c r="R135" s="363"/>
      <c r="S135" s="363"/>
      <c r="T135" s="363"/>
      <c r="U135" s="363"/>
      <c r="V135" s="363"/>
      <c r="W135" s="363"/>
      <c r="X135" s="363"/>
      <c r="Y135" s="48"/>
      <c r="Z135" s="48"/>
    </row>
    <row r="136" spans="1:53" ht="16.5" customHeight="1" x14ac:dyDescent="0.25">
      <c r="A136" s="328" t="s">
        <v>246</v>
      </c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23"/>
      <c r="P136" s="323"/>
      <c r="Q136" s="323"/>
      <c r="R136" s="323"/>
      <c r="S136" s="323"/>
      <c r="T136" s="323"/>
      <c r="U136" s="323"/>
      <c r="V136" s="323"/>
      <c r="W136" s="323"/>
      <c r="X136" s="323"/>
      <c r="Y136" s="309"/>
      <c r="Z136" s="309"/>
    </row>
    <row r="137" spans="1:53" ht="14.25" customHeight="1" x14ac:dyDescent="0.25">
      <c r="A137" s="338" t="s">
        <v>102</v>
      </c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3"/>
      <c r="T137" s="323"/>
      <c r="U137" s="323"/>
      <c r="V137" s="323"/>
      <c r="W137" s="323"/>
      <c r="X137" s="323"/>
      <c r="Y137" s="310"/>
      <c r="Z137" s="310"/>
    </row>
    <row r="138" spans="1:53" ht="27" customHeight="1" x14ac:dyDescent="0.25">
      <c r="A138" s="54" t="s">
        <v>247</v>
      </c>
      <c r="B138" s="54" t="s">
        <v>248</v>
      </c>
      <c r="C138" s="31">
        <v>4301011223</v>
      </c>
      <c r="D138" s="318">
        <v>4607091383423</v>
      </c>
      <c r="E138" s="319"/>
      <c r="F138" s="313">
        <v>1.35</v>
      </c>
      <c r="G138" s="32">
        <v>8</v>
      </c>
      <c r="H138" s="313">
        <v>10.8</v>
      </c>
      <c r="I138" s="313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4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1"/>
      <c r="P138" s="321"/>
      <c r="Q138" s="321"/>
      <c r="R138" s="319"/>
      <c r="S138" s="34"/>
      <c r="T138" s="34"/>
      <c r="U138" s="35" t="s">
        <v>64</v>
      </c>
      <c r="V138" s="314">
        <v>0</v>
      </c>
      <c r="W138" s="31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249</v>
      </c>
      <c r="B139" s="54" t="s">
        <v>250</v>
      </c>
      <c r="C139" s="31">
        <v>4301011338</v>
      </c>
      <c r="D139" s="318">
        <v>4607091381405</v>
      </c>
      <c r="E139" s="319"/>
      <c r="F139" s="313">
        <v>1.35</v>
      </c>
      <c r="G139" s="32">
        <v>8</v>
      </c>
      <c r="H139" s="313">
        <v>10.8</v>
      </c>
      <c r="I139" s="313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1"/>
      <c r="P139" s="321"/>
      <c r="Q139" s="321"/>
      <c r="R139" s="319"/>
      <c r="S139" s="34"/>
      <c r="T139" s="34"/>
      <c r="U139" s="35" t="s">
        <v>64</v>
      </c>
      <c r="V139" s="314">
        <v>0</v>
      </c>
      <c r="W139" s="31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251</v>
      </c>
      <c r="B140" s="54" t="s">
        <v>252</v>
      </c>
      <c r="C140" s="31">
        <v>4301011333</v>
      </c>
      <c r="D140" s="318">
        <v>4607091386516</v>
      </c>
      <c r="E140" s="319"/>
      <c r="F140" s="313">
        <v>1.4</v>
      </c>
      <c r="G140" s="32">
        <v>8</v>
      </c>
      <c r="H140" s="313">
        <v>11.2</v>
      </c>
      <c r="I140" s="313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4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1"/>
      <c r="P140" s="321"/>
      <c r="Q140" s="321"/>
      <c r="R140" s="319"/>
      <c r="S140" s="34"/>
      <c r="T140" s="34"/>
      <c r="U140" s="35" t="s">
        <v>64</v>
      </c>
      <c r="V140" s="314">
        <v>0</v>
      </c>
      <c r="W140" s="31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2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4"/>
      <c r="N141" s="325" t="s">
        <v>65</v>
      </c>
      <c r="O141" s="326"/>
      <c r="P141" s="326"/>
      <c r="Q141" s="326"/>
      <c r="R141" s="326"/>
      <c r="S141" s="326"/>
      <c r="T141" s="327"/>
      <c r="U141" s="37" t="s">
        <v>66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23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4"/>
      <c r="N142" s="325" t="s">
        <v>65</v>
      </c>
      <c r="O142" s="326"/>
      <c r="P142" s="326"/>
      <c r="Q142" s="326"/>
      <c r="R142" s="326"/>
      <c r="S142" s="326"/>
      <c r="T142" s="327"/>
      <c r="U142" s="37" t="s">
        <v>64</v>
      </c>
      <c r="V142" s="316">
        <f>IFERROR(SUM(V138:V140),"0")</f>
        <v>0</v>
      </c>
      <c r="W142" s="316">
        <f>IFERROR(SUM(W138:W140),"0")</f>
        <v>0</v>
      </c>
      <c r="X142" s="37"/>
      <c r="Y142" s="317"/>
      <c r="Z142" s="317"/>
    </row>
    <row r="143" spans="1:53" ht="16.5" customHeight="1" x14ac:dyDescent="0.25">
      <c r="A143" s="328" t="s">
        <v>253</v>
      </c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3"/>
      <c r="M143" s="323"/>
      <c r="N143" s="323"/>
      <c r="O143" s="323"/>
      <c r="P143" s="323"/>
      <c r="Q143" s="323"/>
      <c r="R143" s="323"/>
      <c r="S143" s="323"/>
      <c r="T143" s="323"/>
      <c r="U143" s="323"/>
      <c r="V143" s="323"/>
      <c r="W143" s="323"/>
      <c r="X143" s="323"/>
      <c r="Y143" s="309"/>
      <c r="Z143" s="309"/>
    </row>
    <row r="144" spans="1:53" ht="14.25" customHeight="1" x14ac:dyDescent="0.25">
      <c r="A144" s="338" t="s">
        <v>59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23"/>
      <c r="Y144" s="310"/>
      <c r="Z144" s="310"/>
    </row>
    <row r="145" spans="1:53" ht="16.5" customHeight="1" x14ac:dyDescent="0.25">
      <c r="A145" s="54" t="s">
        <v>254</v>
      </c>
      <c r="B145" s="54" t="s">
        <v>255</v>
      </c>
      <c r="C145" s="31">
        <v>4301031245</v>
      </c>
      <c r="D145" s="318">
        <v>4680115883963</v>
      </c>
      <c r="E145" s="319"/>
      <c r="F145" s="313">
        <v>0.28000000000000003</v>
      </c>
      <c r="G145" s="32">
        <v>6</v>
      </c>
      <c r="H145" s="313">
        <v>1.68</v>
      </c>
      <c r="I145" s="313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480" t="s">
        <v>256</v>
      </c>
      <c r="O145" s="321"/>
      <c r="P145" s="321"/>
      <c r="Q145" s="321"/>
      <c r="R145" s="319"/>
      <c r="S145" s="34"/>
      <c r="T145" s="34"/>
      <c r="U145" s="35" t="s">
        <v>64</v>
      </c>
      <c r="V145" s="314">
        <v>0</v>
      </c>
      <c r="W145" s="315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18">
        <v>4680115880993</v>
      </c>
      <c r="E146" s="319"/>
      <c r="F146" s="313">
        <v>0.7</v>
      </c>
      <c r="G146" s="32">
        <v>6</v>
      </c>
      <c r="H146" s="313">
        <v>4.2</v>
      </c>
      <c r="I146" s="313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1"/>
      <c r="P146" s="321"/>
      <c r="Q146" s="321"/>
      <c r="R146" s="319"/>
      <c r="S146" s="34"/>
      <c r="T146" s="34"/>
      <c r="U146" s="35" t="s">
        <v>64</v>
      </c>
      <c r="V146" s="314">
        <v>0</v>
      </c>
      <c r="W146" s="315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4301031204</v>
      </c>
      <c r="D147" s="318">
        <v>4680115881761</v>
      </c>
      <c r="E147" s="319"/>
      <c r="F147" s="313">
        <v>0.7</v>
      </c>
      <c r="G147" s="32">
        <v>6</v>
      </c>
      <c r="H147" s="313">
        <v>4.2</v>
      </c>
      <c r="I147" s="313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3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1"/>
      <c r="P147" s="321"/>
      <c r="Q147" s="321"/>
      <c r="R147" s="319"/>
      <c r="S147" s="34"/>
      <c r="T147" s="34"/>
      <c r="U147" s="35" t="s">
        <v>64</v>
      </c>
      <c r="V147" s="314">
        <v>20</v>
      </c>
      <c r="W147" s="315">
        <f t="shared" si="7"/>
        <v>21</v>
      </c>
      <c r="X147" s="36">
        <f>IFERROR(IF(W147=0,"",ROUNDUP(W147/H147,0)*0.00753),"")</f>
        <v>3.7650000000000003E-2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18">
        <v>4680115881563</v>
      </c>
      <c r="E148" s="319"/>
      <c r="F148" s="313">
        <v>0.7</v>
      </c>
      <c r="G148" s="32">
        <v>6</v>
      </c>
      <c r="H148" s="313">
        <v>4.2</v>
      </c>
      <c r="I148" s="313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1"/>
      <c r="P148" s="321"/>
      <c r="Q148" s="321"/>
      <c r="R148" s="319"/>
      <c r="S148" s="34"/>
      <c r="T148" s="34"/>
      <c r="U148" s="35" t="s">
        <v>64</v>
      </c>
      <c r="V148" s="314">
        <v>0</v>
      </c>
      <c r="W148" s="31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18">
        <v>4680115880986</v>
      </c>
      <c r="E149" s="319"/>
      <c r="F149" s="313">
        <v>0.35</v>
      </c>
      <c r="G149" s="32">
        <v>6</v>
      </c>
      <c r="H149" s="313">
        <v>2.1</v>
      </c>
      <c r="I149" s="313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4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1"/>
      <c r="P149" s="321"/>
      <c r="Q149" s="321"/>
      <c r="R149" s="319"/>
      <c r="S149" s="34"/>
      <c r="T149" s="34"/>
      <c r="U149" s="35" t="s">
        <v>64</v>
      </c>
      <c r="V149" s="314">
        <v>122.5</v>
      </c>
      <c r="W149" s="315">
        <f t="shared" si="7"/>
        <v>123.9</v>
      </c>
      <c r="X149" s="36">
        <f>IFERROR(IF(W149=0,"",ROUNDUP(W149/H149,0)*0.00502),"")</f>
        <v>0.29618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4301031190</v>
      </c>
      <c r="D150" s="318">
        <v>4680115880207</v>
      </c>
      <c r="E150" s="319"/>
      <c r="F150" s="313">
        <v>0.4</v>
      </c>
      <c r="G150" s="32">
        <v>6</v>
      </c>
      <c r="H150" s="313">
        <v>2.4</v>
      </c>
      <c r="I150" s="313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4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1"/>
      <c r="P150" s="321"/>
      <c r="Q150" s="321"/>
      <c r="R150" s="319"/>
      <c r="S150" s="34"/>
      <c r="T150" s="34"/>
      <c r="U150" s="35" t="s">
        <v>64</v>
      </c>
      <c r="V150" s="314">
        <v>0</v>
      </c>
      <c r="W150" s="31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4301031205</v>
      </c>
      <c r="D151" s="318">
        <v>4680115881785</v>
      </c>
      <c r="E151" s="319"/>
      <c r="F151" s="313">
        <v>0.35</v>
      </c>
      <c r="G151" s="32">
        <v>6</v>
      </c>
      <c r="H151" s="313">
        <v>2.1</v>
      </c>
      <c r="I151" s="313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6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1"/>
      <c r="P151" s="321"/>
      <c r="Q151" s="321"/>
      <c r="R151" s="319"/>
      <c r="S151" s="34"/>
      <c r="T151" s="34"/>
      <c r="U151" s="35" t="s">
        <v>64</v>
      </c>
      <c r="V151" s="314">
        <v>59.499999999999993</v>
      </c>
      <c r="W151" s="315">
        <f t="shared" si="7"/>
        <v>60.900000000000006</v>
      </c>
      <c r="X151" s="36">
        <f>IFERROR(IF(W151=0,"",ROUNDUP(W151/H151,0)*0.00502),"")</f>
        <v>0.14558000000000001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270</v>
      </c>
      <c r="B152" s="54" t="s">
        <v>271</v>
      </c>
      <c r="C152" s="31">
        <v>4301031202</v>
      </c>
      <c r="D152" s="318">
        <v>4680115881679</v>
      </c>
      <c r="E152" s="319"/>
      <c r="F152" s="313">
        <v>0.35</v>
      </c>
      <c r="G152" s="32">
        <v>6</v>
      </c>
      <c r="H152" s="313">
        <v>2.1</v>
      </c>
      <c r="I152" s="313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1"/>
      <c r="P152" s="321"/>
      <c r="Q152" s="321"/>
      <c r="R152" s="319"/>
      <c r="S152" s="34"/>
      <c r="T152" s="34"/>
      <c r="U152" s="35" t="s">
        <v>64</v>
      </c>
      <c r="V152" s="314">
        <v>77</v>
      </c>
      <c r="W152" s="315">
        <f t="shared" si="7"/>
        <v>77.7</v>
      </c>
      <c r="X152" s="36">
        <f>IFERROR(IF(W152=0,"",ROUNDUP(W152/H152,0)*0.00502),"")</f>
        <v>0.18574000000000002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272</v>
      </c>
      <c r="B153" s="54" t="s">
        <v>273</v>
      </c>
      <c r="C153" s="31">
        <v>4301031158</v>
      </c>
      <c r="D153" s="318">
        <v>4680115880191</v>
      </c>
      <c r="E153" s="319"/>
      <c r="F153" s="313">
        <v>0.4</v>
      </c>
      <c r="G153" s="32">
        <v>6</v>
      </c>
      <c r="H153" s="313">
        <v>2.4</v>
      </c>
      <c r="I153" s="313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1"/>
      <c r="P153" s="321"/>
      <c r="Q153" s="321"/>
      <c r="R153" s="319"/>
      <c r="S153" s="34"/>
      <c r="T153" s="34"/>
      <c r="U153" s="35" t="s">
        <v>64</v>
      </c>
      <c r="V153" s="314">
        <v>0</v>
      </c>
      <c r="W153" s="315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2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4"/>
      <c r="N154" s="325" t="s">
        <v>65</v>
      </c>
      <c r="O154" s="326"/>
      <c r="P154" s="326"/>
      <c r="Q154" s="326"/>
      <c r="R154" s="326"/>
      <c r="S154" s="326"/>
      <c r="T154" s="327"/>
      <c r="U154" s="37" t="s">
        <v>66</v>
      </c>
      <c r="V154" s="316">
        <f>IFERROR(V145/H145,"0")+IFERROR(V146/H146,"0")+IFERROR(V147/H147,"0")+IFERROR(V148/H148,"0")+IFERROR(V149/H149,"0")+IFERROR(V150/H150,"0")+IFERROR(V151/H151,"0")+IFERROR(V152/H152,"0")+IFERROR(V153/H153,"0")</f>
        <v>128.09523809523807</v>
      </c>
      <c r="W154" s="316">
        <f>IFERROR(W145/H145,"0")+IFERROR(W146/H146,"0")+IFERROR(W147/H147,"0")+IFERROR(W148/H148,"0")+IFERROR(W149/H149,"0")+IFERROR(W150/H150,"0")+IFERROR(W151/H151,"0")+IFERROR(W152/H152,"0")+IFERROR(W153/H153,"0")</f>
        <v>130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0.66515000000000002</v>
      </c>
      <c r="Y154" s="317"/>
      <c r="Z154" s="317"/>
    </row>
    <row r="155" spans="1:53" x14ac:dyDescent="0.2">
      <c r="A155" s="323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4"/>
      <c r="N155" s="325" t="s">
        <v>65</v>
      </c>
      <c r="O155" s="326"/>
      <c r="P155" s="326"/>
      <c r="Q155" s="326"/>
      <c r="R155" s="326"/>
      <c r="S155" s="326"/>
      <c r="T155" s="327"/>
      <c r="U155" s="37" t="s">
        <v>64</v>
      </c>
      <c r="V155" s="316">
        <f>IFERROR(SUM(V145:V153),"0")</f>
        <v>279</v>
      </c>
      <c r="W155" s="316">
        <f>IFERROR(SUM(W145:W153),"0")</f>
        <v>283.5</v>
      </c>
      <c r="X155" s="37"/>
      <c r="Y155" s="317"/>
      <c r="Z155" s="317"/>
    </row>
    <row r="156" spans="1:53" ht="16.5" customHeight="1" x14ac:dyDescent="0.25">
      <c r="A156" s="328" t="s">
        <v>274</v>
      </c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23"/>
      <c r="P156" s="323"/>
      <c r="Q156" s="323"/>
      <c r="R156" s="323"/>
      <c r="S156" s="323"/>
      <c r="T156" s="323"/>
      <c r="U156" s="323"/>
      <c r="V156" s="323"/>
      <c r="W156" s="323"/>
      <c r="X156" s="323"/>
      <c r="Y156" s="309"/>
      <c r="Z156" s="309"/>
    </row>
    <row r="157" spans="1:53" ht="14.25" customHeight="1" x14ac:dyDescent="0.25">
      <c r="A157" s="338" t="s">
        <v>102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10"/>
      <c r="Z157" s="310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18">
        <v>4680115881402</v>
      </c>
      <c r="E158" s="319"/>
      <c r="F158" s="313">
        <v>1.35</v>
      </c>
      <c r="G158" s="32">
        <v>8</v>
      </c>
      <c r="H158" s="313">
        <v>10.8</v>
      </c>
      <c r="I158" s="313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1"/>
      <c r="P158" s="321"/>
      <c r="Q158" s="321"/>
      <c r="R158" s="319"/>
      <c r="S158" s="34"/>
      <c r="T158" s="34"/>
      <c r="U158" s="35" t="s">
        <v>64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18">
        <v>4680115881396</v>
      </c>
      <c r="E159" s="319"/>
      <c r="F159" s="313">
        <v>0.45</v>
      </c>
      <c r="G159" s="32">
        <v>6</v>
      </c>
      <c r="H159" s="313">
        <v>2.7</v>
      </c>
      <c r="I159" s="313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5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1"/>
      <c r="P159" s="321"/>
      <c r="Q159" s="321"/>
      <c r="R159" s="319"/>
      <c r="S159" s="34"/>
      <c r="T159" s="34"/>
      <c r="U159" s="35" t="s">
        <v>64</v>
      </c>
      <c r="V159" s="314">
        <v>0</v>
      </c>
      <c r="W159" s="31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4"/>
      <c r="N160" s="325" t="s">
        <v>65</v>
      </c>
      <c r="O160" s="326"/>
      <c r="P160" s="326"/>
      <c r="Q160" s="326"/>
      <c r="R160" s="326"/>
      <c r="S160" s="326"/>
      <c r="T160" s="327"/>
      <c r="U160" s="37" t="s">
        <v>66</v>
      </c>
      <c r="V160" s="316">
        <f>IFERROR(V158/H158,"0")+IFERROR(V159/H159,"0")</f>
        <v>0</v>
      </c>
      <c r="W160" s="316">
        <f>IFERROR(W158/H158,"0")+IFERROR(W159/H159,"0")</f>
        <v>0</v>
      </c>
      <c r="X160" s="316">
        <f>IFERROR(IF(X158="",0,X158),"0")+IFERROR(IF(X159="",0,X159),"0")</f>
        <v>0</v>
      </c>
      <c r="Y160" s="317"/>
      <c r="Z160" s="317"/>
    </row>
    <row r="161" spans="1:53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4"/>
      <c r="N161" s="325" t="s">
        <v>65</v>
      </c>
      <c r="O161" s="326"/>
      <c r="P161" s="326"/>
      <c r="Q161" s="326"/>
      <c r="R161" s="326"/>
      <c r="S161" s="326"/>
      <c r="T161" s="327"/>
      <c r="U161" s="37" t="s">
        <v>64</v>
      </c>
      <c r="V161" s="316">
        <f>IFERROR(SUM(V158:V159),"0")</f>
        <v>0</v>
      </c>
      <c r="W161" s="316">
        <f>IFERROR(SUM(W158:W159),"0")</f>
        <v>0</v>
      </c>
      <c r="X161" s="37"/>
      <c r="Y161" s="317"/>
      <c r="Z161" s="317"/>
    </row>
    <row r="162" spans="1:53" ht="14.25" customHeight="1" x14ac:dyDescent="0.25">
      <c r="A162" s="338" t="s">
        <v>94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23"/>
      <c r="Y162" s="310"/>
      <c r="Z162" s="310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18">
        <v>4680115882935</v>
      </c>
      <c r="E163" s="319"/>
      <c r="F163" s="313">
        <v>1.35</v>
      </c>
      <c r="G163" s="32">
        <v>8</v>
      </c>
      <c r="H163" s="313">
        <v>10.8</v>
      </c>
      <c r="I163" s="313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482" t="s">
        <v>281</v>
      </c>
      <c r="O163" s="321"/>
      <c r="P163" s="321"/>
      <c r="Q163" s="321"/>
      <c r="R163" s="319"/>
      <c r="S163" s="34"/>
      <c r="T163" s="34"/>
      <c r="U163" s="35" t="s">
        <v>64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282</v>
      </c>
      <c r="B164" s="54" t="s">
        <v>283</v>
      </c>
      <c r="C164" s="31">
        <v>4301020220</v>
      </c>
      <c r="D164" s="318">
        <v>4680115880764</v>
      </c>
      <c r="E164" s="319"/>
      <c r="F164" s="313">
        <v>0.35</v>
      </c>
      <c r="G164" s="32">
        <v>6</v>
      </c>
      <c r="H164" s="313">
        <v>2.1</v>
      </c>
      <c r="I164" s="313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6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1"/>
      <c r="P164" s="321"/>
      <c r="Q164" s="321"/>
      <c r="R164" s="319"/>
      <c r="S164" s="34"/>
      <c r="T164" s="34"/>
      <c r="U164" s="35" t="s">
        <v>64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2"/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4"/>
      <c r="N165" s="325" t="s">
        <v>65</v>
      </c>
      <c r="O165" s="326"/>
      <c r="P165" s="326"/>
      <c r="Q165" s="326"/>
      <c r="R165" s="326"/>
      <c r="S165" s="326"/>
      <c r="T165" s="327"/>
      <c r="U165" s="37" t="s">
        <v>66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23"/>
      <c r="B166" s="323"/>
      <c r="C166" s="323"/>
      <c r="D166" s="323"/>
      <c r="E166" s="323"/>
      <c r="F166" s="323"/>
      <c r="G166" s="323"/>
      <c r="H166" s="323"/>
      <c r="I166" s="323"/>
      <c r="J166" s="323"/>
      <c r="K166" s="323"/>
      <c r="L166" s="323"/>
      <c r="M166" s="324"/>
      <c r="N166" s="325" t="s">
        <v>65</v>
      </c>
      <c r="O166" s="326"/>
      <c r="P166" s="326"/>
      <c r="Q166" s="326"/>
      <c r="R166" s="326"/>
      <c r="S166" s="326"/>
      <c r="T166" s="327"/>
      <c r="U166" s="37" t="s">
        <v>64</v>
      </c>
      <c r="V166" s="316">
        <f>IFERROR(SUM(V163:V164),"0")</f>
        <v>0</v>
      </c>
      <c r="W166" s="316">
        <f>IFERROR(SUM(W163:W164),"0")</f>
        <v>0</v>
      </c>
      <c r="X166" s="37"/>
      <c r="Y166" s="317"/>
      <c r="Z166" s="317"/>
    </row>
    <row r="167" spans="1:53" ht="14.25" customHeight="1" x14ac:dyDescent="0.25">
      <c r="A167" s="338" t="s">
        <v>59</v>
      </c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3"/>
      <c r="N167" s="323"/>
      <c r="O167" s="323"/>
      <c r="P167" s="323"/>
      <c r="Q167" s="323"/>
      <c r="R167" s="323"/>
      <c r="S167" s="323"/>
      <c r="T167" s="323"/>
      <c r="U167" s="323"/>
      <c r="V167" s="323"/>
      <c r="W167" s="323"/>
      <c r="X167" s="323"/>
      <c r="Y167" s="310"/>
      <c r="Z167" s="310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18">
        <v>4680115882683</v>
      </c>
      <c r="E168" s="319"/>
      <c r="F168" s="313">
        <v>0.9</v>
      </c>
      <c r="G168" s="32">
        <v>6</v>
      </c>
      <c r="H168" s="313">
        <v>5.4</v>
      </c>
      <c r="I168" s="313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1"/>
      <c r="P168" s="321"/>
      <c r="Q168" s="321"/>
      <c r="R168" s="319"/>
      <c r="S168" s="34"/>
      <c r="T168" s="34"/>
      <c r="U168" s="35" t="s">
        <v>64</v>
      </c>
      <c r="V168" s="314">
        <v>30</v>
      </c>
      <c r="W168" s="315">
        <f>IFERROR(IF(V168="",0,CEILING((V168/$H168),1)*$H168),"")</f>
        <v>32.400000000000006</v>
      </c>
      <c r="X168" s="36">
        <f>IFERROR(IF(W168=0,"",ROUNDUP(W168/H168,0)*0.00937),"")</f>
        <v>5.6219999999999999E-2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18">
        <v>4680115882690</v>
      </c>
      <c r="E169" s="319"/>
      <c r="F169" s="313">
        <v>0.9</v>
      </c>
      <c r="G169" s="32">
        <v>6</v>
      </c>
      <c r="H169" s="313">
        <v>5.4</v>
      </c>
      <c r="I169" s="313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1"/>
      <c r="P169" s="321"/>
      <c r="Q169" s="321"/>
      <c r="R169" s="319"/>
      <c r="S169" s="34"/>
      <c r="T169" s="34"/>
      <c r="U169" s="35" t="s">
        <v>64</v>
      </c>
      <c r="V169" s="314">
        <v>30</v>
      </c>
      <c r="W169" s="315">
        <f>IFERROR(IF(V169="",0,CEILING((V169/$H169),1)*$H169),"")</f>
        <v>32.400000000000006</v>
      </c>
      <c r="X169" s="36">
        <f>IFERROR(IF(W169=0,"",ROUNDUP(W169/H169,0)*0.00937),"")</f>
        <v>5.6219999999999999E-2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18">
        <v>4680115882669</v>
      </c>
      <c r="E170" s="319"/>
      <c r="F170" s="313">
        <v>0.9</v>
      </c>
      <c r="G170" s="32">
        <v>6</v>
      </c>
      <c r="H170" s="313">
        <v>5.4</v>
      </c>
      <c r="I170" s="313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1"/>
      <c r="P170" s="321"/>
      <c r="Q170" s="321"/>
      <c r="R170" s="319"/>
      <c r="S170" s="34"/>
      <c r="T170" s="34"/>
      <c r="U170" s="35" t="s">
        <v>64</v>
      </c>
      <c r="V170" s="314">
        <v>50</v>
      </c>
      <c r="W170" s="315">
        <f>IFERROR(IF(V170="",0,CEILING((V170/$H170),1)*$H170),"")</f>
        <v>54</v>
      </c>
      <c r="X170" s="36">
        <f>IFERROR(IF(W170=0,"",ROUNDUP(W170/H170,0)*0.00937),"")</f>
        <v>9.3700000000000006E-2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18">
        <v>4680115882676</v>
      </c>
      <c r="E171" s="319"/>
      <c r="F171" s="313">
        <v>0.9</v>
      </c>
      <c r="G171" s="32">
        <v>6</v>
      </c>
      <c r="H171" s="313">
        <v>5.4</v>
      </c>
      <c r="I171" s="313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1"/>
      <c r="P171" s="321"/>
      <c r="Q171" s="321"/>
      <c r="R171" s="319"/>
      <c r="S171" s="34"/>
      <c r="T171" s="34"/>
      <c r="U171" s="35" t="s">
        <v>64</v>
      </c>
      <c r="V171" s="314">
        <v>50</v>
      </c>
      <c r="W171" s="315">
        <f>IFERROR(IF(V171="",0,CEILING((V171/$H171),1)*$H171),"")</f>
        <v>54</v>
      </c>
      <c r="X171" s="36">
        <f>IFERROR(IF(W171=0,"",ROUNDUP(W171/H171,0)*0.00937),"")</f>
        <v>9.3700000000000006E-2</v>
      </c>
      <c r="Y171" s="56"/>
      <c r="Z171" s="57"/>
      <c r="AD171" s="58"/>
      <c r="BA171" s="148" t="s">
        <v>1</v>
      </c>
    </row>
    <row r="172" spans="1:53" x14ac:dyDescent="0.2">
      <c r="A172" s="322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4"/>
      <c r="N172" s="325" t="s">
        <v>65</v>
      </c>
      <c r="O172" s="326"/>
      <c r="P172" s="326"/>
      <c r="Q172" s="326"/>
      <c r="R172" s="326"/>
      <c r="S172" s="326"/>
      <c r="T172" s="327"/>
      <c r="U172" s="37" t="s">
        <v>66</v>
      </c>
      <c r="V172" s="316">
        <f>IFERROR(V168/H168,"0")+IFERROR(V169/H169,"0")+IFERROR(V170/H170,"0")+IFERROR(V171/H171,"0")</f>
        <v>29.62962962962963</v>
      </c>
      <c r="W172" s="316">
        <f>IFERROR(W168/H168,"0")+IFERROR(W169/H169,"0")+IFERROR(W170/H170,"0")+IFERROR(W171/H171,"0")</f>
        <v>32</v>
      </c>
      <c r="X172" s="316">
        <f>IFERROR(IF(X168="",0,X168),"0")+IFERROR(IF(X169="",0,X169),"0")+IFERROR(IF(X170="",0,X170),"0")+IFERROR(IF(X171="",0,X171),"0")</f>
        <v>0.29984</v>
      </c>
      <c r="Y172" s="317"/>
      <c r="Z172" s="317"/>
    </row>
    <row r="173" spans="1:53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4"/>
      <c r="N173" s="325" t="s">
        <v>65</v>
      </c>
      <c r="O173" s="326"/>
      <c r="P173" s="326"/>
      <c r="Q173" s="326"/>
      <c r="R173" s="326"/>
      <c r="S173" s="326"/>
      <c r="T173" s="327"/>
      <c r="U173" s="37" t="s">
        <v>64</v>
      </c>
      <c r="V173" s="316">
        <f>IFERROR(SUM(V168:V171),"0")</f>
        <v>160</v>
      </c>
      <c r="W173" s="316">
        <f>IFERROR(SUM(W168:W171),"0")</f>
        <v>172.8</v>
      </c>
      <c r="X173" s="37"/>
      <c r="Y173" s="317"/>
      <c r="Z173" s="317"/>
    </row>
    <row r="174" spans="1:53" ht="14.25" customHeight="1" x14ac:dyDescent="0.25">
      <c r="A174" s="338" t="s">
        <v>67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10"/>
      <c r="Z174" s="310"/>
    </row>
    <row r="175" spans="1:53" ht="27" customHeight="1" x14ac:dyDescent="0.25">
      <c r="A175" s="54" t="s">
        <v>292</v>
      </c>
      <c r="B175" s="54" t="s">
        <v>293</v>
      </c>
      <c r="C175" s="31">
        <v>4301051409</v>
      </c>
      <c r="D175" s="318">
        <v>4680115881556</v>
      </c>
      <c r="E175" s="319"/>
      <c r="F175" s="313">
        <v>1</v>
      </c>
      <c r="G175" s="32">
        <v>4</v>
      </c>
      <c r="H175" s="313">
        <v>4</v>
      </c>
      <c r="I175" s="313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34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1"/>
      <c r="P175" s="321"/>
      <c r="Q175" s="321"/>
      <c r="R175" s="319"/>
      <c r="S175" s="34"/>
      <c r="T175" s="34"/>
      <c r="U175" s="35" t="s">
        <v>64</v>
      </c>
      <c r="V175" s="314">
        <v>0</v>
      </c>
      <c r="W175" s="315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18">
        <v>4680115880573</v>
      </c>
      <c r="E176" s="319"/>
      <c r="F176" s="313">
        <v>1.45</v>
      </c>
      <c r="G176" s="32">
        <v>6</v>
      </c>
      <c r="H176" s="313">
        <v>8.6999999999999993</v>
      </c>
      <c r="I176" s="313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388" t="s">
        <v>296</v>
      </c>
      <c r="O176" s="321"/>
      <c r="P176" s="321"/>
      <c r="Q176" s="321"/>
      <c r="R176" s="319"/>
      <c r="S176" s="34"/>
      <c r="T176" s="34"/>
      <c r="U176" s="35" t="s">
        <v>64</v>
      </c>
      <c r="V176" s="314">
        <v>0</v>
      </c>
      <c r="W176" s="31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4301051408</v>
      </c>
      <c r="D177" s="318">
        <v>4680115881594</v>
      </c>
      <c r="E177" s="319"/>
      <c r="F177" s="313">
        <v>1.35</v>
      </c>
      <c r="G177" s="32">
        <v>6</v>
      </c>
      <c r="H177" s="313">
        <v>8.1</v>
      </c>
      <c r="I177" s="313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5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1"/>
      <c r="P177" s="321"/>
      <c r="Q177" s="321"/>
      <c r="R177" s="319"/>
      <c r="S177" s="34"/>
      <c r="T177" s="34"/>
      <c r="U177" s="35" t="s">
        <v>64</v>
      </c>
      <c r="V177" s="314">
        <v>0</v>
      </c>
      <c r="W177" s="31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4301051505</v>
      </c>
      <c r="D178" s="318">
        <v>4680115881587</v>
      </c>
      <c r="E178" s="319"/>
      <c r="F178" s="313">
        <v>1</v>
      </c>
      <c r="G178" s="32">
        <v>4</v>
      </c>
      <c r="H178" s="313">
        <v>4</v>
      </c>
      <c r="I178" s="313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367" t="s">
        <v>301</v>
      </c>
      <c r="O178" s="321"/>
      <c r="P178" s="321"/>
      <c r="Q178" s="321"/>
      <c r="R178" s="319"/>
      <c r="S178" s="34"/>
      <c r="T178" s="34"/>
      <c r="U178" s="35" t="s">
        <v>64</v>
      </c>
      <c r="V178" s="314">
        <v>0</v>
      </c>
      <c r="W178" s="315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18">
        <v>4680115880962</v>
      </c>
      <c r="E179" s="319"/>
      <c r="F179" s="313">
        <v>1.3</v>
      </c>
      <c r="G179" s="32">
        <v>6</v>
      </c>
      <c r="H179" s="313">
        <v>7.8</v>
      </c>
      <c r="I179" s="313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52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1"/>
      <c r="P179" s="321"/>
      <c r="Q179" s="321"/>
      <c r="R179" s="319"/>
      <c r="S179" s="34"/>
      <c r="T179" s="34"/>
      <c r="U179" s="35" t="s">
        <v>64</v>
      </c>
      <c r="V179" s="314">
        <v>0</v>
      </c>
      <c r="W179" s="315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4301051411</v>
      </c>
      <c r="D180" s="318">
        <v>4680115881617</v>
      </c>
      <c r="E180" s="319"/>
      <c r="F180" s="313">
        <v>1.35</v>
      </c>
      <c r="G180" s="32">
        <v>6</v>
      </c>
      <c r="H180" s="313">
        <v>8.1</v>
      </c>
      <c r="I180" s="313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6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1"/>
      <c r="P180" s="321"/>
      <c r="Q180" s="321"/>
      <c r="R180" s="319"/>
      <c r="S180" s="34"/>
      <c r="T180" s="34"/>
      <c r="U180" s="35" t="s">
        <v>64</v>
      </c>
      <c r="V180" s="314">
        <v>0</v>
      </c>
      <c r="W180" s="315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18">
        <v>4680115881228</v>
      </c>
      <c r="E181" s="319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361" t="s">
        <v>308</v>
      </c>
      <c r="O181" s="321"/>
      <c r="P181" s="321"/>
      <c r="Q181" s="321"/>
      <c r="R181" s="319"/>
      <c r="S181" s="34"/>
      <c r="T181" s="34"/>
      <c r="U181" s="35" t="s">
        <v>64</v>
      </c>
      <c r="V181" s="314">
        <v>56</v>
      </c>
      <c r="W181" s="315">
        <f t="shared" si="8"/>
        <v>57.599999999999994</v>
      </c>
      <c r="X181" s="36">
        <f>IFERROR(IF(W181=0,"",ROUNDUP(W181/H181,0)*0.00753),"")</f>
        <v>0.18071999999999999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4301051506</v>
      </c>
      <c r="D182" s="318">
        <v>4680115881037</v>
      </c>
      <c r="E182" s="319"/>
      <c r="F182" s="313">
        <v>0.84</v>
      </c>
      <c r="G182" s="32">
        <v>4</v>
      </c>
      <c r="H182" s="313">
        <v>3.36</v>
      </c>
      <c r="I182" s="313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648" t="s">
        <v>311</v>
      </c>
      <c r="O182" s="321"/>
      <c r="P182" s="321"/>
      <c r="Q182" s="321"/>
      <c r="R182" s="319"/>
      <c r="S182" s="34"/>
      <c r="T182" s="34"/>
      <c r="U182" s="35" t="s">
        <v>64</v>
      </c>
      <c r="V182" s="314">
        <v>0</v>
      </c>
      <c r="W182" s="315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18">
        <v>4680115881211</v>
      </c>
      <c r="E183" s="319"/>
      <c r="F183" s="313">
        <v>0.4</v>
      </c>
      <c r="G183" s="32">
        <v>6</v>
      </c>
      <c r="H183" s="313">
        <v>2.4</v>
      </c>
      <c r="I183" s="313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5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1"/>
      <c r="P183" s="321"/>
      <c r="Q183" s="321"/>
      <c r="R183" s="319"/>
      <c r="S183" s="34"/>
      <c r="T183" s="34"/>
      <c r="U183" s="35" t="s">
        <v>64</v>
      </c>
      <c r="V183" s="314">
        <v>180</v>
      </c>
      <c r="W183" s="315">
        <f t="shared" si="8"/>
        <v>180</v>
      </c>
      <c r="X183" s="36">
        <f>IFERROR(IF(W183=0,"",ROUNDUP(W183/H183,0)*0.00753),"")</f>
        <v>0.56474999999999997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314</v>
      </c>
      <c r="B184" s="54" t="s">
        <v>315</v>
      </c>
      <c r="C184" s="31">
        <v>4301051378</v>
      </c>
      <c r="D184" s="318">
        <v>4680115881020</v>
      </c>
      <c r="E184" s="319"/>
      <c r="F184" s="313">
        <v>0.84</v>
      </c>
      <c r="G184" s="32">
        <v>4</v>
      </c>
      <c r="H184" s="313">
        <v>3.36</v>
      </c>
      <c r="I184" s="313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1"/>
      <c r="P184" s="321"/>
      <c r="Q184" s="321"/>
      <c r="R184" s="319"/>
      <c r="S184" s="34"/>
      <c r="T184" s="34"/>
      <c r="U184" s="35" t="s">
        <v>64</v>
      </c>
      <c r="V184" s="314">
        <v>0</v>
      </c>
      <c r="W184" s="315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18">
        <v>4680115882195</v>
      </c>
      <c r="E185" s="319"/>
      <c r="F185" s="313">
        <v>0.4</v>
      </c>
      <c r="G185" s="32">
        <v>6</v>
      </c>
      <c r="H185" s="313">
        <v>2.4</v>
      </c>
      <c r="I185" s="313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6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1"/>
      <c r="P185" s="321"/>
      <c r="Q185" s="321"/>
      <c r="R185" s="319"/>
      <c r="S185" s="34"/>
      <c r="T185" s="34"/>
      <c r="U185" s="35" t="s">
        <v>64</v>
      </c>
      <c r="V185" s="314">
        <v>0</v>
      </c>
      <c r="W185" s="315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318</v>
      </c>
      <c r="B186" s="54" t="s">
        <v>319</v>
      </c>
      <c r="C186" s="31">
        <v>4301051479</v>
      </c>
      <c r="D186" s="318">
        <v>4680115882607</v>
      </c>
      <c r="E186" s="319"/>
      <c r="F186" s="313">
        <v>0.3</v>
      </c>
      <c r="G186" s="32">
        <v>6</v>
      </c>
      <c r="H186" s="313">
        <v>1.8</v>
      </c>
      <c r="I186" s="313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34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1"/>
      <c r="P186" s="321"/>
      <c r="Q186" s="321"/>
      <c r="R186" s="319"/>
      <c r="S186" s="34"/>
      <c r="T186" s="34"/>
      <c r="U186" s="35" t="s">
        <v>64</v>
      </c>
      <c r="V186" s="314">
        <v>0</v>
      </c>
      <c r="W186" s="31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18">
        <v>4680115880092</v>
      </c>
      <c r="E187" s="319"/>
      <c r="F187" s="313">
        <v>0.4</v>
      </c>
      <c r="G187" s="32">
        <v>6</v>
      </c>
      <c r="H187" s="313">
        <v>2.4</v>
      </c>
      <c r="I187" s="313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5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1"/>
      <c r="P187" s="321"/>
      <c r="Q187" s="321"/>
      <c r="R187" s="319"/>
      <c r="S187" s="34"/>
      <c r="T187" s="34"/>
      <c r="U187" s="35" t="s">
        <v>64</v>
      </c>
      <c r="V187" s="314">
        <v>120</v>
      </c>
      <c r="W187" s="315">
        <f t="shared" si="8"/>
        <v>120</v>
      </c>
      <c r="X187" s="36">
        <f t="shared" si="9"/>
        <v>0.3765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18">
        <v>4680115880221</v>
      </c>
      <c r="E188" s="319"/>
      <c r="F188" s="313">
        <v>0.4</v>
      </c>
      <c r="G188" s="32">
        <v>6</v>
      </c>
      <c r="H188" s="313">
        <v>2.4</v>
      </c>
      <c r="I188" s="313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55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1"/>
      <c r="P188" s="321"/>
      <c r="Q188" s="321"/>
      <c r="R188" s="319"/>
      <c r="S188" s="34"/>
      <c r="T188" s="34"/>
      <c r="U188" s="35" t="s">
        <v>64</v>
      </c>
      <c r="V188" s="314">
        <v>0</v>
      </c>
      <c r="W188" s="315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324</v>
      </c>
      <c r="B189" s="54" t="s">
        <v>325</v>
      </c>
      <c r="C189" s="31">
        <v>4301051523</v>
      </c>
      <c r="D189" s="318">
        <v>4680115882942</v>
      </c>
      <c r="E189" s="319"/>
      <c r="F189" s="313">
        <v>0.3</v>
      </c>
      <c r="G189" s="32">
        <v>6</v>
      </c>
      <c r="H189" s="313">
        <v>1.8</v>
      </c>
      <c r="I189" s="313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6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1"/>
      <c r="P189" s="321"/>
      <c r="Q189" s="321"/>
      <c r="R189" s="319"/>
      <c r="S189" s="34"/>
      <c r="T189" s="34"/>
      <c r="U189" s="35" t="s">
        <v>64</v>
      </c>
      <c r="V189" s="314">
        <v>0</v>
      </c>
      <c r="W189" s="315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18">
        <v>4680115880504</v>
      </c>
      <c r="E190" s="319"/>
      <c r="F190" s="313">
        <v>0.4</v>
      </c>
      <c r="G190" s="32">
        <v>6</v>
      </c>
      <c r="H190" s="313">
        <v>2.4</v>
      </c>
      <c r="I190" s="313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2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1"/>
      <c r="P190" s="321"/>
      <c r="Q190" s="321"/>
      <c r="R190" s="319"/>
      <c r="S190" s="34"/>
      <c r="T190" s="34"/>
      <c r="U190" s="35" t="s">
        <v>64</v>
      </c>
      <c r="V190" s="314">
        <v>0</v>
      </c>
      <c r="W190" s="315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18">
        <v>4680115882164</v>
      </c>
      <c r="E191" s="319"/>
      <c r="F191" s="313">
        <v>0.4</v>
      </c>
      <c r="G191" s="32">
        <v>6</v>
      </c>
      <c r="H191" s="313">
        <v>2.4</v>
      </c>
      <c r="I191" s="313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3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1"/>
      <c r="P191" s="321"/>
      <c r="Q191" s="321"/>
      <c r="R191" s="319"/>
      <c r="S191" s="34"/>
      <c r="T191" s="34"/>
      <c r="U191" s="35" t="s">
        <v>64</v>
      </c>
      <c r="V191" s="314">
        <v>0</v>
      </c>
      <c r="W191" s="315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22"/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4"/>
      <c r="N192" s="325" t="s">
        <v>65</v>
      </c>
      <c r="O192" s="326"/>
      <c r="P192" s="326"/>
      <c r="Q192" s="326"/>
      <c r="R192" s="326"/>
      <c r="S192" s="326"/>
      <c r="T192" s="327"/>
      <c r="U192" s="37" t="s">
        <v>66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148.33333333333334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149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1.1219699999999999</v>
      </c>
      <c r="Y192" s="317"/>
      <c r="Z192" s="317"/>
    </row>
    <row r="193" spans="1:53" x14ac:dyDescent="0.2">
      <c r="A193" s="323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4"/>
      <c r="N193" s="325" t="s">
        <v>65</v>
      </c>
      <c r="O193" s="326"/>
      <c r="P193" s="326"/>
      <c r="Q193" s="326"/>
      <c r="R193" s="326"/>
      <c r="S193" s="326"/>
      <c r="T193" s="327"/>
      <c r="U193" s="37" t="s">
        <v>64</v>
      </c>
      <c r="V193" s="316">
        <f>IFERROR(SUM(V175:V191),"0")</f>
        <v>356</v>
      </c>
      <c r="W193" s="316">
        <f>IFERROR(SUM(W175:W191),"0")</f>
        <v>357.6</v>
      </c>
      <c r="X193" s="37"/>
      <c r="Y193" s="317"/>
      <c r="Z193" s="317"/>
    </row>
    <row r="194" spans="1:53" ht="14.25" customHeight="1" x14ac:dyDescent="0.25">
      <c r="A194" s="338" t="s">
        <v>224</v>
      </c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23"/>
      <c r="P194" s="323"/>
      <c r="Q194" s="323"/>
      <c r="R194" s="323"/>
      <c r="S194" s="323"/>
      <c r="T194" s="323"/>
      <c r="U194" s="323"/>
      <c r="V194" s="323"/>
      <c r="W194" s="323"/>
      <c r="X194" s="323"/>
      <c r="Y194" s="310"/>
      <c r="Z194" s="310"/>
    </row>
    <row r="195" spans="1:53" ht="16.5" customHeight="1" x14ac:dyDescent="0.25">
      <c r="A195" s="54" t="s">
        <v>330</v>
      </c>
      <c r="B195" s="54" t="s">
        <v>331</v>
      </c>
      <c r="C195" s="31">
        <v>4301060360</v>
      </c>
      <c r="D195" s="318">
        <v>4680115882874</v>
      </c>
      <c r="E195" s="319"/>
      <c r="F195" s="313">
        <v>0.8</v>
      </c>
      <c r="G195" s="32">
        <v>4</v>
      </c>
      <c r="H195" s="313">
        <v>3.2</v>
      </c>
      <c r="I195" s="313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397" t="s">
        <v>332</v>
      </c>
      <c r="O195" s="321"/>
      <c r="P195" s="321"/>
      <c r="Q195" s="321"/>
      <c r="R195" s="319"/>
      <c r="S195" s="34"/>
      <c r="T195" s="34"/>
      <c r="U195" s="35" t="s">
        <v>64</v>
      </c>
      <c r="V195" s="314">
        <v>0</v>
      </c>
      <c r="W195" s="31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customHeight="1" x14ac:dyDescent="0.25">
      <c r="A196" s="54" t="s">
        <v>333</v>
      </c>
      <c r="B196" s="54" t="s">
        <v>334</v>
      </c>
      <c r="C196" s="31">
        <v>4301060359</v>
      </c>
      <c r="D196" s="318">
        <v>4680115884434</v>
      </c>
      <c r="E196" s="319"/>
      <c r="F196" s="313">
        <v>0.8</v>
      </c>
      <c r="G196" s="32">
        <v>4</v>
      </c>
      <c r="H196" s="313">
        <v>3.2</v>
      </c>
      <c r="I196" s="313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01" t="s">
        <v>335</v>
      </c>
      <c r="O196" s="321"/>
      <c r="P196" s="321"/>
      <c r="Q196" s="321"/>
      <c r="R196" s="319"/>
      <c r="S196" s="34"/>
      <c r="T196" s="34"/>
      <c r="U196" s="35" t="s">
        <v>64</v>
      </c>
      <c r="V196" s="314">
        <v>0</v>
      </c>
      <c r="W196" s="31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18">
        <v>4680115880801</v>
      </c>
      <c r="E197" s="319"/>
      <c r="F197" s="313">
        <v>0.4</v>
      </c>
      <c r="G197" s="32">
        <v>6</v>
      </c>
      <c r="H197" s="313">
        <v>2.4</v>
      </c>
      <c r="I197" s="313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39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1"/>
      <c r="P197" s="321"/>
      <c r="Q197" s="321"/>
      <c r="R197" s="319"/>
      <c r="S197" s="34"/>
      <c r="T197" s="34"/>
      <c r="U197" s="35" t="s">
        <v>64</v>
      </c>
      <c r="V197" s="314">
        <v>0</v>
      </c>
      <c r="W197" s="315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18">
        <v>4680115880818</v>
      </c>
      <c r="E198" s="319"/>
      <c r="F198" s="313">
        <v>0.4</v>
      </c>
      <c r="G198" s="32">
        <v>6</v>
      </c>
      <c r="H198" s="313">
        <v>2.4</v>
      </c>
      <c r="I198" s="313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1"/>
      <c r="P198" s="321"/>
      <c r="Q198" s="321"/>
      <c r="R198" s="319"/>
      <c r="S198" s="34"/>
      <c r="T198" s="34"/>
      <c r="U198" s="35" t="s">
        <v>64</v>
      </c>
      <c r="V198" s="314">
        <v>12</v>
      </c>
      <c r="W198" s="315">
        <f>IFERROR(IF(V198="",0,CEILING((V198/$H198),1)*$H198),"")</f>
        <v>12</v>
      </c>
      <c r="X198" s="36">
        <f>IFERROR(IF(W198=0,"",ROUNDUP(W198/H198,0)*0.00753),"")</f>
        <v>3.7650000000000003E-2</v>
      </c>
      <c r="Y198" s="56"/>
      <c r="Z198" s="57"/>
      <c r="AD198" s="58"/>
      <c r="BA198" s="169" t="s">
        <v>1</v>
      </c>
    </row>
    <row r="199" spans="1:53" x14ac:dyDescent="0.2">
      <c r="A199" s="322"/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4"/>
      <c r="N199" s="325" t="s">
        <v>65</v>
      </c>
      <c r="O199" s="326"/>
      <c r="P199" s="326"/>
      <c r="Q199" s="326"/>
      <c r="R199" s="326"/>
      <c r="S199" s="326"/>
      <c r="T199" s="327"/>
      <c r="U199" s="37" t="s">
        <v>66</v>
      </c>
      <c r="V199" s="316">
        <f>IFERROR(V195/H195,"0")+IFERROR(V196/H196,"0")+IFERROR(V197/H197,"0")+IFERROR(V198/H198,"0")</f>
        <v>5</v>
      </c>
      <c r="W199" s="316">
        <f>IFERROR(W195/H195,"0")+IFERROR(W196/H196,"0")+IFERROR(W197/H197,"0")+IFERROR(W198/H198,"0")</f>
        <v>5</v>
      </c>
      <c r="X199" s="316">
        <f>IFERROR(IF(X195="",0,X195),"0")+IFERROR(IF(X196="",0,X196),"0")+IFERROR(IF(X197="",0,X197),"0")+IFERROR(IF(X198="",0,X198),"0")</f>
        <v>3.7650000000000003E-2</v>
      </c>
      <c r="Y199" s="317"/>
      <c r="Z199" s="317"/>
    </row>
    <row r="200" spans="1:53" x14ac:dyDescent="0.2">
      <c r="A200" s="323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4"/>
      <c r="N200" s="325" t="s">
        <v>65</v>
      </c>
      <c r="O200" s="326"/>
      <c r="P200" s="326"/>
      <c r="Q200" s="326"/>
      <c r="R200" s="326"/>
      <c r="S200" s="326"/>
      <c r="T200" s="327"/>
      <c r="U200" s="37" t="s">
        <v>64</v>
      </c>
      <c r="V200" s="316">
        <f>IFERROR(SUM(V195:V198),"0")</f>
        <v>12</v>
      </c>
      <c r="W200" s="316">
        <f>IFERROR(SUM(W195:W198),"0")</f>
        <v>12</v>
      </c>
      <c r="X200" s="37"/>
      <c r="Y200" s="317"/>
      <c r="Z200" s="317"/>
    </row>
    <row r="201" spans="1:53" ht="16.5" customHeight="1" x14ac:dyDescent="0.25">
      <c r="A201" s="328" t="s">
        <v>340</v>
      </c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23"/>
      <c r="P201" s="323"/>
      <c r="Q201" s="323"/>
      <c r="R201" s="323"/>
      <c r="S201" s="323"/>
      <c r="T201" s="323"/>
      <c r="U201" s="323"/>
      <c r="V201" s="323"/>
      <c r="W201" s="323"/>
      <c r="X201" s="323"/>
      <c r="Y201" s="309"/>
      <c r="Z201" s="309"/>
    </row>
    <row r="202" spans="1:53" ht="14.25" customHeight="1" x14ac:dyDescent="0.25">
      <c r="A202" s="338" t="s">
        <v>59</v>
      </c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10"/>
      <c r="Z202" s="310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18">
        <v>4607091389845</v>
      </c>
      <c r="E203" s="319"/>
      <c r="F203" s="313">
        <v>0.35</v>
      </c>
      <c r="G203" s="32">
        <v>6</v>
      </c>
      <c r="H203" s="313">
        <v>2.1</v>
      </c>
      <c r="I203" s="313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58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1"/>
      <c r="P203" s="321"/>
      <c r="Q203" s="321"/>
      <c r="R203" s="319"/>
      <c r="S203" s="34"/>
      <c r="T203" s="34"/>
      <c r="U203" s="35" t="s">
        <v>64</v>
      </c>
      <c r="V203" s="314">
        <v>70</v>
      </c>
      <c r="W203" s="315">
        <f>IFERROR(IF(V203="",0,CEILING((V203/$H203),1)*$H203),"")</f>
        <v>71.400000000000006</v>
      </c>
      <c r="X203" s="36">
        <f>IFERROR(IF(W203=0,"",ROUNDUP(W203/H203,0)*0.00502),"")</f>
        <v>0.17068</v>
      </c>
      <c r="Y203" s="56"/>
      <c r="Z203" s="57"/>
      <c r="AD203" s="58"/>
      <c r="BA203" s="170" t="s">
        <v>1</v>
      </c>
    </row>
    <row r="204" spans="1:53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4"/>
      <c r="N204" s="325" t="s">
        <v>65</v>
      </c>
      <c r="O204" s="326"/>
      <c r="P204" s="326"/>
      <c r="Q204" s="326"/>
      <c r="R204" s="326"/>
      <c r="S204" s="326"/>
      <c r="T204" s="327"/>
      <c r="U204" s="37" t="s">
        <v>66</v>
      </c>
      <c r="V204" s="316">
        <f>IFERROR(V203/H203,"0")</f>
        <v>33.333333333333329</v>
      </c>
      <c r="W204" s="316">
        <f>IFERROR(W203/H203,"0")</f>
        <v>34</v>
      </c>
      <c r="X204" s="316">
        <f>IFERROR(IF(X203="",0,X203),"0")</f>
        <v>0.17068</v>
      </c>
      <c r="Y204" s="317"/>
      <c r="Z204" s="317"/>
    </row>
    <row r="205" spans="1:53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3"/>
      <c r="M205" s="324"/>
      <c r="N205" s="325" t="s">
        <v>65</v>
      </c>
      <c r="O205" s="326"/>
      <c r="P205" s="326"/>
      <c r="Q205" s="326"/>
      <c r="R205" s="326"/>
      <c r="S205" s="326"/>
      <c r="T205" s="327"/>
      <c r="U205" s="37" t="s">
        <v>64</v>
      </c>
      <c r="V205" s="316">
        <f>IFERROR(SUM(V203:V203),"0")</f>
        <v>70</v>
      </c>
      <c r="W205" s="316">
        <f>IFERROR(SUM(W203:W203),"0")</f>
        <v>71.400000000000006</v>
      </c>
      <c r="X205" s="37"/>
      <c r="Y205" s="317"/>
      <c r="Z205" s="317"/>
    </row>
    <row r="206" spans="1:53" ht="16.5" customHeight="1" x14ac:dyDescent="0.25">
      <c r="A206" s="328" t="s">
        <v>343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23"/>
      <c r="Y206" s="309"/>
      <c r="Z206" s="309"/>
    </row>
    <row r="207" spans="1:53" ht="14.25" customHeight="1" x14ac:dyDescent="0.25">
      <c r="A207" s="338" t="s">
        <v>102</v>
      </c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3"/>
      <c r="M207" s="323"/>
      <c r="N207" s="323"/>
      <c r="O207" s="323"/>
      <c r="P207" s="323"/>
      <c r="Q207" s="323"/>
      <c r="R207" s="323"/>
      <c r="S207" s="323"/>
      <c r="T207" s="323"/>
      <c r="U207" s="323"/>
      <c r="V207" s="323"/>
      <c r="W207" s="323"/>
      <c r="X207" s="323"/>
      <c r="Y207" s="310"/>
      <c r="Z207" s="310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18">
        <v>4607091387445</v>
      </c>
      <c r="E208" s="319"/>
      <c r="F208" s="313">
        <v>0.9</v>
      </c>
      <c r="G208" s="32">
        <v>10</v>
      </c>
      <c r="H208" s="313">
        <v>9</v>
      </c>
      <c r="I208" s="313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57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1"/>
      <c r="P208" s="321"/>
      <c r="Q208" s="321"/>
      <c r="R208" s="319"/>
      <c r="S208" s="34"/>
      <c r="T208" s="34"/>
      <c r="U208" s="35" t="s">
        <v>64</v>
      </c>
      <c r="V208" s="314">
        <v>0</v>
      </c>
      <c r="W208" s="315">
        <f t="shared" ref="W208:W221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18">
        <v>4607091386004</v>
      </c>
      <c r="E209" s="319"/>
      <c r="F209" s="313">
        <v>1.35</v>
      </c>
      <c r="G209" s="32">
        <v>8</v>
      </c>
      <c r="H209" s="313">
        <v>10.8</v>
      </c>
      <c r="I209" s="313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6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1"/>
      <c r="P209" s="321"/>
      <c r="Q209" s="321"/>
      <c r="R209" s="319"/>
      <c r="S209" s="34"/>
      <c r="T209" s="34"/>
      <c r="U209" s="35" t="s">
        <v>64</v>
      </c>
      <c r="V209" s="314">
        <v>0</v>
      </c>
      <c r="W209" s="315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18">
        <v>4607091386004</v>
      </c>
      <c r="E210" s="319"/>
      <c r="F210" s="313">
        <v>1.35</v>
      </c>
      <c r="G210" s="32">
        <v>8</v>
      </c>
      <c r="H210" s="313">
        <v>10.8</v>
      </c>
      <c r="I210" s="313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41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1"/>
      <c r="P210" s="321"/>
      <c r="Q210" s="321"/>
      <c r="R210" s="319"/>
      <c r="S210" s="34"/>
      <c r="T210" s="34"/>
      <c r="U210" s="35" t="s">
        <v>64</v>
      </c>
      <c r="V210" s="314">
        <v>0</v>
      </c>
      <c r="W210" s="315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4301011347</v>
      </c>
      <c r="D211" s="318">
        <v>4607091386073</v>
      </c>
      <c r="E211" s="319"/>
      <c r="F211" s="313">
        <v>0.9</v>
      </c>
      <c r="G211" s="32">
        <v>10</v>
      </c>
      <c r="H211" s="313">
        <v>9</v>
      </c>
      <c r="I211" s="313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5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1"/>
      <c r="P211" s="321"/>
      <c r="Q211" s="321"/>
      <c r="R211" s="319"/>
      <c r="S211" s="34"/>
      <c r="T211" s="34"/>
      <c r="U211" s="35" t="s">
        <v>64</v>
      </c>
      <c r="V211" s="314">
        <v>0</v>
      </c>
      <c r="W211" s="315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4301011395</v>
      </c>
      <c r="D212" s="318">
        <v>4607091387322</v>
      </c>
      <c r="E212" s="319"/>
      <c r="F212" s="313">
        <v>1.35</v>
      </c>
      <c r="G212" s="32">
        <v>8</v>
      </c>
      <c r="H212" s="313">
        <v>10.8</v>
      </c>
      <c r="I212" s="313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58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1"/>
      <c r="P212" s="321"/>
      <c r="Q212" s="321"/>
      <c r="R212" s="319"/>
      <c r="S212" s="34"/>
      <c r="T212" s="34"/>
      <c r="U212" s="35" t="s">
        <v>64</v>
      </c>
      <c r="V212" s="314">
        <v>0</v>
      </c>
      <c r="W212" s="315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4301010928</v>
      </c>
      <c r="D213" s="318">
        <v>4607091387322</v>
      </c>
      <c r="E213" s="319"/>
      <c r="F213" s="313">
        <v>1.35</v>
      </c>
      <c r="G213" s="32">
        <v>8</v>
      </c>
      <c r="H213" s="313">
        <v>10.8</v>
      </c>
      <c r="I213" s="313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1"/>
      <c r="P213" s="321"/>
      <c r="Q213" s="321"/>
      <c r="R213" s="319"/>
      <c r="S213" s="34"/>
      <c r="T213" s="34"/>
      <c r="U213" s="35" t="s">
        <v>64</v>
      </c>
      <c r="V213" s="314">
        <v>0</v>
      </c>
      <c r="W213" s="315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18">
        <v>4607091387377</v>
      </c>
      <c r="E214" s="319"/>
      <c r="F214" s="313">
        <v>1.35</v>
      </c>
      <c r="G214" s="32">
        <v>8</v>
      </c>
      <c r="H214" s="313">
        <v>10.8</v>
      </c>
      <c r="I214" s="313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5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1"/>
      <c r="P214" s="321"/>
      <c r="Q214" s="321"/>
      <c r="R214" s="319"/>
      <c r="S214" s="34"/>
      <c r="T214" s="34"/>
      <c r="U214" s="35" t="s">
        <v>64</v>
      </c>
      <c r="V214" s="314">
        <v>0</v>
      </c>
      <c r="W214" s="315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18">
        <v>4607091387353</v>
      </c>
      <c r="E215" s="319"/>
      <c r="F215" s="313">
        <v>1.35</v>
      </c>
      <c r="G215" s="32">
        <v>8</v>
      </c>
      <c r="H215" s="313">
        <v>10.8</v>
      </c>
      <c r="I215" s="313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52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1"/>
      <c r="P215" s="321"/>
      <c r="Q215" s="321"/>
      <c r="R215" s="319"/>
      <c r="S215" s="34"/>
      <c r="T215" s="34"/>
      <c r="U215" s="35" t="s">
        <v>64</v>
      </c>
      <c r="V215" s="314">
        <v>0</v>
      </c>
      <c r="W215" s="315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18">
        <v>4607091386011</v>
      </c>
      <c r="E216" s="319"/>
      <c r="F216" s="313">
        <v>0.5</v>
      </c>
      <c r="G216" s="32">
        <v>10</v>
      </c>
      <c r="H216" s="313">
        <v>5</v>
      </c>
      <c r="I216" s="313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1"/>
      <c r="P216" s="321"/>
      <c r="Q216" s="321"/>
      <c r="R216" s="319"/>
      <c r="S216" s="34"/>
      <c r="T216" s="34"/>
      <c r="U216" s="35" t="s">
        <v>64</v>
      </c>
      <c r="V216" s="314">
        <v>0</v>
      </c>
      <c r="W216" s="315">
        <f t="shared" si="10"/>
        <v>0</v>
      </c>
      <c r="X216" s="36" t="str">
        <f t="shared" ref="X216:X221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360</v>
      </c>
      <c r="B217" s="54" t="s">
        <v>361</v>
      </c>
      <c r="C217" s="31">
        <v>4301011329</v>
      </c>
      <c r="D217" s="318">
        <v>4607091387308</v>
      </c>
      <c r="E217" s="319"/>
      <c r="F217" s="313">
        <v>0.5</v>
      </c>
      <c r="G217" s="32">
        <v>10</v>
      </c>
      <c r="H217" s="313">
        <v>5</v>
      </c>
      <c r="I217" s="313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6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1"/>
      <c r="P217" s="321"/>
      <c r="Q217" s="321"/>
      <c r="R217" s="319"/>
      <c r="S217" s="34"/>
      <c r="T217" s="34"/>
      <c r="U217" s="35" t="s">
        <v>64</v>
      </c>
      <c r="V217" s="314">
        <v>0</v>
      </c>
      <c r="W217" s="315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18">
        <v>4607091387339</v>
      </c>
      <c r="E218" s="319"/>
      <c r="F218" s="313">
        <v>0.5</v>
      </c>
      <c r="G218" s="32">
        <v>10</v>
      </c>
      <c r="H218" s="313">
        <v>5</v>
      </c>
      <c r="I218" s="313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45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1"/>
      <c r="P218" s="321"/>
      <c r="Q218" s="321"/>
      <c r="R218" s="319"/>
      <c r="S218" s="34"/>
      <c r="T218" s="34"/>
      <c r="U218" s="35" t="s">
        <v>64</v>
      </c>
      <c r="V218" s="314">
        <v>0</v>
      </c>
      <c r="W218" s="315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364</v>
      </c>
      <c r="B219" s="54" t="s">
        <v>365</v>
      </c>
      <c r="C219" s="31">
        <v>4301011433</v>
      </c>
      <c r="D219" s="318">
        <v>4680115882638</v>
      </c>
      <c r="E219" s="319"/>
      <c r="F219" s="313">
        <v>0.4</v>
      </c>
      <c r="G219" s="32">
        <v>10</v>
      </c>
      <c r="H219" s="313">
        <v>4</v>
      </c>
      <c r="I219" s="313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1"/>
      <c r="P219" s="321"/>
      <c r="Q219" s="321"/>
      <c r="R219" s="319"/>
      <c r="S219" s="34"/>
      <c r="T219" s="34"/>
      <c r="U219" s="35" t="s">
        <v>64</v>
      </c>
      <c r="V219" s="314">
        <v>0</v>
      </c>
      <c r="W219" s="315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366</v>
      </c>
      <c r="B220" s="54" t="s">
        <v>367</v>
      </c>
      <c r="C220" s="31">
        <v>4301011573</v>
      </c>
      <c r="D220" s="318">
        <v>4680115881938</v>
      </c>
      <c r="E220" s="319"/>
      <c r="F220" s="313">
        <v>0.4</v>
      </c>
      <c r="G220" s="32">
        <v>10</v>
      </c>
      <c r="H220" s="313">
        <v>4</v>
      </c>
      <c r="I220" s="313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3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1"/>
      <c r="P220" s="321"/>
      <c r="Q220" s="321"/>
      <c r="R220" s="319"/>
      <c r="S220" s="34"/>
      <c r="T220" s="34"/>
      <c r="U220" s="35" t="s">
        <v>64</v>
      </c>
      <c r="V220" s="314">
        <v>0</v>
      </c>
      <c r="W220" s="315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368</v>
      </c>
      <c r="B221" s="54" t="s">
        <v>369</v>
      </c>
      <c r="C221" s="31">
        <v>4301010944</v>
      </c>
      <c r="D221" s="318">
        <v>4607091387346</v>
      </c>
      <c r="E221" s="319"/>
      <c r="F221" s="313">
        <v>0.4</v>
      </c>
      <c r="G221" s="32">
        <v>10</v>
      </c>
      <c r="H221" s="313">
        <v>4</v>
      </c>
      <c r="I221" s="313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4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1"/>
      <c r="P221" s="321"/>
      <c r="Q221" s="321"/>
      <c r="R221" s="319"/>
      <c r="S221" s="34"/>
      <c r="T221" s="34"/>
      <c r="U221" s="35" t="s">
        <v>64</v>
      </c>
      <c r="V221" s="314">
        <v>0</v>
      </c>
      <c r="W221" s="315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x14ac:dyDescent="0.2">
      <c r="A222" s="322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4"/>
      <c r="N222" s="325" t="s">
        <v>65</v>
      </c>
      <c r="O222" s="326"/>
      <c r="P222" s="326"/>
      <c r="Q222" s="326"/>
      <c r="R222" s="326"/>
      <c r="S222" s="326"/>
      <c r="T222" s="327"/>
      <c r="U222" s="37" t="s">
        <v>66</v>
      </c>
      <c r="V222" s="316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316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316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317"/>
      <c r="Z222" s="317"/>
    </row>
    <row r="223" spans="1:53" x14ac:dyDescent="0.2">
      <c r="A223" s="323"/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4"/>
      <c r="N223" s="325" t="s">
        <v>65</v>
      </c>
      <c r="O223" s="326"/>
      <c r="P223" s="326"/>
      <c r="Q223" s="326"/>
      <c r="R223" s="326"/>
      <c r="S223" s="326"/>
      <c r="T223" s="327"/>
      <c r="U223" s="37" t="s">
        <v>64</v>
      </c>
      <c r="V223" s="316">
        <f>IFERROR(SUM(V208:V221),"0")</f>
        <v>0</v>
      </c>
      <c r="W223" s="316">
        <f>IFERROR(SUM(W208:W221),"0")</f>
        <v>0</v>
      </c>
      <c r="X223" s="37"/>
      <c r="Y223" s="317"/>
      <c r="Z223" s="317"/>
    </row>
    <row r="224" spans="1:53" ht="14.25" customHeight="1" x14ac:dyDescent="0.25">
      <c r="A224" s="338" t="s">
        <v>94</v>
      </c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310"/>
      <c r="Z224" s="310"/>
    </row>
    <row r="225" spans="1:53" ht="27" customHeight="1" x14ac:dyDescent="0.25">
      <c r="A225" s="54" t="s">
        <v>370</v>
      </c>
      <c r="B225" s="54" t="s">
        <v>371</v>
      </c>
      <c r="C225" s="31">
        <v>4301020254</v>
      </c>
      <c r="D225" s="318">
        <v>4680115881914</v>
      </c>
      <c r="E225" s="319"/>
      <c r="F225" s="313">
        <v>0.4</v>
      </c>
      <c r="G225" s="32">
        <v>10</v>
      </c>
      <c r="H225" s="313">
        <v>4</v>
      </c>
      <c r="I225" s="313">
        <v>4.24</v>
      </c>
      <c r="J225" s="32">
        <v>120</v>
      </c>
      <c r="K225" s="32" t="s">
        <v>62</v>
      </c>
      <c r="L225" s="33" t="s">
        <v>98</v>
      </c>
      <c r="M225" s="32">
        <v>90</v>
      </c>
      <c r="N225" s="6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21"/>
      <c r="P225" s="321"/>
      <c r="Q225" s="321"/>
      <c r="R225" s="319"/>
      <c r="S225" s="34"/>
      <c r="T225" s="34"/>
      <c r="U225" s="35" t="s">
        <v>64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22"/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4"/>
      <c r="N226" s="325" t="s">
        <v>65</v>
      </c>
      <c r="O226" s="326"/>
      <c r="P226" s="326"/>
      <c r="Q226" s="326"/>
      <c r="R226" s="326"/>
      <c r="S226" s="326"/>
      <c r="T226" s="327"/>
      <c r="U226" s="37" t="s">
        <v>66</v>
      </c>
      <c r="V226" s="316">
        <f>IFERROR(V225/H225,"0")</f>
        <v>0</v>
      </c>
      <c r="W226" s="316">
        <f>IFERROR(W225/H225,"0")</f>
        <v>0</v>
      </c>
      <c r="X226" s="316">
        <f>IFERROR(IF(X225="",0,X225),"0")</f>
        <v>0</v>
      </c>
      <c r="Y226" s="317"/>
      <c r="Z226" s="317"/>
    </row>
    <row r="227" spans="1:53" x14ac:dyDescent="0.2">
      <c r="A227" s="323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4"/>
      <c r="N227" s="325" t="s">
        <v>65</v>
      </c>
      <c r="O227" s="326"/>
      <c r="P227" s="326"/>
      <c r="Q227" s="326"/>
      <c r="R227" s="326"/>
      <c r="S227" s="326"/>
      <c r="T227" s="327"/>
      <c r="U227" s="37" t="s">
        <v>64</v>
      </c>
      <c r="V227" s="316">
        <f>IFERROR(SUM(V225:V225),"0")</f>
        <v>0</v>
      </c>
      <c r="W227" s="316">
        <f>IFERROR(SUM(W225:W225),"0")</f>
        <v>0</v>
      </c>
      <c r="X227" s="37"/>
      <c r="Y227" s="317"/>
      <c r="Z227" s="317"/>
    </row>
    <row r="228" spans="1:53" ht="14.25" customHeight="1" x14ac:dyDescent="0.25">
      <c r="A228" s="338" t="s">
        <v>59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23"/>
      <c r="Y228" s="310"/>
      <c r="Z228" s="310"/>
    </row>
    <row r="229" spans="1:53" ht="27" customHeight="1" x14ac:dyDescent="0.25">
      <c r="A229" s="54" t="s">
        <v>372</v>
      </c>
      <c r="B229" s="54" t="s">
        <v>373</v>
      </c>
      <c r="C229" s="31">
        <v>4301030878</v>
      </c>
      <c r="D229" s="318">
        <v>4607091387193</v>
      </c>
      <c r="E229" s="319"/>
      <c r="F229" s="313">
        <v>0.7</v>
      </c>
      <c r="G229" s="32">
        <v>6</v>
      </c>
      <c r="H229" s="313">
        <v>4.2</v>
      </c>
      <c r="I229" s="313">
        <v>4.46</v>
      </c>
      <c r="J229" s="32">
        <v>156</v>
      </c>
      <c r="K229" s="32" t="s">
        <v>62</v>
      </c>
      <c r="L229" s="33" t="s">
        <v>63</v>
      </c>
      <c r="M229" s="32">
        <v>35</v>
      </c>
      <c r="N229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21"/>
      <c r="P229" s="321"/>
      <c r="Q229" s="321"/>
      <c r="R229" s="319"/>
      <c r="S229" s="34"/>
      <c r="T229" s="34"/>
      <c r="U229" s="35" t="s">
        <v>64</v>
      </c>
      <c r="V229" s="314">
        <v>0</v>
      </c>
      <c r="W229" s="315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374</v>
      </c>
      <c r="B230" s="54" t="s">
        <v>375</v>
      </c>
      <c r="C230" s="31">
        <v>4301031153</v>
      </c>
      <c r="D230" s="318">
        <v>4607091387230</v>
      </c>
      <c r="E230" s="319"/>
      <c r="F230" s="313">
        <v>0.7</v>
      </c>
      <c r="G230" s="32">
        <v>6</v>
      </c>
      <c r="H230" s="313">
        <v>4.2</v>
      </c>
      <c r="I230" s="313">
        <v>4.46</v>
      </c>
      <c r="J230" s="32">
        <v>156</v>
      </c>
      <c r="K230" s="32" t="s">
        <v>62</v>
      </c>
      <c r="L230" s="33" t="s">
        <v>63</v>
      </c>
      <c r="M230" s="32">
        <v>40</v>
      </c>
      <c r="N230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21"/>
      <c r="P230" s="321"/>
      <c r="Q230" s="321"/>
      <c r="R230" s="319"/>
      <c r="S230" s="34"/>
      <c r="T230" s="34"/>
      <c r="U230" s="35" t="s">
        <v>64</v>
      </c>
      <c r="V230" s="314">
        <v>0</v>
      </c>
      <c r="W230" s="315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4301031152</v>
      </c>
      <c r="D231" s="318">
        <v>4607091387285</v>
      </c>
      <c r="E231" s="319"/>
      <c r="F231" s="313">
        <v>0.35</v>
      </c>
      <c r="G231" s="32">
        <v>6</v>
      </c>
      <c r="H231" s="313">
        <v>2.1</v>
      </c>
      <c r="I231" s="313">
        <v>2.23</v>
      </c>
      <c r="J231" s="32">
        <v>234</v>
      </c>
      <c r="K231" s="32" t="s">
        <v>169</v>
      </c>
      <c r="L231" s="33" t="s">
        <v>63</v>
      </c>
      <c r="M231" s="32">
        <v>40</v>
      </c>
      <c r="N231" s="45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21"/>
      <c r="P231" s="321"/>
      <c r="Q231" s="321"/>
      <c r="R231" s="319"/>
      <c r="S231" s="34"/>
      <c r="T231" s="34"/>
      <c r="U231" s="35" t="s">
        <v>64</v>
      </c>
      <c r="V231" s="314">
        <v>0</v>
      </c>
      <c r="W231" s="315">
        <f>IFERROR(IF(V231="",0,CEILING((V231/$H231),1)*$H231),"")</f>
        <v>0</v>
      </c>
      <c r="X231" s="36" t="str">
        <f>IFERROR(IF(W231=0,"",ROUNDUP(W231/H231,0)*0.00502),"")</f>
        <v/>
      </c>
      <c r="Y231" s="56"/>
      <c r="Z231" s="57"/>
      <c r="AD231" s="58"/>
      <c r="BA231" s="188" t="s">
        <v>1</v>
      </c>
    </row>
    <row r="232" spans="1:53" x14ac:dyDescent="0.2">
      <c r="A232" s="322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4"/>
      <c r="N232" s="325" t="s">
        <v>65</v>
      </c>
      <c r="O232" s="326"/>
      <c r="P232" s="326"/>
      <c r="Q232" s="326"/>
      <c r="R232" s="326"/>
      <c r="S232" s="326"/>
      <c r="T232" s="327"/>
      <c r="U232" s="37" t="s">
        <v>66</v>
      </c>
      <c r="V232" s="316">
        <f>IFERROR(V229/H229,"0")+IFERROR(V230/H230,"0")+IFERROR(V231/H231,"0")</f>
        <v>0</v>
      </c>
      <c r="W232" s="316">
        <f>IFERROR(W229/H229,"0")+IFERROR(W230/H230,"0")+IFERROR(W231/H231,"0")</f>
        <v>0</v>
      </c>
      <c r="X232" s="316">
        <f>IFERROR(IF(X229="",0,X229),"0")+IFERROR(IF(X230="",0,X230),"0")+IFERROR(IF(X231="",0,X231),"0")</f>
        <v>0</v>
      </c>
      <c r="Y232" s="317"/>
      <c r="Z232" s="317"/>
    </row>
    <row r="233" spans="1:53" x14ac:dyDescent="0.2">
      <c r="A233" s="323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4"/>
      <c r="N233" s="325" t="s">
        <v>65</v>
      </c>
      <c r="O233" s="326"/>
      <c r="P233" s="326"/>
      <c r="Q233" s="326"/>
      <c r="R233" s="326"/>
      <c r="S233" s="326"/>
      <c r="T233" s="327"/>
      <c r="U233" s="37" t="s">
        <v>64</v>
      </c>
      <c r="V233" s="316">
        <f>IFERROR(SUM(V229:V231),"0")</f>
        <v>0</v>
      </c>
      <c r="W233" s="316">
        <f>IFERROR(SUM(W229:W231),"0")</f>
        <v>0</v>
      </c>
      <c r="X233" s="37"/>
      <c r="Y233" s="317"/>
      <c r="Z233" s="317"/>
    </row>
    <row r="234" spans="1:53" ht="14.25" customHeight="1" x14ac:dyDescent="0.25">
      <c r="A234" s="338" t="s">
        <v>67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310"/>
      <c r="Z234" s="310"/>
    </row>
    <row r="235" spans="1:53" ht="16.5" customHeight="1" x14ac:dyDescent="0.25">
      <c r="A235" s="54" t="s">
        <v>378</v>
      </c>
      <c r="B235" s="54" t="s">
        <v>379</v>
      </c>
      <c r="C235" s="31">
        <v>4301051100</v>
      </c>
      <c r="D235" s="318">
        <v>4607091387766</v>
      </c>
      <c r="E235" s="319"/>
      <c r="F235" s="313">
        <v>1.35</v>
      </c>
      <c r="G235" s="32">
        <v>6</v>
      </c>
      <c r="H235" s="313">
        <v>8.1</v>
      </c>
      <c r="I235" s="313">
        <v>8.6579999999999995</v>
      </c>
      <c r="J235" s="32">
        <v>56</v>
      </c>
      <c r="K235" s="32" t="s">
        <v>97</v>
      </c>
      <c r="L235" s="33" t="s">
        <v>118</v>
      </c>
      <c r="M235" s="32">
        <v>40</v>
      </c>
      <c r="N235" s="6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21"/>
      <c r="P235" s="321"/>
      <c r="Q235" s="321"/>
      <c r="R235" s="319"/>
      <c r="S235" s="34"/>
      <c r="T235" s="34"/>
      <c r="U235" s="35" t="s">
        <v>64</v>
      </c>
      <c r="V235" s="314">
        <v>0</v>
      </c>
      <c r="W235" s="315">
        <f t="shared" ref="W235:W243" si="12"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380</v>
      </c>
      <c r="B236" s="54" t="s">
        <v>381</v>
      </c>
      <c r="C236" s="31">
        <v>4301051116</v>
      </c>
      <c r="D236" s="318">
        <v>4607091387957</v>
      </c>
      <c r="E236" s="319"/>
      <c r="F236" s="313">
        <v>1.3</v>
      </c>
      <c r="G236" s="32">
        <v>6</v>
      </c>
      <c r="H236" s="313">
        <v>7.8</v>
      </c>
      <c r="I236" s="313">
        <v>8.3640000000000008</v>
      </c>
      <c r="J236" s="32">
        <v>56</v>
      </c>
      <c r="K236" s="32" t="s">
        <v>97</v>
      </c>
      <c r="L236" s="33" t="s">
        <v>63</v>
      </c>
      <c r="M236" s="32">
        <v>40</v>
      </c>
      <c r="N236" s="4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21"/>
      <c r="P236" s="321"/>
      <c r="Q236" s="321"/>
      <c r="R236" s="319"/>
      <c r="S236" s="34"/>
      <c r="T236" s="34"/>
      <c r="U236" s="35" t="s">
        <v>64</v>
      </c>
      <c r="V236" s="314">
        <v>0</v>
      </c>
      <c r="W236" s="315">
        <f t="shared" si="12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382</v>
      </c>
      <c r="B237" s="54" t="s">
        <v>383</v>
      </c>
      <c r="C237" s="31">
        <v>4301051115</v>
      </c>
      <c r="D237" s="318">
        <v>4607091387964</v>
      </c>
      <c r="E237" s="319"/>
      <c r="F237" s="313">
        <v>1.35</v>
      </c>
      <c r="G237" s="32">
        <v>6</v>
      </c>
      <c r="H237" s="313">
        <v>8.1</v>
      </c>
      <c r="I237" s="313">
        <v>8.6460000000000008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21"/>
      <c r="P237" s="321"/>
      <c r="Q237" s="321"/>
      <c r="R237" s="319"/>
      <c r="S237" s="34"/>
      <c r="T237" s="34"/>
      <c r="U237" s="35" t="s">
        <v>64</v>
      </c>
      <c r="V237" s="314">
        <v>0</v>
      </c>
      <c r="W237" s="315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4301051461</v>
      </c>
      <c r="D238" s="318">
        <v>4680115883604</v>
      </c>
      <c r="E238" s="319"/>
      <c r="F238" s="313">
        <v>0.35</v>
      </c>
      <c r="G238" s="32">
        <v>6</v>
      </c>
      <c r="H238" s="313">
        <v>2.1</v>
      </c>
      <c r="I238" s="313">
        <v>2.3719999999999999</v>
      </c>
      <c r="J238" s="32">
        <v>156</v>
      </c>
      <c r="K238" s="32" t="s">
        <v>62</v>
      </c>
      <c r="L238" s="33" t="s">
        <v>118</v>
      </c>
      <c r="M238" s="32">
        <v>45</v>
      </c>
      <c r="N238" s="518" t="s">
        <v>386</v>
      </c>
      <c r="O238" s="321"/>
      <c r="P238" s="321"/>
      <c r="Q238" s="321"/>
      <c r="R238" s="319"/>
      <c r="S238" s="34"/>
      <c r="T238" s="34"/>
      <c r="U238" s="35" t="s">
        <v>64</v>
      </c>
      <c r="V238" s="314">
        <v>175</v>
      </c>
      <c r="W238" s="315">
        <f t="shared" si="12"/>
        <v>176.4</v>
      </c>
      <c r="X238" s="36">
        <f>IFERROR(IF(W238=0,"",ROUNDUP(W238/H238,0)*0.00753),"")</f>
        <v>0.63251999999999997</v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387</v>
      </c>
      <c r="B239" s="54" t="s">
        <v>388</v>
      </c>
      <c r="C239" s="31">
        <v>4301051485</v>
      </c>
      <c r="D239" s="318">
        <v>4680115883567</v>
      </c>
      <c r="E239" s="319"/>
      <c r="F239" s="313">
        <v>0.35</v>
      </c>
      <c r="G239" s="32">
        <v>6</v>
      </c>
      <c r="H239" s="313">
        <v>2.1</v>
      </c>
      <c r="I239" s="313">
        <v>2.36</v>
      </c>
      <c r="J239" s="32">
        <v>156</v>
      </c>
      <c r="K239" s="32" t="s">
        <v>62</v>
      </c>
      <c r="L239" s="33" t="s">
        <v>63</v>
      </c>
      <c r="M239" s="32">
        <v>40</v>
      </c>
      <c r="N239" s="586" t="s">
        <v>389</v>
      </c>
      <c r="O239" s="321"/>
      <c r="P239" s="321"/>
      <c r="Q239" s="321"/>
      <c r="R239" s="319"/>
      <c r="S239" s="34"/>
      <c r="T239" s="34"/>
      <c r="U239" s="35" t="s">
        <v>64</v>
      </c>
      <c r="V239" s="314">
        <v>0</v>
      </c>
      <c r="W239" s="315">
        <f t="shared" si="12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16.5" customHeight="1" x14ac:dyDescent="0.25">
      <c r="A240" s="54" t="s">
        <v>390</v>
      </c>
      <c r="B240" s="54" t="s">
        <v>391</v>
      </c>
      <c r="C240" s="31">
        <v>4301051134</v>
      </c>
      <c r="D240" s="318">
        <v>4607091381672</v>
      </c>
      <c r="E240" s="319"/>
      <c r="F240" s="313">
        <v>0.6</v>
      </c>
      <c r="G240" s="32">
        <v>6</v>
      </c>
      <c r="H240" s="313">
        <v>3.6</v>
      </c>
      <c r="I240" s="313">
        <v>3.8759999999999999</v>
      </c>
      <c r="J240" s="32">
        <v>120</v>
      </c>
      <c r="K240" s="32" t="s">
        <v>62</v>
      </c>
      <c r="L240" s="33" t="s">
        <v>63</v>
      </c>
      <c r="M240" s="32">
        <v>40</v>
      </c>
      <c r="N240" s="5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21"/>
      <c r="P240" s="321"/>
      <c r="Q240" s="321"/>
      <c r="R240" s="319"/>
      <c r="S240" s="34"/>
      <c r="T240" s="34"/>
      <c r="U240" s="35" t="s">
        <v>64</v>
      </c>
      <c r="V240" s="314">
        <v>0</v>
      </c>
      <c r="W240" s="315">
        <f t="shared" si="12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392</v>
      </c>
      <c r="B241" s="54" t="s">
        <v>393</v>
      </c>
      <c r="C241" s="31">
        <v>4301051130</v>
      </c>
      <c r="D241" s="318">
        <v>4607091387537</v>
      </c>
      <c r="E241" s="319"/>
      <c r="F241" s="313">
        <v>0.45</v>
      </c>
      <c r="G241" s="32">
        <v>6</v>
      </c>
      <c r="H241" s="313">
        <v>2.7</v>
      </c>
      <c r="I241" s="313">
        <v>2.99</v>
      </c>
      <c r="J241" s="32">
        <v>156</v>
      </c>
      <c r="K241" s="32" t="s">
        <v>62</v>
      </c>
      <c r="L241" s="33" t="s">
        <v>63</v>
      </c>
      <c r="M241" s="32">
        <v>40</v>
      </c>
      <c r="N241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21"/>
      <c r="P241" s="321"/>
      <c r="Q241" s="321"/>
      <c r="R241" s="319"/>
      <c r="S241" s="34"/>
      <c r="T241" s="34"/>
      <c r="U241" s="35" t="s">
        <v>64</v>
      </c>
      <c r="V241" s="314">
        <v>0</v>
      </c>
      <c r="W241" s="315">
        <f t="shared" si="12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394</v>
      </c>
      <c r="B242" s="54" t="s">
        <v>395</v>
      </c>
      <c r="C242" s="31">
        <v>4301051132</v>
      </c>
      <c r="D242" s="318">
        <v>4607091387513</v>
      </c>
      <c r="E242" s="319"/>
      <c r="F242" s="313">
        <v>0.45</v>
      </c>
      <c r="G242" s="32">
        <v>6</v>
      </c>
      <c r="H242" s="313">
        <v>2.7</v>
      </c>
      <c r="I242" s="313">
        <v>2.9780000000000002</v>
      </c>
      <c r="J242" s="32">
        <v>156</v>
      </c>
      <c r="K242" s="32" t="s">
        <v>62</v>
      </c>
      <c r="L242" s="33" t="s">
        <v>63</v>
      </c>
      <c r="M242" s="32">
        <v>40</v>
      </c>
      <c r="N242" s="4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21"/>
      <c r="P242" s="321"/>
      <c r="Q242" s="321"/>
      <c r="R242" s="319"/>
      <c r="S242" s="34"/>
      <c r="T242" s="34"/>
      <c r="U242" s="35" t="s">
        <v>64</v>
      </c>
      <c r="V242" s="314">
        <v>0</v>
      </c>
      <c r="W242" s="315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4301051277</v>
      </c>
      <c r="D243" s="318">
        <v>4680115880511</v>
      </c>
      <c r="E243" s="319"/>
      <c r="F243" s="313">
        <v>0.33</v>
      </c>
      <c r="G243" s="32">
        <v>6</v>
      </c>
      <c r="H243" s="313">
        <v>1.98</v>
      </c>
      <c r="I243" s="313">
        <v>2.1800000000000002</v>
      </c>
      <c r="J243" s="32">
        <v>156</v>
      </c>
      <c r="K243" s="32" t="s">
        <v>62</v>
      </c>
      <c r="L243" s="33" t="s">
        <v>118</v>
      </c>
      <c r="M243" s="32">
        <v>40</v>
      </c>
      <c r="N243" s="4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21"/>
      <c r="P243" s="321"/>
      <c r="Q243" s="321"/>
      <c r="R243" s="319"/>
      <c r="S243" s="34"/>
      <c r="T243" s="34"/>
      <c r="U243" s="35" t="s">
        <v>64</v>
      </c>
      <c r="V243" s="314">
        <v>0</v>
      </c>
      <c r="W243" s="315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x14ac:dyDescent="0.2">
      <c r="A244" s="322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4"/>
      <c r="N244" s="325" t="s">
        <v>65</v>
      </c>
      <c r="O244" s="326"/>
      <c r="P244" s="326"/>
      <c r="Q244" s="326"/>
      <c r="R244" s="326"/>
      <c r="S244" s="326"/>
      <c r="T244" s="327"/>
      <c r="U244" s="37" t="s">
        <v>66</v>
      </c>
      <c r="V244" s="316">
        <f>IFERROR(V235/H235,"0")+IFERROR(V236/H236,"0")+IFERROR(V237/H237,"0")+IFERROR(V238/H238,"0")+IFERROR(V239/H239,"0")+IFERROR(V240/H240,"0")+IFERROR(V241/H241,"0")+IFERROR(V242/H242,"0")+IFERROR(V243/H243,"0")</f>
        <v>83.333333333333329</v>
      </c>
      <c r="W244" s="316">
        <f>IFERROR(W235/H235,"0")+IFERROR(W236/H236,"0")+IFERROR(W237/H237,"0")+IFERROR(W238/H238,"0")+IFERROR(W239/H239,"0")+IFERROR(W240/H240,"0")+IFERROR(W241/H241,"0")+IFERROR(W242/H242,"0")+IFERROR(W243/H243,"0")</f>
        <v>84</v>
      </c>
      <c r="X244" s="316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0.63251999999999997</v>
      </c>
      <c r="Y244" s="317"/>
      <c r="Z244" s="317"/>
    </row>
    <row r="245" spans="1:53" x14ac:dyDescent="0.2">
      <c r="A245" s="323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4"/>
      <c r="N245" s="325" t="s">
        <v>65</v>
      </c>
      <c r="O245" s="326"/>
      <c r="P245" s="326"/>
      <c r="Q245" s="326"/>
      <c r="R245" s="326"/>
      <c r="S245" s="326"/>
      <c r="T245" s="327"/>
      <c r="U245" s="37" t="s">
        <v>64</v>
      </c>
      <c r="V245" s="316">
        <f>IFERROR(SUM(V235:V243),"0")</f>
        <v>175</v>
      </c>
      <c r="W245" s="316">
        <f>IFERROR(SUM(W235:W243),"0")</f>
        <v>176.4</v>
      </c>
      <c r="X245" s="37"/>
      <c r="Y245" s="317"/>
      <c r="Z245" s="317"/>
    </row>
    <row r="246" spans="1:53" ht="14.25" customHeight="1" x14ac:dyDescent="0.25">
      <c r="A246" s="338" t="s">
        <v>224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23"/>
      <c r="Y246" s="310"/>
      <c r="Z246" s="310"/>
    </row>
    <row r="247" spans="1:53" ht="16.5" customHeight="1" x14ac:dyDescent="0.25">
      <c r="A247" s="54" t="s">
        <v>398</v>
      </c>
      <c r="B247" s="54" t="s">
        <v>399</v>
      </c>
      <c r="C247" s="31">
        <v>4301060326</v>
      </c>
      <c r="D247" s="318">
        <v>4607091380880</v>
      </c>
      <c r="E247" s="319"/>
      <c r="F247" s="313">
        <v>1.4</v>
      </c>
      <c r="G247" s="32">
        <v>6</v>
      </c>
      <c r="H247" s="313">
        <v>8.4</v>
      </c>
      <c r="I247" s="313">
        <v>8.9640000000000004</v>
      </c>
      <c r="J247" s="32">
        <v>56</v>
      </c>
      <c r="K247" s="32" t="s">
        <v>97</v>
      </c>
      <c r="L247" s="33" t="s">
        <v>63</v>
      </c>
      <c r="M247" s="32">
        <v>30</v>
      </c>
      <c r="N247" s="6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21"/>
      <c r="P247" s="321"/>
      <c r="Q247" s="321"/>
      <c r="R247" s="319"/>
      <c r="S247" s="34"/>
      <c r="T247" s="34"/>
      <c r="U247" s="35" t="s">
        <v>64</v>
      </c>
      <c r="V247" s="314">
        <v>30</v>
      </c>
      <c r="W247" s="315">
        <f>IFERROR(IF(V247="",0,CEILING((V247/$H247),1)*$H247),"")</f>
        <v>33.6</v>
      </c>
      <c r="X247" s="36">
        <f>IFERROR(IF(W247=0,"",ROUNDUP(W247/H247,0)*0.02175),"")</f>
        <v>8.6999999999999994E-2</v>
      </c>
      <c r="Y247" s="56"/>
      <c r="Z247" s="57"/>
      <c r="AD247" s="58"/>
      <c r="BA247" s="198" t="s">
        <v>1</v>
      </c>
    </row>
    <row r="248" spans="1:53" ht="27" customHeight="1" x14ac:dyDescent="0.25">
      <c r="A248" s="54" t="s">
        <v>400</v>
      </c>
      <c r="B248" s="54" t="s">
        <v>401</v>
      </c>
      <c r="C248" s="31">
        <v>4301060308</v>
      </c>
      <c r="D248" s="318">
        <v>4607091384482</v>
      </c>
      <c r="E248" s="319"/>
      <c r="F248" s="313">
        <v>1.3</v>
      </c>
      <c r="G248" s="32">
        <v>6</v>
      </c>
      <c r="H248" s="313">
        <v>7.8</v>
      </c>
      <c r="I248" s="313">
        <v>8.3640000000000008</v>
      </c>
      <c r="J248" s="32">
        <v>56</v>
      </c>
      <c r="K248" s="32" t="s">
        <v>97</v>
      </c>
      <c r="L248" s="33" t="s">
        <v>63</v>
      </c>
      <c r="M248" s="32">
        <v>30</v>
      </c>
      <c r="N248" s="6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21"/>
      <c r="P248" s="321"/>
      <c r="Q248" s="321"/>
      <c r="R248" s="319"/>
      <c r="S248" s="34"/>
      <c r="T248" s="34"/>
      <c r="U248" s="35" t="s">
        <v>64</v>
      </c>
      <c r="V248" s="314">
        <v>50</v>
      </c>
      <c r="W248" s="315">
        <f>IFERROR(IF(V248="",0,CEILING((V248/$H248),1)*$H248),"")</f>
        <v>54.6</v>
      </c>
      <c r="X248" s="36">
        <f>IFERROR(IF(W248=0,"",ROUNDUP(W248/H248,0)*0.02175),"")</f>
        <v>0.15225</v>
      </c>
      <c r="Y248" s="56"/>
      <c r="Z248" s="57"/>
      <c r="AD248" s="58"/>
      <c r="BA248" s="199" t="s">
        <v>1</v>
      </c>
    </row>
    <row r="249" spans="1:53" ht="16.5" customHeight="1" x14ac:dyDescent="0.25">
      <c r="A249" s="54" t="s">
        <v>402</v>
      </c>
      <c r="B249" s="54" t="s">
        <v>403</v>
      </c>
      <c r="C249" s="31">
        <v>4301060325</v>
      </c>
      <c r="D249" s="318">
        <v>4607091380897</v>
      </c>
      <c r="E249" s="319"/>
      <c r="F249" s="313">
        <v>1.4</v>
      </c>
      <c r="G249" s="32">
        <v>6</v>
      </c>
      <c r="H249" s="313">
        <v>8.4</v>
      </c>
      <c r="I249" s="313">
        <v>8.9640000000000004</v>
      </c>
      <c r="J249" s="32">
        <v>56</v>
      </c>
      <c r="K249" s="32" t="s">
        <v>97</v>
      </c>
      <c r="L249" s="33" t="s">
        <v>63</v>
      </c>
      <c r="M249" s="32">
        <v>30</v>
      </c>
      <c r="N249" s="6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21"/>
      <c r="P249" s="321"/>
      <c r="Q249" s="321"/>
      <c r="R249" s="319"/>
      <c r="S249" s="34"/>
      <c r="T249" s="34"/>
      <c r="U249" s="35" t="s">
        <v>64</v>
      </c>
      <c r="V249" s="314">
        <v>20</v>
      </c>
      <c r="W249" s="315">
        <f>IFERROR(IF(V249="",0,CEILING((V249/$H249),1)*$H249),"")</f>
        <v>25.200000000000003</v>
      </c>
      <c r="X249" s="36">
        <f>IFERROR(IF(W249=0,"",ROUNDUP(W249/H249,0)*0.02175),"")</f>
        <v>6.5250000000000002E-2</v>
      </c>
      <c r="Y249" s="56"/>
      <c r="Z249" s="57"/>
      <c r="AD249" s="58"/>
      <c r="BA249" s="200" t="s">
        <v>1</v>
      </c>
    </row>
    <row r="250" spans="1:53" x14ac:dyDescent="0.2">
      <c r="A250" s="322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4"/>
      <c r="N250" s="325" t="s">
        <v>65</v>
      </c>
      <c r="O250" s="326"/>
      <c r="P250" s="326"/>
      <c r="Q250" s="326"/>
      <c r="R250" s="326"/>
      <c r="S250" s="326"/>
      <c r="T250" s="327"/>
      <c r="U250" s="37" t="s">
        <v>66</v>
      </c>
      <c r="V250" s="316">
        <f>IFERROR(V247/H247,"0")+IFERROR(V248/H248,"0")+IFERROR(V249/H249,"0")</f>
        <v>12.362637362637363</v>
      </c>
      <c r="W250" s="316">
        <f>IFERROR(W247/H247,"0")+IFERROR(W248/H248,"0")+IFERROR(W249/H249,"0")</f>
        <v>14</v>
      </c>
      <c r="X250" s="316">
        <f>IFERROR(IF(X247="",0,X247),"0")+IFERROR(IF(X248="",0,X248),"0")+IFERROR(IF(X249="",0,X249),"0")</f>
        <v>0.30449999999999999</v>
      </c>
      <c r="Y250" s="317"/>
      <c r="Z250" s="317"/>
    </row>
    <row r="251" spans="1:53" x14ac:dyDescent="0.2">
      <c r="A251" s="323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4"/>
      <c r="N251" s="325" t="s">
        <v>65</v>
      </c>
      <c r="O251" s="326"/>
      <c r="P251" s="326"/>
      <c r="Q251" s="326"/>
      <c r="R251" s="326"/>
      <c r="S251" s="326"/>
      <c r="T251" s="327"/>
      <c r="U251" s="37" t="s">
        <v>64</v>
      </c>
      <c r="V251" s="316">
        <f>IFERROR(SUM(V247:V249),"0")</f>
        <v>100</v>
      </c>
      <c r="W251" s="316">
        <f>IFERROR(SUM(W247:W249),"0")</f>
        <v>113.4</v>
      </c>
      <c r="X251" s="37"/>
      <c r="Y251" s="317"/>
      <c r="Z251" s="317"/>
    </row>
    <row r="252" spans="1:53" ht="14.25" customHeight="1" x14ac:dyDescent="0.25">
      <c r="A252" s="338" t="s">
        <v>80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310"/>
      <c r="Z252" s="310"/>
    </row>
    <row r="253" spans="1:53" ht="16.5" customHeight="1" x14ac:dyDescent="0.25">
      <c r="A253" s="54" t="s">
        <v>404</v>
      </c>
      <c r="B253" s="54" t="s">
        <v>405</v>
      </c>
      <c r="C253" s="31">
        <v>4301030232</v>
      </c>
      <c r="D253" s="318">
        <v>4607091388374</v>
      </c>
      <c r="E253" s="319"/>
      <c r="F253" s="313">
        <v>0.38</v>
      </c>
      <c r="G253" s="32">
        <v>8</v>
      </c>
      <c r="H253" s="313">
        <v>3.04</v>
      </c>
      <c r="I253" s="313">
        <v>3.28</v>
      </c>
      <c r="J253" s="32">
        <v>156</v>
      </c>
      <c r="K253" s="32" t="s">
        <v>62</v>
      </c>
      <c r="L253" s="33" t="s">
        <v>83</v>
      </c>
      <c r="M253" s="32">
        <v>180</v>
      </c>
      <c r="N253" s="617" t="s">
        <v>406</v>
      </c>
      <c r="O253" s="321"/>
      <c r="P253" s="321"/>
      <c r="Q253" s="321"/>
      <c r="R253" s="319"/>
      <c r="S253" s="34"/>
      <c r="T253" s="34"/>
      <c r="U253" s="35" t="s">
        <v>64</v>
      </c>
      <c r="V253" s="314">
        <v>0</v>
      </c>
      <c r="W253" s="315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customHeight="1" x14ac:dyDescent="0.25">
      <c r="A254" s="54" t="s">
        <v>407</v>
      </c>
      <c r="B254" s="54" t="s">
        <v>408</v>
      </c>
      <c r="C254" s="31">
        <v>4301030235</v>
      </c>
      <c r="D254" s="318">
        <v>4607091388381</v>
      </c>
      <c r="E254" s="319"/>
      <c r="F254" s="313">
        <v>0.38</v>
      </c>
      <c r="G254" s="32">
        <v>8</v>
      </c>
      <c r="H254" s="313">
        <v>3.04</v>
      </c>
      <c r="I254" s="313">
        <v>3.32</v>
      </c>
      <c r="J254" s="32">
        <v>156</v>
      </c>
      <c r="K254" s="32" t="s">
        <v>62</v>
      </c>
      <c r="L254" s="33" t="s">
        <v>83</v>
      </c>
      <c r="M254" s="32">
        <v>180</v>
      </c>
      <c r="N254" s="541" t="s">
        <v>409</v>
      </c>
      <c r="O254" s="321"/>
      <c r="P254" s="321"/>
      <c r="Q254" s="321"/>
      <c r="R254" s="319"/>
      <c r="S254" s="34"/>
      <c r="T254" s="34"/>
      <c r="U254" s="35" t="s">
        <v>64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410</v>
      </c>
      <c r="B255" s="54" t="s">
        <v>411</v>
      </c>
      <c r="C255" s="31">
        <v>4301030233</v>
      </c>
      <c r="D255" s="318">
        <v>4607091388404</v>
      </c>
      <c r="E255" s="319"/>
      <c r="F255" s="313">
        <v>0.17</v>
      </c>
      <c r="G255" s="32">
        <v>15</v>
      </c>
      <c r="H255" s="313">
        <v>2.5499999999999998</v>
      </c>
      <c r="I255" s="313">
        <v>2.9</v>
      </c>
      <c r="J255" s="32">
        <v>156</v>
      </c>
      <c r="K255" s="32" t="s">
        <v>62</v>
      </c>
      <c r="L255" s="33" t="s">
        <v>83</v>
      </c>
      <c r="M255" s="32">
        <v>180</v>
      </c>
      <c r="N255" s="4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21"/>
      <c r="P255" s="321"/>
      <c r="Q255" s="321"/>
      <c r="R255" s="319"/>
      <c r="S255" s="34"/>
      <c r="T255" s="34"/>
      <c r="U255" s="35" t="s">
        <v>64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x14ac:dyDescent="0.2">
      <c r="A256" s="322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4"/>
      <c r="N256" s="325" t="s">
        <v>65</v>
      </c>
      <c r="O256" s="326"/>
      <c r="P256" s="326"/>
      <c r="Q256" s="326"/>
      <c r="R256" s="326"/>
      <c r="S256" s="326"/>
      <c r="T256" s="327"/>
      <c r="U256" s="37" t="s">
        <v>66</v>
      </c>
      <c r="V256" s="316">
        <f>IFERROR(V253/H253,"0")+IFERROR(V254/H254,"0")+IFERROR(V255/H255,"0")</f>
        <v>0</v>
      </c>
      <c r="W256" s="316">
        <f>IFERROR(W253/H253,"0")+IFERROR(W254/H254,"0")+IFERROR(W255/H255,"0")</f>
        <v>0</v>
      </c>
      <c r="X256" s="316">
        <f>IFERROR(IF(X253="",0,X253),"0")+IFERROR(IF(X254="",0,X254),"0")+IFERROR(IF(X255="",0,X255),"0")</f>
        <v>0</v>
      </c>
      <c r="Y256" s="317"/>
      <c r="Z256" s="317"/>
    </row>
    <row r="257" spans="1:53" x14ac:dyDescent="0.2">
      <c r="A257" s="323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3"/>
      <c r="M257" s="324"/>
      <c r="N257" s="325" t="s">
        <v>65</v>
      </c>
      <c r="O257" s="326"/>
      <c r="P257" s="326"/>
      <c r="Q257" s="326"/>
      <c r="R257" s="326"/>
      <c r="S257" s="326"/>
      <c r="T257" s="327"/>
      <c r="U257" s="37" t="s">
        <v>64</v>
      </c>
      <c r="V257" s="316">
        <f>IFERROR(SUM(V253:V255),"0")</f>
        <v>0</v>
      </c>
      <c r="W257" s="316">
        <f>IFERROR(SUM(W253:W255),"0")</f>
        <v>0</v>
      </c>
      <c r="X257" s="37"/>
      <c r="Y257" s="317"/>
      <c r="Z257" s="317"/>
    </row>
    <row r="258" spans="1:53" ht="14.25" customHeight="1" x14ac:dyDescent="0.25">
      <c r="A258" s="338" t="s">
        <v>412</v>
      </c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23"/>
      <c r="N258" s="323"/>
      <c r="O258" s="323"/>
      <c r="P258" s="323"/>
      <c r="Q258" s="323"/>
      <c r="R258" s="323"/>
      <c r="S258" s="323"/>
      <c r="T258" s="323"/>
      <c r="U258" s="323"/>
      <c r="V258" s="323"/>
      <c r="W258" s="323"/>
      <c r="X258" s="323"/>
      <c r="Y258" s="310"/>
      <c r="Z258" s="310"/>
    </row>
    <row r="259" spans="1:53" ht="16.5" customHeight="1" x14ac:dyDescent="0.25">
      <c r="A259" s="54" t="s">
        <v>413</v>
      </c>
      <c r="B259" s="54" t="s">
        <v>414</v>
      </c>
      <c r="C259" s="31">
        <v>4301180007</v>
      </c>
      <c r="D259" s="318">
        <v>4680115881808</v>
      </c>
      <c r="E259" s="319"/>
      <c r="F259" s="313">
        <v>0.1</v>
      </c>
      <c r="G259" s="32">
        <v>20</v>
      </c>
      <c r="H259" s="313">
        <v>2</v>
      </c>
      <c r="I259" s="313">
        <v>2.2400000000000002</v>
      </c>
      <c r="J259" s="32">
        <v>238</v>
      </c>
      <c r="K259" s="32" t="s">
        <v>415</v>
      </c>
      <c r="L259" s="33" t="s">
        <v>416</v>
      </c>
      <c r="M259" s="32">
        <v>730</v>
      </c>
      <c r="N259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21"/>
      <c r="P259" s="321"/>
      <c r="Q259" s="321"/>
      <c r="R259" s="319"/>
      <c r="S259" s="34"/>
      <c r="T259" s="34"/>
      <c r="U259" s="35" t="s">
        <v>64</v>
      </c>
      <c r="V259" s="314">
        <v>0</v>
      </c>
      <c r="W259" s="315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417</v>
      </c>
      <c r="B260" s="54" t="s">
        <v>418</v>
      </c>
      <c r="C260" s="31">
        <v>4301180006</v>
      </c>
      <c r="D260" s="318">
        <v>4680115881822</v>
      </c>
      <c r="E260" s="319"/>
      <c r="F260" s="313">
        <v>0.1</v>
      </c>
      <c r="G260" s="32">
        <v>20</v>
      </c>
      <c r="H260" s="313">
        <v>2</v>
      </c>
      <c r="I260" s="313">
        <v>2.2400000000000002</v>
      </c>
      <c r="J260" s="32">
        <v>238</v>
      </c>
      <c r="K260" s="32" t="s">
        <v>415</v>
      </c>
      <c r="L260" s="33" t="s">
        <v>416</v>
      </c>
      <c r="M260" s="32">
        <v>730</v>
      </c>
      <c r="N260" s="5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21"/>
      <c r="P260" s="321"/>
      <c r="Q260" s="321"/>
      <c r="R260" s="319"/>
      <c r="S260" s="34"/>
      <c r="T260" s="34"/>
      <c r="U260" s="35" t="s">
        <v>64</v>
      </c>
      <c r="V260" s="314">
        <v>0</v>
      </c>
      <c r="W260" s="315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4301180001</v>
      </c>
      <c r="D261" s="318">
        <v>4680115880016</v>
      </c>
      <c r="E261" s="319"/>
      <c r="F261" s="313">
        <v>0.1</v>
      </c>
      <c r="G261" s="32">
        <v>20</v>
      </c>
      <c r="H261" s="313">
        <v>2</v>
      </c>
      <c r="I261" s="313">
        <v>2.2400000000000002</v>
      </c>
      <c r="J261" s="32">
        <v>238</v>
      </c>
      <c r="K261" s="32" t="s">
        <v>415</v>
      </c>
      <c r="L261" s="33" t="s">
        <v>416</v>
      </c>
      <c r="M261" s="32">
        <v>730</v>
      </c>
      <c r="N261" s="6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21"/>
      <c r="P261" s="321"/>
      <c r="Q261" s="321"/>
      <c r="R261" s="319"/>
      <c r="S261" s="34"/>
      <c r="T261" s="34"/>
      <c r="U261" s="35" t="s">
        <v>64</v>
      </c>
      <c r="V261" s="314">
        <v>0</v>
      </c>
      <c r="W261" s="315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x14ac:dyDescent="0.2">
      <c r="A262" s="322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4"/>
      <c r="N262" s="325" t="s">
        <v>65</v>
      </c>
      <c r="O262" s="326"/>
      <c r="P262" s="326"/>
      <c r="Q262" s="326"/>
      <c r="R262" s="326"/>
      <c r="S262" s="326"/>
      <c r="T262" s="327"/>
      <c r="U262" s="37" t="s">
        <v>66</v>
      </c>
      <c r="V262" s="316">
        <f>IFERROR(V259/H259,"0")+IFERROR(V260/H260,"0")+IFERROR(V261/H261,"0")</f>
        <v>0</v>
      </c>
      <c r="W262" s="316">
        <f>IFERROR(W259/H259,"0")+IFERROR(W260/H260,"0")+IFERROR(W261/H261,"0")</f>
        <v>0</v>
      </c>
      <c r="X262" s="316">
        <f>IFERROR(IF(X259="",0,X259),"0")+IFERROR(IF(X260="",0,X260),"0")+IFERROR(IF(X261="",0,X261),"0")</f>
        <v>0</v>
      </c>
      <c r="Y262" s="317"/>
      <c r="Z262" s="317"/>
    </row>
    <row r="263" spans="1:53" x14ac:dyDescent="0.2">
      <c r="A263" s="323"/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4"/>
      <c r="N263" s="325" t="s">
        <v>65</v>
      </c>
      <c r="O263" s="326"/>
      <c r="P263" s="326"/>
      <c r="Q263" s="326"/>
      <c r="R263" s="326"/>
      <c r="S263" s="326"/>
      <c r="T263" s="327"/>
      <c r="U263" s="37" t="s">
        <v>64</v>
      </c>
      <c r="V263" s="316">
        <f>IFERROR(SUM(V259:V261),"0")</f>
        <v>0</v>
      </c>
      <c r="W263" s="316">
        <f>IFERROR(SUM(W259:W261),"0")</f>
        <v>0</v>
      </c>
      <c r="X263" s="37"/>
      <c r="Y263" s="317"/>
      <c r="Z263" s="317"/>
    </row>
    <row r="264" spans="1:53" ht="16.5" customHeight="1" x14ac:dyDescent="0.25">
      <c r="A264" s="328" t="s">
        <v>421</v>
      </c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3"/>
      <c r="M264" s="323"/>
      <c r="N264" s="323"/>
      <c r="O264" s="323"/>
      <c r="P264" s="323"/>
      <c r="Q264" s="323"/>
      <c r="R264" s="323"/>
      <c r="S264" s="323"/>
      <c r="T264" s="323"/>
      <c r="U264" s="323"/>
      <c r="V264" s="323"/>
      <c r="W264" s="323"/>
      <c r="X264" s="323"/>
      <c r="Y264" s="309"/>
      <c r="Z264" s="309"/>
    </row>
    <row r="265" spans="1:53" ht="14.25" customHeight="1" x14ac:dyDescent="0.25">
      <c r="A265" s="338" t="s">
        <v>102</v>
      </c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  <c r="U265" s="323"/>
      <c r="V265" s="323"/>
      <c r="W265" s="323"/>
      <c r="X265" s="323"/>
      <c r="Y265" s="310"/>
      <c r="Z265" s="310"/>
    </row>
    <row r="266" spans="1:53" ht="27" customHeight="1" x14ac:dyDescent="0.25">
      <c r="A266" s="54" t="s">
        <v>422</v>
      </c>
      <c r="B266" s="54" t="s">
        <v>423</v>
      </c>
      <c r="C266" s="31">
        <v>4301011315</v>
      </c>
      <c r="D266" s="318">
        <v>4607091387421</v>
      </c>
      <c r="E266" s="319"/>
      <c r="F266" s="313">
        <v>1.35</v>
      </c>
      <c r="G266" s="32">
        <v>8</v>
      </c>
      <c r="H266" s="313">
        <v>10.8</v>
      </c>
      <c r="I266" s="313">
        <v>11.28</v>
      </c>
      <c r="J266" s="32">
        <v>56</v>
      </c>
      <c r="K266" s="32" t="s">
        <v>97</v>
      </c>
      <c r="L266" s="33" t="s">
        <v>98</v>
      </c>
      <c r="M266" s="32">
        <v>55</v>
      </c>
      <c r="N266" s="5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21"/>
      <c r="P266" s="321"/>
      <c r="Q266" s="321"/>
      <c r="R266" s="319"/>
      <c r="S266" s="34"/>
      <c r="T266" s="34"/>
      <c r="U266" s="35" t="s">
        <v>64</v>
      </c>
      <c r="V266" s="314">
        <v>50</v>
      </c>
      <c r="W266" s="315">
        <f t="shared" ref="W266:W272" si="13">IFERROR(IF(V266="",0,CEILING((V266/$H266),1)*$H266),"")</f>
        <v>54</v>
      </c>
      <c r="X266" s="36">
        <f>IFERROR(IF(W266=0,"",ROUNDUP(W266/H266,0)*0.02175),"")</f>
        <v>0.10874999999999999</v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422</v>
      </c>
      <c r="B267" s="54" t="s">
        <v>424</v>
      </c>
      <c r="C267" s="31">
        <v>4301011121</v>
      </c>
      <c r="D267" s="318">
        <v>4607091387421</v>
      </c>
      <c r="E267" s="319"/>
      <c r="F267" s="313">
        <v>1.35</v>
      </c>
      <c r="G267" s="32">
        <v>8</v>
      </c>
      <c r="H267" s="313">
        <v>10.8</v>
      </c>
      <c r="I267" s="313">
        <v>11.28</v>
      </c>
      <c r="J267" s="32">
        <v>48</v>
      </c>
      <c r="K267" s="32" t="s">
        <v>97</v>
      </c>
      <c r="L267" s="33" t="s">
        <v>106</v>
      </c>
      <c r="M267" s="32">
        <v>55</v>
      </c>
      <c r="N267" s="3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1"/>
      <c r="P267" s="321"/>
      <c r="Q267" s="321"/>
      <c r="R267" s="319"/>
      <c r="S267" s="34"/>
      <c r="T267" s="34"/>
      <c r="U267" s="35" t="s">
        <v>64</v>
      </c>
      <c r="V267" s="314">
        <v>0</v>
      </c>
      <c r="W267" s="315">
        <f t="shared" si="13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425</v>
      </c>
      <c r="B268" s="54" t="s">
        <v>426</v>
      </c>
      <c r="C268" s="31">
        <v>4301011396</v>
      </c>
      <c r="D268" s="318">
        <v>4607091387452</v>
      </c>
      <c r="E268" s="319"/>
      <c r="F268" s="313">
        <v>1.35</v>
      </c>
      <c r="G268" s="32">
        <v>8</v>
      </c>
      <c r="H268" s="313">
        <v>10.8</v>
      </c>
      <c r="I268" s="313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5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21"/>
      <c r="P268" s="321"/>
      <c r="Q268" s="321"/>
      <c r="R268" s="319"/>
      <c r="S268" s="34"/>
      <c r="T268" s="34"/>
      <c r="U268" s="35" t="s">
        <v>64</v>
      </c>
      <c r="V268" s="314">
        <v>0</v>
      </c>
      <c r="W268" s="315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425</v>
      </c>
      <c r="B269" s="54" t="s">
        <v>427</v>
      </c>
      <c r="C269" s="31">
        <v>4301011619</v>
      </c>
      <c r="D269" s="318">
        <v>4607091387452</v>
      </c>
      <c r="E269" s="319"/>
      <c r="F269" s="313">
        <v>1.45</v>
      </c>
      <c r="G269" s="32">
        <v>8</v>
      </c>
      <c r="H269" s="313">
        <v>11.6</v>
      </c>
      <c r="I269" s="313">
        <v>12.08</v>
      </c>
      <c r="J269" s="32">
        <v>56</v>
      </c>
      <c r="K269" s="32" t="s">
        <v>97</v>
      </c>
      <c r="L269" s="33" t="s">
        <v>98</v>
      </c>
      <c r="M269" s="32">
        <v>55</v>
      </c>
      <c r="N269" s="553" t="s">
        <v>428</v>
      </c>
      <c r="O269" s="321"/>
      <c r="P269" s="321"/>
      <c r="Q269" s="321"/>
      <c r="R269" s="319"/>
      <c r="S269" s="34"/>
      <c r="T269" s="34"/>
      <c r="U269" s="35" t="s">
        <v>64</v>
      </c>
      <c r="V269" s="314">
        <v>0</v>
      </c>
      <c r="W269" s="315">
        <f t="shared" si="13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429</v>
      </c>
      <c r="B270" s="54" t="s">
        <v>430</v>
      </c>
      <c r="C270" s="31">
        <v>4301011313</v>
      </c>
      <c r="D270" s="318">
        <v>4607091385984</v>
      </c>
      <c r="E270" s="319"/>
      <c r="F270" s="313">
        <v>1.35</v>
      </c>
      <c r="G270" s="32">
        <v>8</v>
      </c>
      <c r="H270" s="313">
        <v>10.8</v>
      </c>
      <c r="I270" s="313">
        <v>11.28</v>
      </c>
      <c r="J270" s="32">
        <v>56</v>
      </c>
      <c r="K270" s="32" t="s">
        <v>97</v>
      </c>
      <c r="L270" s="33" t="s">
        <v>98</v>
      </c>
      <c r="M270" s="32">
        <v>55</v>
      </c>
      <c r="N270" s="3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21"/>
      <c r="P270" s="321"/>
      <c r="Q270" s="321"/>
      <c r="R270" s="319"/>
      <c r="S270" s="34"/>
      <c r="T270" s="34"/>
      <c r="U270" s="35" t="s">
        <v>64</v>
      </c>
      <c r="V270" s="314">
        <v>0</v>
      </c>
      <c r="W270" s="315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431</v>
      </c>
      <c r="B271" s="54" t="s">
        <v>432</v>
      </c>
      <c r="C271" s="31">
        <v>4301011316</v>
      </c>
      <c r="D271" s="318">
        <v>4607091387438</v>
      </c>
      <c r="E271" s="319"/>
      <c r="F271" s="313">
        <v>0.5</v>
      </c>
      <c r="G271" s="32">
        <v>10</v>
      </c>
      <c r="H271" s="313">
        <v>5</v>
      </c>
      <c r="I271" s="313">
        <v>5.24</v>
      </c>
      <c r="J271" s="32">
        <v>120</v>
      </c>
      <c r="K271" s="32" t="s">
        <v>62</v>
      </c>
      <c r="L271" s="33" t="s">
        <v>98</v>
      </c>
      <c r="M271" s="32">
        <v>55</v>
      </c>
      <c r="N271" s="37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21"/>
      <c r="P271" s="321"/>
      <c r="Q271" s="321"/>
      <c r="R271" s="319"/>
      <c r="S271" s="34"/>
      <c r="T271" s="34"/>
      <c r="U271" s="35" t="s">
        <v>64</v>
      </c>
      <c r="V271" s="314">
        <v>0</v>
      </c>
      <c r="W271" s="315">
        <f t="shared" si="13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4301011318</v>
      </c>
      <c r="D272" s="318">
        <v>4607091387469</v>
      </c>
      <c r="E272" s="319"/>
      <c r="F272" s="313">
        <v>0.5</v>
      </c>
      <c r="G272" s="32">
        <v>10</v>
      </c>
      <c r="H272" s="313">
        <v>5</v>
      </c>
      <c r="I272" s="313">
        <v>5.21</v>
      </c>
      <c r="J272" s="32">
        <v>120</v>
      </c>
      <c r="K272" s="32" t="s">
        <v>62</v>
      </c>
      <c r="L272" s="33" t="s">
        <v>63</v>
      </c>
      <c r="M272" s="32">
        <v>55</v>
      </c>
      <c r="N272" s="6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21"/>
      <c r="P272" s="321"/>
      <c r="Q272" s="321"/>
      <c r="R272" s="319"/>
      <c r="S272" s="34"/>
      <c r="T272" s="34"/>
      <c r="U272" s="35" t="s">
        <v>64</v>
      </c>
      <c r="V272" s="314">
        <v>0</v>
      </c>
      <c r="W272" s="315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x14ac:dyDescent="0.2">
      <c r="A273" s="322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4"/>
      <c r="N273" s="325" t="s">
        <v>65</v>
      </c>
      <c r="O273" s="326"/>
      <c r="P273" s="326"/>
      <c r="Q273" s="326"/>
      <c r="R273" s="326"/>
      <c r="S273" s="326"/>
      <c r="T273" s="327"/>
      <c r="U273" s="37" t="s">
        <v>66</v>
      </c>
      <c r="V273" s="316">
        <f>IFERROR(V266/H266,"0")+IFERROR(V267/H267,"0")+IFERROR(V268/H268,"0")+IFERROR(V269/H269,"0")+IFERROR(V270/H270,"0")+IFERROR(V271/H271,"0")+IFERROR(V272/H272,"0")</f>
        <v>4.6296296296296298</v>
      </c>
      <c r="W273" s="316">
        <f>IFERROR(W266/H266,"0")+IFERROR(W267/H267,"0")+IFERROR(W268/H268,"0")+IFERROR(W269/H269,"0")+IFERROR(W270/H270,"0")+IFERROR(W271/H271,"0")+IFERROR(W272/H272,"0")</f>
        <v>5</v>
      </c>
      <c r="X273" s="316">
        <f>IFERROR(IF(X266="",0,X266),"0")+IFERROR(IF(X267="",0,X267),"0")+IFERROR(IF(X268="",0,X268),"0")+IFERROR(IF(X269="",0,X269),"0")+IFERROR(IF(X270="",0,X270),"0")+IFERROR(IF(X271="",0,X271),"0")+IFERROR(IF(X272="",0,X272),"0")</f>
        <v>0.10874999999999999</v>
      </c>
      <c r="Y273" s="317"/>
      <c r="Z273" s="317"/>
    </row>
    <row r="274" spans="1:53" x14ac:dyDescent="0.2">
      <c r="A274" s="323"/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24"/>
      <c r="N274" s="325" t="s">
        <v>65</v>
      </c>
      <c r="O274" s="326"/>
      <c r="P274" s="326"/>
      <c r="Q274" s="326"/>
      <c r="R274" s="326"/>
      <c r="S274" s="326"/>
      <c r="T274" s="327"/>
      <c r="U274" s="37" t="s">
        <v>64</v>
      </c>
      <c r="V274" s="316">
        <f>IFERROR(SUM(V266:V272),"0")</f>
        <v>50</v>
      </c>
      <c r="W274" s="316">
        <f>IFERROR(SUM(W266:W272),"0")</f>
        <v>54</v>
      </c>
      <c r="X274" s="37"/>
      <c r="Y274" s="317"/>
      <c r="Z274" s="317"/>
    </row>
    <row r="275" spans="1:53" ht="14.25" customHeight="1" x14ac:dyDescent="0.25">
      <c r="A275" s="338" t="s">
        <v>59</v>
      </c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3"/>
      <c r="M275" s="323"/>
      <c r="N275" s="323"/>
      <c r="O275" s="323"/>
      <c r="P275" s="323"/>
      <c r="Q275" s="323"/>
      <c r="R275" s="323"/>
      <c r="S275" s="323"/>
      <c r="T275" s="323"/>
      <c r="U275" s="323"/>
      <c r="V275" s="323"/>
      <c r="W275" s="323"/>
      <c r="X275" s="323"/>
      <c r="Y275" s="310"/>
      <c r="Z275" s="310"/>
    </row>
    <row r="276" spans="1:53" ht="27" customHeight="1" x14ac:dyDescent="0.25">
      <c r="A276" s="54" t="s">
        <v>435</v>
      </c>
      <c r="B276" s="54" t="s">
        <v>436</v>
      </c>
      <c r="C276" s="31">
        <v>4301031154</v>
      </c>
      <c r="D276" s="318">
        <v>4607091387292</v>
      </c>
      <c r="E276" s="319"/>
      <c r="F276" s="313">
        <v>0.73</v>
      </c>
      <c r="G276" s="32">
        <v>6</v>
      </c>
      <c r="H276" s="313">
        <v>4.38</v>
      </c>
      <c r="I276" s="313">
        <v>4.6399999999999997</v>
      </c>
      <c r="J276" s="32">
        <v>156</v>
      </c>
      <c r="K276" s="32" t="s">
        <v>62</v>
      </c>
      <c r="L276" s="33" t="s">
        <v>63</v>
      </c>
      <c r="M276" s="32">
        <v>45</v>
      </c>
      <c r="N276" s="5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21"/>
      <c r="P276" s="321"/>
      <c r="Q276" s="321"/>
      <c r="R276" s="319"/>
      <c r="S276" s="34"/>
      <c r="T276" s="34"/>
      <c r="U276" s="35" t="s">
        <v>64</v>
      </c>
      <c r="V276" s="314">
        <v>0</v>
      </c>
      <c r="W276" s="315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customHeight="1" x14ac:dyDescent="0.25">
      <c r="A277" s="54" t="s">
        <v>437</v>
      </c>
      <c r="B277" s="54" t="s">
        <v>438</v>
      </c>
      <c r="C277" s="31">
        <v>4301031155</v>
      </c>
      <c r="D277" s="318">
        <v>4607091387315</v>
      </c>
      <c r="E277" s="319"/>
      <c r="F277" s="313">
        <v>0.7</v>
      </c>
      <c r="G277" s="32">
        <v>4</v>
      </c>
      <c r="H277" s="313">
        <v>2.8</v>
      </c>
      <c r="I277" s="313">
        <v>3.048</v>
      </c>
      <c r="J277" s="32">
        <v>156</v>
      </c>
      <c r="K277" s="32" t="s">
        <v>62</v>
      </c>
      <c r="L277" s="33" t="s">
        <v>63</v>
      </c>
      <c r="M277" s="32">
        <v>45</v>
      </c>
      <c r="N277" s="5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21"/>
      <c r="P277" s="321"/>
      <c r="Q277" s="321"/>
      <c r="R277" s="319"/>
      <c r="S277" s="34"/>
      <c r="T277" s="34"/>
      <c r="U277" s="35" t="s">
        <v>64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2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4"/>
      <c r="N278" s="325" t="s">
        <v>65</v>
      </c>
      <c r="O278" s="326"/>
      <c r="P278" s="326"/>
      <c r="Q278" s="326"/>
      <c r="R278" s="326"/>
      <c r="S278" s="326"/>
      <c r="T278" s="327"/>
      <c r="U278" s="37" t="s">
        <v>66</v>
      </c>
      <c r="V278" s="316">
        <f>IFERROR(V276/H276,"0")+IFERROR(V277/H277,"0")</f>
        <v>0</v>
      </c>
      <c r="W278" s="316">
        <f>IFERROR(W276/H276,"0")+IFERROR(W277/H277,"0")</f>
        <v>0</v>
      </c>
      <c r="X278" s="316">
        <f>IFERROR(IF(X276="",0,X276),"0")+IFERROR(IF(X277="",0,X277),"0")</f>
        <v>0</v>
      </c>
      <c r="Y278" s="317"/>
      <c r="Z278" s="317"/>
    </row>
    <row r="279" spans="1:53" x14ac:dyDescent="0.2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4"/>
      <c r="N279" s="325" t="s">
        <v>65</v>
      </c>
      <c r="O279" s="326"/>
      <c r="P279" s="326"/>
      <c r="Q279" s="326"/>
      <c r="R279" s="326"/>
      <c r="S279" s="326"/>
      <c r="T279" s="327"/>
      <c r="U279" s="37" t="s">
        <v>64</v>
      </c>
      <c r="V279" s="316">
        <f>IFERROR(SUM(V276:V277),"0")</f>
        <v>0</v>
      </c>
      <c r="W279" s="316">
        <f>IFERROR(SUM(W276:W277),"0")</f>
        <v>0</v>
      </c>
      <c r="X279" s="37"/>
      <c r="Y279" s="317"/>
      <c r="Z279" s="317"/>
    </row>
    <row r="280" spans="1:53" ht="16.5" customHeight="1" x14ac:dyDescent="0.25">
      <c r="A280" s="328" t="s">
        <v>439</v>
      </c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3"/>
      <c r="N280" s="323"/>
      <c r="O280" s="323"/>
      <c r="P280" s="323"/>
      <c r="Q280" s="323"/>
      <c r="R280" s="323"/>
      <c r="S280" s="323"/>
      <c r="T280" s="323"/>
      <c r="U280" s="323"/>
      <c r="V280" s="323"/>
      <c r="W280" s="323"/>
      <c r="X280" s="323"/>
      <c r="Y280" s="309"/>
      <c r="Z280" s="309"/>
    </row>
    <row r="281" spans="1:53" ht="14.25" customHeight="1" x14ac:dyDescent="0.25">
      <c r="A281" s="338" t="s">
        <v>59</v>
      </c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3"/>
      <c r="N281" s="323"/>
      <c r="O281" s="323"/>
      <c r="P281" s="323"/>
      <c r="Q281" s="323"/>
      <c r="R281" s="323"/>
      <c r="S281" s="323"/>
      <c r="T281" s="323"/>
      <c r="U281" s="323"/>
      <c r="V281" s="323"/>
      <c r="W281" s="323"/>
      <c r="X281" s="323"/>
      <c r="Y281" s="310"/>
      <c r="Z281" s="310"/>
    </row>
    <row r="282" spans="1:53" ht="27" customHeight="1" x14ac:dyDescent="0.25">
      <c r="A282" s="54" t="s">
        <v>440</v>
      </c>
      <c r="B282" s="54" t="s">
        <v>441</v>
      </c>
      <c r="C282" s="31">
        <v>4301031066</v>
      </c>
      <c r="D282" s="318">
        <v>4607091383836</v>
      </c>
      <c r="E282" s="319"/>
      <c r="F282" s="313">
        <v>0.3</v>
      </c>
      <c r="G282" s="32">
        <v>6</v>
      </c>
      <c r="H282" s="313">
        <v>1.8</v>
      </c>
      <c r="I282" s="313">
        <v>2.048</v>
      </c>
      <c r="J282" s="32">
        <v>156</v>
      </c>
      <c r="K282" s="32" t="s">
        <v>62</v>
      </c>
      <c r="L282" s="33" t="s">
        <v>63</v>
      </c>
      <c r="M282" s="32">
        <v>40</v>
      </c>
      <c r="N282" s="5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21"/>
      <c r="P282" s="321"/>
      <c r="Q282" s="321"/>
      <c r="R282" s="319"/>
      <c r="S282" s="34"/>
      <c r="T282" s="34"/>
      <c r="U282" s="35" t="s">
        <v>64</v>
      </c>
      <c r="V282" s="314">
        <v>39</v>
      </c>
      <c r="W282" s="315">
        <f>IFERROR(IF(V282="",0,CEILING((V282/$H282),1)*$H282),"")</f>
        <v>39.6</v>
      </c>
      <c r="X282" s="36">
        <f>IFERROR(IF(W282=0,"",ROUNDUP(W282/H282,0)*0.00753),"")</f>
        <v>0.16566</v>
      </c>
      <c r="Y282" s="56"/>
      <c r="Z282" s="57"/>
      <c r="AD282" s="58"/>
      <c r="BA282" s="216" t="s">
        <v>1</v>
      </c>
    </row>
    <row r="283" spans="1:53" x14ac:dyDescent="0.2">
      <c r="A283" s="322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4"/>
      <c r="N283" s="325" t="s">
        <v>65</v>
      </c>
      <c r="O283" s="326"/>
      <c r="P283" s="326"/>
      <c r="Q283" s="326"/>
      <c r="R283" s="326"/>
      <c r="S283" s="326"/>
      <c r="T283" s="327"/>
      <c r="U283" s="37" t="s">
        <v>66</v>
      </c>
      <c r="V283" s="316">
        <f>IFERROR(V282/H282,"0")</f>
        <v>21.666666666666668</v>
      </c>
      <c r="W283" s="316">
        <f>IFERROR(W282/H282,"0")</f>
        <v>22</v>
      </c>
      <c r="X283" s="316">
        <f>IFERROR(IF(X282="",0,X282),"0")</f>
        <v>0.16566</v>
      </c>
      <c r="Y283" s="317"/>
      <c r="Z283" s="317"/>
    </row>
    <row r="284" spans="1:53" x14ac:dyDescent="0.2">
      <c r="A284" s="323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4"/>
      <c r="N284" s="325" t="s">
        <v>65</v>
      </c>
      <c r="O284" s="326"/>
      <c r="P284" s="326"/>
      <c r="Q284" s="326"/>
      <c r="R284" s="326"/>
      <c r="S284" s="326"/>
      <c r="T284" s="327"/>
      <c r="U284" s="37" t="s">
        <v>64</v>
      </c>
      <c r="V284" s="316">
        <f>IFERROR(SUM(V282:V282),"0")</f>
        <v>39</v>
      </c>
      <c r="W284" s="316">
        <f>IFERROR(SUM(W282:W282),"0")</f>
        <v>39.6</v>
      </c>
      <c r="X284" s="37"/>
      <c r="Y284" s="317"/>
      <c r="Z284" s="317"/>
    </row>
    <row r="285" spans="1:53" ht="14.25" customHeight="1" x14ac:dyDescent="0.25">
      <c r="A285" s="338" t="s">
        <v>67</v>
      </c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3"/>
      <c r="N285" s="323"/>
      <c r="O285" s="323"/>
      <c r="P285" s="323"/>
      <c r="Q285" s="323"/>
      <c r="R285" s="323"/>
      <c r="S285" s="323"/>
      <c r="T285" s="323"/>
      <c r="U285" s="323"/>
      <c r="V285" s="323"/>
      <c r="W285" s="323"/>
      <c r="X285" s="323"/>
      <c r="Y285" s="310"/>
      <c r="Z285" s="310"/>
    </row>
    <row r="286" spans="1:53" ht="27" customHeight="1" x14ac:dyDescent="0.25">
      <c r="A286" s="54" t="s">
        <v>442</v>
      </c>
      <c r="B286" s="54" t="s">
        <v>443</v>
      </c>
      <c r="C286" s="31">
        <v>4301051142</v>
      </c>
      <c r="D286" s="318">
        <v>4607091387919</v>
      </c>
      <c r="E286" s="319"/>
      <c r="F286" s="313">
        <v>1.35</v>
      </c>
      <c r="G286" s="32">
        <v>6</v>
      </c>
      <c r="H286" s="313">
        <v>8.1</v>
      </c>
      <c r="I286" s="313">
        <v>8.6639999999999997</v>
      </c>
      <c r="J286" s="32">
        <v>56</v>
      </c>
      <c r="K286" s="32" t="s">
        <v>97</v>
      </c>
      <c r="L286" s="33" t="s">
        <v>63</v>
      </c>
      <c r="M286" s="32">
        <v>45</v>
      </c>
      <c r="N286" s="4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21"/>
      <c r="P286" s="321"/>
      <c r="Q286" s="321"/>
      <c r="R286" s="319"/>
      <c r="S286" s="34"/>
      <c r="T286" s="34"/>
      <c r="U286" s="35" t="s">
        <v>64</v>
      </c>
      <c r="V286" s="314">
        <v>0</v>
      </c>
      <c r="W286" s="315">
        <f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7" t="s">
        <v>1</v>
      </c>
    </row>
    <row r="287" spans="1:53" x14ac:dyDescent="0.2">
      <c r="A287" s="322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4"/>
      <c r="N287" s="325" t="s">
        <v>65</v>
      </c>
      <c r="O287" s="326"/>
      <c r="P287" s="326"/>
      <c r="Q287" s="326"/>
      <c r="R287" s="326"/>
      <c r="S287" s="326"/>
      <c r="T287" s="327"/>
      <c r="U287" s="37" t="s">
        <v>66</v>
      </c>
      <c r="V287" s="316">
        <f>IFERROR(V286/H286,"0")</f>
        <v>0</v>
      </c>
      <c r="W287" s="316">
        <f>IFERROR(W286/H286,"0")</f>
        <v>0</v>
      </c>
      <c r="X287" s="316">
        <f>IFERROR(IF(X286="",0,X286),"0")</f>
        <v>0</v>
      </c>
      <c r="Y287" s="317"/>
      <c r="Z287" s="317"/>
    </row>
    <row r="288" spans="1:53" x14ac:dyDescent="0.2">
      <c r="A288" s="323"/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4"/>
      <c r="N288" s="325" t="s">
        <v>65</v>
      </c>
      <c r="O288" s="326"/>
      <c r="P288" s="326"/>
      <c r="Q288" s="326"/>
      <c r="R288" s="326"/>
      <c r="S288" s="326"/>
      <c r="T288" s="327"/>
      <c r="U288" s="37" t="s">
        <v>64</v>
      </c>
      <c r="V288" s="316">
        <f>IFERROR(SUM(V286:V286),"0")</f>
        <v>0</v>
      </c>
      <c r="W288" s="316">
        <f>IFERROR(SUM(W286:W286),"0")</f>
        <v>0</v>
      </c>
      <c r="X288" s="37"/>
      <c r="Y288" s="317"/>
      <c r="Z288" s="317"/>
    </row>
    <row r="289" spans="1:53" ht="14.25" customHeight="1" x14ac:dyDescent="0.25">
      <c r="A289" s="338" t="s">
        <v>224</v>
      </c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323"/>
      <c r="P289" s="323"/>
      <c r="Q289" s="323"/>
      <c r="R289" s="323"/>
      <c r="S289" s="323"/>
      <c r="T289" s="323"/>
      <c r="U289" s="323"/>
      <c r="V289" s="323"/>
      <c r="W289" s="323"/>
      <c r="X289" s="323"/>
      <c r="Y289" s="310"/>
      <c r="Z289" s="310"/>
    </row>
    <row r="290" spans="1:53" ht="27" customHeight="1" x14ac:dyDescent="0.25">
      <c r="A290" s="54" t="s">
        <v>444</v>
      </c>
      <c r="B290" s="54" t="s">
        <v>445</v>
      </c>
      <c r="C290" s="31">
        <v>4301060324</v>
      </c>
      <c r="D290" s="318">
        <v>4607091388831</v>
      </c>
      <c r="E290" s="319"/>
      <c r="F290" s="313">
        <v>0.38</v>
      </c>
      <c r="G290" s="32">
        <v>6</v>
      </c>
      <c r="H290" s="313">
        <v>2.2799999999999998</v>
      </c>
      <c r="I290" s="313">
        <v>2.552</v>
      </c>
      <c r="J290" s="32">
        <v>156</v>
      </c>
      <c r="K290" s="32" t="s">
        <v>62</v>
      </c>
      <c r="L290" s="33" t="s">
        <v>63</v>
      </c>
      <c r="M290" s="32">
        <v>40</v>
      </c>
      <c r="N290" s="5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21"/>
      <c r="P290" s="321"/>
      <c r="Q290" s="321"/>
      <c r="R290" s="319"/>
      <c r="S290" s="34"/>
      <c r="T290" s="34"/>
      <c r="U290" s="35" t="s">
        <v>64</v>
      </c>
      <c r="V290" s="314">
        <v>19</v>
      </c>
      <c r="W290" s="315">
        <f>IFERROR(IF(V290="",0,CEILING((V290/$H290),1)*$H290),"")</f>
        <v>20.52</v>
      </c>
      <c r="X290" s="36">
        <f>IFERROR(IF(W290=0,"",ROUNDUP(W290/H290,0)*0.00753),"")</f>
        <v>6.7769999999999997E-2</v>
      </c>
      <c r="Y290" s="56"/>
      <c r="Z290" s="57"/>
      <c r="AD290" s="58"/>
      <c r="BA290" s="218" t="s">
        <v>1</v>
      </c>
    </row>
    <row r="291" spans="1:53" x14ac:dyDescent="0.2">
      <c r="A291" s="322"/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4"/>
      <c r="N291" s="325" t="s">
        <v>65</v>
      </c>
      <c r="O291" s="326"/>
      <c r="P291" s="326"/>
      <c r="Q291" s="326"/>
      <c r="R291" s="326"/>
      <c r="S291" s="326"/>
      <c r="T291" s="327"/>
      <c r="U291" s="37" t="s">
        <v>66</v>
      </c>
      <c r="V291" s="316">
        <f>IFERROR(V290/H290,"0")</f>
        <v>8.3333333333333339</v>
      </c>
      <c r="W291" s="316">
        <f>IFERROR(W290/H290,"0")</f>
        <v>9</v>
      </c>
      <c r="X291" s="316">
        <f>IFERROR(IF(X290="",0,X290),"0")</f>
        <v>6.7769999999999997E-2</v>
      </c>
      <c r="Y291" s="317"/>
      <c r="Z291" s="317"/>
    </row>
    <row r="292" spans="1:53" x14ac:dyDescent="0.2">
      <c r="A292" s="323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3"/>
      <c r="M292" s="324"/>
      <c r="N292" s="325" t="s">
        <v>65</v>
      </c>
      <c r="O292" s="326"/>
      <c r="P292" s="326"/>
      <c r="Q292" s="326"/>
      <c r="R292" s="326"/>
      <c r="S292" s="326"/>
      <c r="T292" s="327"/>
      <c r="U292" s="37" t="s">
        <v>64</v>
      </c>
      <c r="V292" s="316">
        <f>IFERROR(SUM(V290:V290),"0")</f>
        <v>19</v>
      </c>
      <c r="W292" s="316">
        <f>IFERROR(SUM(W290:W290),"0")</f>
        <v>20.52</v>
      </c>
      <c r="X292" s="37"/>
      <c r="Y292" s="317"/>
      <c r="Z292" s="317"/>
    </row>
    <row r="293" spans="1:53" ht="14.25" customHeight="1" x14ac:dyDescent="0.25">
      <c r="A293" s="338" t="s">
        <v>80</v>
      </c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23"/>
      <c r="N293" s="323"/>
      <c r="O293" s="323"/>
      <c r="P293" s="323"/>
      <c r="Q293" s="323"/>
      <c r="R293" s="323"/>
      <c r="S293" s="323"/>
      <c r="T293" s="323"/>
      <c r="U293" s="323"/>
      <c r="V293" s="323"/>
      <c r="W293" s="323"/>
      <c r="X293" s="323"/>
      <c r="Y293" s="310"/>
      <c r="Z293" s="310"/>
    </row>
    <row r="294" spans="1:53" ht="27" customHeight="1" x14ac:dyDescent="0.25">
      <c r="A294" s="54" t="s">
        <v>446</v>
      </c>
      <c r="B294" s="54" t="s">
        <v>447</v>
      </c>
      <c r="C294" s="31">
        <v>4301032015</v>
      </c>
      <c r="D294" s="318">
        <v>4607091383102</v>
      </c>
      <c r="E294" s="319"/>
      <c r="F294" s="313">
        <v>0.17</v>
      </c>
      <c r="G294" s="32">
        <v>15</v>
      </c>
      <c r="H294" s="313">
        <v>2.5499999999999998</v>
      </c>
      <c r="I294" s="313">
        <v>2.9750000000000001</v>
      </c>
      <c r="J294" s="32">
        <v>156</v>
      </c>
      <c r="K294" s="32" t="s">
        <v>62</v>
      </c>
      <c r="L294" s="33" t="s">
        <v>83</v>
      </c>
      <c r="M294" s="32">
        <v>180</v>
      </c>
      <c r="N294" s="4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21"/>
      <c r="P294" s="321"/>
      <c r="Q294" s="321"/>
      <c r="R294" s="319"/>
      <c r="S294" s="34"/>
      <c r="T294" s="34"/>
      <c r="U294" s="35" t="s">
        <v>64</v>
      </c>
      <c r="V294" s="314">
        <v>0</v>
      </c>
      <c r="W294" s="315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x14ac:dyDescent="0.2">
      <c r="A295" s="322"/>
      <c r="B295" s="323"/>
      <c r="C295" s="323"/>
      <c r="D295" s="323"/>
      <c r="E295" s="323"/>
      <c r="F295" s="323"/>
      <c r="G295" s="323"/>
      <c r="H295" s="323"/>
      <c r="I295" s="323"/>
      <c r="J295" s="323"/>
      <c r="K295" s="323"/>
      <c r="L295" s="323"/>
      <c r="M295" s="324"/>
      <c r="N295" s="325" t="s">
        <v>65</v>
      </c>
      <c r="O295" s="326"/>
      <c r="P295" s="326"/>
      <c r="Q295" s="326"/>
      <c r="R295" s="326"/>
      <c r="S295" s="326"/>
      <c r="T295" s="327"/>
      <c r="U295" s="37" t="s">
        <v>66</v>
      </c>
      <c r="V295" s="316">
        <f>IFERROR(V294/H294,"0")</f>
        <v>0</v>
      </c>
      <c r="W295" s="316">
        <f>IFERROR(W294/H294,"0")</f>
        <v>0</v>
      </c>
      <c r="X295" s="316">
        <f>IFERROR(IF(X294="",0,X294),"0")</f>
        <v>0</v>
      </c>
      <c r="Y295" s="317"/>
      <c r="Z295" s="317"/>
    </row>
    <row r="296" spans="1:53" x14ac:dyDescent="0.2">
      <c r="A296" s="323"/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4"/>
      <c r="N296" s="325" t="s">
        <v>65</v>
      </c>
      <c r="O296" s="326"/>
      <c r="P296" s="326"/>
      <c r="Q296" s="326"/>
      <c r="R296" s="326"/>
      <c r="S296" s="326"/>
      <c r="T296" s="327"/>
      <c r="U296" s="37" t="s">
        <v>64</v>
      </c>
      <c r="V296" s="316">
        <f>IFERROR(SUM(V294:V294),"0")</f>
        <v>0</v>
      </c>
      <c r="W296" s="316">
        <f>IFERROR(SUM(W294:W294),"0")</f>
        <v>0</v>
      </c>
      <c r="X296" s="37"/>
      <c r="Y296" s="317"/>
      <c r="Z296" s="317"/>
    </row>
    <row r="297" spans="1:53" ht="27.75" customHeight="1" x14ac:dyDescent="0.2">
      <c r="A297" s="362" t="s">
        <v>448</v>
      </c>
      <c r="B297" s="363"/>
      <c r="C297" s="363"/>
      <c r="D297" s="363"/>
      <c r="E297" s="363"/>
      <c r="F297" s="363"/>
      <c r="G297" s="363"/>
      <c r="H297" s="363"/>
      <c r="I297" s="363"/>
      <c r="J297" s="363"/>
      <c r="K297" s="363"/>
      <c r="L297" s="363"/>
      <c r="M297" s="363"/>
      <c r="N297" s="363"/>
      <c r="O297" s="363"/>
      <c r="P297" s="363"/>
      <c r="Q297" s="363"/>
      <c r="R297" s="363"/>
      <c r="S297" s="363"/>
      <c r="T297" s="363"/>
      <c r="U297" s="363"/>
      <c r="V297" s="363"/>
      <c r="W297" s="363"/>
      <c r="X297" s="363"/>
      <c r="Y297" s="48"/>
      <c r="Z297" s="48"/>
    </row>
    <row r="298" spans="1:53" ht="16.5" customHeight="1" x14ac:dyDescent="0.25">
      <c r="A298" s="328" t="s">
        <v>449</v>
      </c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3"/>
      <c r="M298" s="323"/>
      <c r="N298" s="323"/>
      <c r="O298" s="323"/>
      <c r="P298" s="323"/>
      <c r="Q298" s="323"/>
      <c r="R298" s="323"/>
      <c r="S298" s="323"/>
      <c r="T298" s="323"/>
      <c r="U298" s="323"/>
      <c r="V298" s="323"/>
      <c r="W298" s="323"/>
      <c r="X298" s="323"/>
      <c r="Y298" s="309"/>
      <c r="Z298" s="309"/>
    </row>
    <row r="299" spans="1:53" ht="14.25" customHeight="1" x14ac:dyDescent="0.25">
      <c r="A299" s="338" t="s">
        <v>102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23"/>
      <c r="Y299" s="310"/>
      <c r="Z299" s="310"/>
    </row>
    <row r="300" spans="1:53" ht="27" customHeight="1" x14ac:dyDescent="0.25">
      <c r="A300" s="54" t="s">
        <v>450</v>
      </c>
      <c r="B300" s="54" t="s">
        <v>451</v>
      </c>
      <c r="C300" s="31">
        <v>4301011339</v>
      </c>
      <c r="D300" s="318">
        <v>4607091383997</v>
      </c>
      <c r="E300" s="319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97</v>
      </c>
      <c r="L300" s="33" t="s">
        <v>63</v>
      </c>
      <c r="M300" s="32">
        <v>60</v>
      </c>
      <c r="N300" s="5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21"/>
      <c r="P300" s="321"/>
      <c r="Q300" s="321"/>
      <c r="R300" s="319"/>
      <c r="S300" s="34"/>
      <c r="T300" s="34"/>
      <c r="U300" s="35" t="s">
        <v>64</v>
      </c>
      <c r="V300" s="314">
        <v>0</v>
      </c>
      <c r="W300" s="315">
        <f t="shared" ref="W300:W307" si="14"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450</v>
      </c>
      <c r="B301" s="54" t="s">
        <v>452</v>
      </c>
      <c r="C301" s="31">
        <v>4301011239</v>
      </c>
      <c r="D301" s="318">
        <v>4607091383997</v>
      </c>
      <c r="E301" s="319"/>
      <c r="F301" s="313">
        <v>2.5</v>
      </c>
      <c r="G301" s="32">
        <v>6</v>
      </c>
      <c r="H301" s="313">
        <v>15</v>
      </c>
      <c r="I301" s="313">
        <v>15.48</v>
      </c>
      <c r="J301" s="32">
        <v>48</v>
      </c>
      <c r="K301" s="32" t="s">
        <v>97</v>
      </c>
      <c r="L301" s="33" t="s">
        <v>106</v>
      </c>
      <c r="M301" s="32">
        <v>60</v>
      </c>
      <c r="N301" s="5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1"/>
      <c r="P301" s="321"/>
      <c r="Q301" s="321"/>
      <c r="R301" s="319"/>
      <c r="S301" s="34"/>
      <c r="T301" s="34"/>
      <c r="U301" s="35" t="s">
        <v>64</v>
      </c>
      <c r="V301" s="314">
        <v>0</v>
      </c>
      <c r="W301" s="315">
        <f t="shared" si="14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453</v>
      </c>
      <c r="B302" s="54" t="s">
        <v>454</v>
      </c>
      <c r="C302" s="31">
        <v>4301011326</v>
      </c>
      <c r="D302" s="318">
        <v>4607091384130</v>
      </c>
      <c r="E302" s="319"/>
      <c r="F302" s="313">
        <v>2.5</v>
      </c>
      <c r="G302" s="32">
        <v>6</v>
      </c>
      <c r="H302" s="313">
        <v>15</v>
      </c>
      <c r="I302" s="313">
        <v>15.48</v>
      </c>
      <c r="J302" s="32">
        <v>48</v>
      </c>
      <c r="K302" s="32" t="s">
        <v>97</v>
      </c>
      <c r="L302" s="33" t="s">
        <v>63</v>
      </c>
      <c r="M302" s="32">
        <v>60</v>
      </c>
      <c r="N302" s="32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21"/>
      <c r="P302" s="321"/>
      <c r="Q302" s="321"/>
      <c r="R302" s="319"/>
      <c r="S302" s="34"/>
      <c r="T302" s="34"/>
      <c r="U302" s="35" t="s">
        <v>64</v>
      </c>
      <c r="V302" s="314">
        <v>0</v>
      </c>
      <c r="W302" s="315">
        <f t="shared" si="14"/>
        <v>0</v>
      </c>
      <c r="X302" s="36" t="str">
        <f>IFERROR(IF(W302=0,"",ROUNDUP(W302/H302,0)*0.02175),"")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453</v>
      </c>
      <c r="B303" s="54" t="s">
        <v>455</v>
      </c>
      <c r="C303" s="31">
        <v>4301011240</v>
      </c>
      <c r="D303" s="318">
        <v>4607091384130</v>
      </c>
      <c r="E303" s="319"/>
      <c r="F303" s="313">
        <v>2.5</v>
      </c>
      <c r="G303" s="32">
        <v>6</v>
      </c>
      <c r="H303" s="313">
        <v>15</v>
      </c>
      <c r="I303" s="313">
        <v>15.48</v>
      </c>
      <c r="J303" s="32">
        <v>48</v>
      </c>
      <c r="K303" s="32" t="s">
        <v>97</v>
      </c>
      <c r="L303" s="33" t="s">
        <v>106</v>
      </c>
      <c r="M303" s="32">
        <v>60</v>
      </c>
      <c r="N303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1"/>
      <c r="P303" s="321"/>
      <c r="Q303" s="321"/>
      <c r="R303" s="319"/>
      <c r="S303" s="34"/>
      <c r="T303" s="34"/>
      <c r="U303" s="35" t="s">
        <v>64</v>
      </c>
      <c r="V303" s="314">
        <v>0</v>
      </c>
      <c r="W303" s="315">
        <f t="shared" si="14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456</v>
      </c>
      <c r="B304" s="54" t="s">
        <v>457</v>
      </c>
      <c r="C304" s="31">
        <v>4301011330</v>
      </c>
      <c r="D304" s="318">
        <v>4607091384147</v>
      </c>
      <c r="E304" s="319"/>
      <c r="F304" s="313">
        <v>2.5</v>
      </c>
      <c r="G304" s="32">
        <v>6</v>
      </c>
      <c r="H304" s="313">
        <v>15</v>
      </c>
      <c r="I304" s="313">
        <v>15.48</v>
      </c>
      <c r="J304" s="32">
        <v>48</v>
      </c>
      <c r="K304" s="32" t="s">
        <v>97</v>
      </c>
      <c r="L304" s="33" t="s">
        <v>63</v>
      </c>
      <c r="M304" s="32">
        <v>60</v>
      </c>
      <c r="N304" s="52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21"/>
      <c r="P304" s="321"/>
      <c r="Q304" s="321"/>
      <c r="R304" s="319"/>
      <c r="S304" s="34"/>
      <c r="T304" s="34"/>
      <c r="U304" s="35" t="s">
        <v>64</v>
      </c>
      <c r="V304" s="314">
        <v>0</v>
      </c>
      <c r="W304" s="315">
        <f t="shared" si="14"/>
        <v>0</v>
      </c>
      <c r="X304" s="36" t="str">
        <f>IFERROR(IF(W304=0,"",ROUNDUP(W304/H304,0)*0.02175),"")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456</v>
      </c>
      <c r="B305" s="54" t="s">
        <v>458</v>
      </c>
      <c r="C305" s="31">
        <v>4301011238</v>
      </c>
      <c r="D305" s="318">
        <v>4607091384147</v>
      </c>
      <c r="E305" s="319"/>
      <c r="F305" s="313">
        <v>2.5</v>
      </c>
      <c r="G305" s="32">
        <v>6</v>
      </c>
      <c r="H305" s="313">
        <v>15</v>
      </c>
      <c r="I305" s="313">
        <v>15.48</v>
      </c>
      <c r="J305" s="32">
        <v>48</v>
      </c>
      <c r="K305" s="32" t="s">
        <v>97</v>
      </c>
      <c r="L305" s="33" t="s">
        <v>106</v>
      </c>
      <c r="M305" s="32">
        <v>60</v>
      </c>
      <c r="N305" s="426" t="s">
        <v>459</v>
      </c>
      <c r="O305" s="321"/>
      <c r="P305" s="321"/>
      <c r="Q305" s="321"/>
      <c r="R305" s="319"/>
      <c r="S305" s="34"/>
      <c r="T305" s="34"/>
      <c r="U305" s="35" t="s">
        <v>64</v>
      </c>
      <c r="V305" s="314">
        <v>0</v>
      </c>
      <c r="W305" s="315">
        <f t="shared" si="14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customHeight="1" x14ac:dyDescent="0.25">
      <c r="A306" s="54" t="s">
        <v>460</v>
      </c>
      <c r="B306" s="54" t="s">
        <v>461</v>
      </c>
      <c r="C306" s="31">
        <v>4301011327</v>
      </c>
      <c r="D306" s="318">
        <v>4607091384154</v>
      </c>
      <c r="E306" s="319"/>
      <c r="F306" s="313">
        <v>0.5</v>
      </c>
      <c r="G306" s="32">
        <v>10</v>
      </c>
      <c r="H306" s="313">
        <v>5</v>
      </c>
      <c r="I306" s="313">
        <v>5.21</v>
      </c>
      <c r="J306" s="32">
        <v>120</v>
      </c>
      <c r="K306" s="32" t="s">
        <v>62</v>
      </c>
      <c r="L306" s="33" t="s">
        <v>63</v>
      </c>
      <c r="M306" s="32">
        <v>60</v>
      </c>
      <c r="N306" s="60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21"/>
      <c r="P306" s="321"/>
      <c r="Q306" s="321"/>
      <c r="R306" s="319"/>
      <c r="S306" s="34"/>
      <c r="T306" s="34"/>
      <c r="U306" s="35" t="s">
        <v>64</v>
      </c>
      <c r="V306" s="314">
        <v>100</v>
      </c>
      <c r="W306" s="315">
        <f t="shared" si="14"/>
        <v>100</v>
      </c>
      <c r="X306" s="36">
        <f>IFERROR(IF(W306=0,"",ROUNDUP(W306/H306,0)*0.00937),"")</f>
        <v>0.18740000000000001</v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4301011332</v>
      </c>
      <c r="D307" s="318">
        <v>4607091384161</v>
      </c>
      <c r="E307" s="319"/>
      <c r="F307" s="313">
        <v>0.5</v>
      </c>
      <c r="G307" s="32">
        <v>10</v>
      </c>
      <c r="H307" s="313">
        <v>5</v>
      </c>
      <c r="I307" s="313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4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21"/>
      <c r="P307" s="321"/>
      <c r="Q307" s="321"/>
      <c r="R307" s="319"/>
      <c r="S307" s="34"/>
      <c r="T307" s="34"/>
      <c r="U307" s="35" t="s">
        <v>64</v>
      </c>
      <c r="V307" s="314">
        <v>15</v>
      </c>
      <c r="W307" s="315">
        <f t="shared" si="14"/>
        <v>15</v>
      </c>
      <c r="X307" s="36">
        <f>IFERROR(IF(W307=0,"",ROUNDUP(W307/H307,0)*0.00937),"")</f>
        <v>2.811E-2</v>
      </c>
      <c r="Y307" s="56"/>
      <c r="Z307" s="57"/>
      <c r="AD307" s="58"/>
      <c r="BA307" s="227" t="s">
        <v>1</v>
      </c>
    </row>
    <row r="308" spans="1:53" x14ac:dyDescent="0.2">
      <c r="A308" s="322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4"/>
      <c r="N308" s="325" t="s">
        <v>65</v>
      </c>
      <c r="O308" s="326"/>
      <c r="P308" s="326"/>
      <c r="Q308" s="326"/>
      <c r="R308" s="326"/>
      <c r="S308" s="326"/>
      <c r="T308" s="327"/>
      <c r="U308" s="37" t="s">
        <v>66</v>
      </c>
      <c r="V308" s="316">
        <f>IFERROR(V300/H300,"0")+IFERROR(V301/H301,"0")+IFERROR(V302/H302,"0")+IFERROR(V303/H303,"0")+IFERROR(V304/H304,"0")+IFERROR(V305/H305,"0")+IFERROR(V306/H306,"0")+IFERROR(V307/H307,"0")</f>
        <v>23</v>
      </c>
      <c r="W308" s="316">
        <f>IFERROR(W300/H300,"0")+IFERROR(W301/H301,"0")+IFERROR(W302/H302,"0")+IFERROR(W303/H303,"0")+IFERROR(W304/H304,"0")+IFERROR(W305/H305,"0")+IFERROR(W306/H306,"0")+IFERROR(W307/H307,"0")</f>
        <v>23</v>
      </c>
      <c r="X308" s="316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0.21551000000000001</v>
      </c>
      <c r="Y308" s="317"/>
      <c r="Z308" s="317"/>
    </row>
    <row r="309" spans="1:53" x14ac:dyDescent="0.2">
      <c r="A309" s="323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4"/>
      <c r="N309" s="325" t="s">
        <v>65</v>
      </c>
      <c r="O309" s="326"/>
      <c r="P309" s="326"/>
      <c r="Q309" s="326"/>
      <c r="R309" s="326"/>
      <c r="S309" s="326"/>
      <c r="T309" s="327"/>
      <c r="U309" s="37" t="s">
        <v>64</v>
      </c>
      <c r="V309" s="316">
        <f>IFERROR(SUM(V300:V307),"0")</f>
        <v>115</v>
      </c>
      <c r="W309" s="316">
        <f>IFERROR(SUM(W300:W307),"0")</f>
        <v>115</v>
      </c>
      <c r="X309" s="37"/>
      <c r="Y309" s="317"/>
      <c r="Z309" s="317"/>
    </row>
    <row r="310" spans="1:53" ht="14.25" customHeight="1" x14ac:dyDescent="0.25">
      <c r="A310" s="338" t="s">
        <v>94</v>
      </c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3"/>
      <c r="M310" s="323"/>
      <c r="N310" s="323"/>
      <c r="O310" s="323"/>
      <c r="P310" s="323"/>
      <c r="Q310" s="323"/>
      <c r="R310" s="323"/>
      <c r="S310" s="323"/>
      <c r="T310" s="323"/>
      <c r="U310" s="323"/>
      <c r="V310" s="323"/>
      <c r="W310" s="323"/>
      <c r="X310" s="323"/>
      <c r="Y310" s="310"/>
      <c r="Z310" s="310"/>
    </row>
    <row r="311" spans="1:53" ht="27" customHeight="1" x14ac:dyDescent="0.25">
      <c r="A311" s="54" t="s">
        <v>464</v>
      </c>
      <c r="B311" s="54" t="s">
        <v>465</v>
      </c>
      <c r="C311" s="31">
        <v>4301020178</v>
      </c>
      <c r="D311" s="318">
        <v>4607091383980</v>
      </c>
      <c r="E311" s="319"/>
      <c r="F311" s="313">
        <v>2.5</v>
      </c>
      <c r="G311" s="32">
        <v>6</v>
      </c>
      <c r="H311" s="313">
        <v>15</v>
      </c>
      <c r="I311" s="313">
        <v>15.48</v>
      </c>
      <c r="J311" s="32">
        <v>48</v>
      </c>
      <c r="K311" s="32" t="s">
        <v>97</v>
      </c>
      <c r="L311" s="33" t="s">
        <v>98</v>
      </c>
      <c r="M311" s="32">
        <v>50</v>
      </c>
      <c r="N311" s="4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21"/>
      <c r="P311" s="321"/>
      <c r="Q311" s="321"/>
      <c r="R311" s="319"/>
      <c r="S311" s="34"/>
      <c r="T311" s="34"/>
      <c r="U311" s="35" t="s">
        <v>64</v>
      </c>
      <c r="V311" s="314">
        <v>0</v>
      </c>
      <c r="W311" s="315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16.5" customHeight="1" x14ac:dyDescent="0.25">
      <c r="A312" s="54" t="s">
        <v>466</v>
      </c>
      <c r="B312" s="54" t="s">
        <v>467</v>
      </c>
      <c r="C312" s="31">
        <v>4301020270</v>
      </c>
      <c r="D312" s="318">
        <v>4680115883314</v>
      </c>
      <c r="E312" s="319"/>
      <c r="F312" s="313">
        <v>1.35</v>
      </c>
      <c r="G312" s="32">
        <v>8</v>
      </c>
      <c r="H312" s="313">
        <v>10.8</v>
      </c>
      <c r="I312" s="313">
        <v>11.28</v>
      </c>
      <c r="J312" s="32">
        <v>56</v>
      </c>
      <c r="K312" s="32" t="s">
        <v>97</v>
      </c>
      <c r="L312" s="33" t="s">
        <v>118</v>
      </c>
      <c r="M312" s="32">
        <v>50</v>
      </c>
      <c r="N312" s="629" t="s">
        <v>468</v>
      </c>
      <c r="O312" s="321"/>
      <c r="P312" s="321"/>
      <c r="Q312" s="321"/>
      <c r="R312" s="319"/>
      <c r="S312" s="34"/>
      <c r="T312" s="34"/>
      <c r="U312" s="35" t="s">
        <v>64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customHeight="1" x14ac:dyDescent="0.25">
      <c r="A313" s="54" t="s">
        <v>469</v>
      </c>
      <c r="B313" s="54" t="s">
        <v>470</v>
      </c>
      <c r="C313" s="31">
        <v>4301020179</v>
      </c>
      <c r="D313" s="318">
        <v>4607091384178</v>
      </c>
      <c r="E313" s="319"/>
      <c r="F313" s="313">
        <v>0.4</v>
      </c>
      <c r="G313" s="32">
        <v>10</v>
      </c>
      <c r="H313" s="313">
        <v>4</v>
      </c>
      <c r="I313" s="313">
        <v>4.24</v>
      </c>
      <c r="J313" s="32">
        <v>120</v>
      </c>
      <c r="K313" s="32" t="s">
        <v>62</v>
      </c>
      <c r="L313" s="33" t="s">
        <v>98</v>
      </c>
      <c r="M313" s="32">
        <v>50</v>
      </c>
      <c r="N313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21"/>
      <c r="P313" s="321"/>
      <c r="Q313" s="321"/>
      <c r="R313" s="319"/>
      <c r="S313" s="34"/>
      <c r="T313" s="34"/>
      <c r="U313" s="35" t="s">
        <v>64</v>
      </c>
      <c r="V313" s="314">
        <v>20</v>
      </c>
      <c r="W313" s="315">
        <f>IFERROR(IF(V313="",0,CEILING((V313/$H313),1)*$H313),"")</f>
        <v>20</v>
      </c>
      <c r="X313" s="36">
        <f>IFERROR(IF(W313=0,"",ROUNDUP(W313/H313,0)*0.00937),"")</f>
        <v>4.6850000000000003E-2</v>
      </c>
      <c r="Y313" s="56"/>
      <c r="Z313" s="57"/>
      <c r="AD313" s="58"/>
      <c r="BA313" s="230" t="s">
        <v>1</v>
      </c>
    </row>
    <row r="314" spans="1:53" x14ac:dyDescent="0.2">
      <c r="A314" s="322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4"/>
      <c r="N314" s="325" t="s">
        <v>65</v>
      </c>
      <c r="O314" s="326"/>
      <c r="P314" s="326"/>
      <c r="Q314" s="326"/>
      <c r="R314" s="326"/>
      <c r="S314" s="326"/>
      <c r="T314" s="327"/>
      <c r="U314" s="37" t="s">
        <v>66</v>
      </c>
      <c r="V314" s="316">
        <f>IFERROR(V311/H311,"0")+IFERROR(V312/H312,"0")+IFERROR(V313/H313,"0")</f>
        <v>5</v>
      </c>
      <c r="W314" s="316">
        <f>IFERROR(W311/H311,"0")+IFERROR(W312/H312,"0")+IFERROR(W313/H313,"0")</f>
        <v>5</v>
      </c>
      <c r="X314" s="316">
        <f>IFERROR(IF(X311="",0,X311),"0")+IFERROR(IF(X312="",0,X312),"0")+IFERROR(IF(X313="",0,X313),"0")</f>
        <v>4.6850000000000003E-2</v>
      </c>
      <c r="Y314" s="317"/>
      <c r="Z314" s="317"/>
    </row>
    <row r="315" spans="1:53" x14ac:dyDescent="0.2">
      <c r="A315" s="323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3"/>
      <c r="M315" s="324"/>
      <c r="N315" s="325" t="s">
        <v>65</v>
      </c>
      <c r="O315" s="326"/>
      <c r="P315" s="326"/>
      <c r="Q315" s="326"/>
      <c r="R315" s="326"/>
      <c r="S315" s="326"/>
      <c r="T315" s="327"/>
      <c r="U315" s="37" t="s">
        <v>64</v>
      </c>
      <c r="V315" s="316">
        <f>IFERROR(SUM(V311:V313),"0")</f>
        <v>20</v>
      </c>
      <c r="W315" s="316">
        <f>IFERROR(SUM(W311:W313),"0")</f>
        <v>20</v>
      </c>
      <c r="X315" s="37"/>
      <c r="Y315" s="317"/>
      <c r="Z315" s="317"/>
    </row>
    <row r="316" spans="1:53" ht="14.25" customHeight="1" x14ac:dyDescent="0.25">
      <c r="A316" s="338" t="s">
        <v>67</v>
      </c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3"/>
      <c r="N316" s="323"/>
      <c r="O316" s="323"/>
      <c r="P316" s="323"/>
      <c r="Q316" s="323"/>
      <c r="R316" s="323"/>
      <c r="S316" s="323"/>
      <c r="T316" s="323"/>
      <c r="U316" s="323"/>
      <c r="V316" s="323"/>
      <c r="W316" s="323"/>
      <c r="X316" s="323"/>
      <c r="Y316" s="310"/>
      <c r="Z316" s="310"/>
    </row>
    <row r="317" spans="1:53" ht="27" customHeight="1" x14ac:dyDescent="0.25">
      <c r="A317" s="54" t="s">
        <v>471</v>
      </c>
      <c r="B317" s="54" t="s">
        <v>472</v>
      </c>
      <c r="C317" s="31">
        <v>4301051298</v>
      </c>
      <c r="D317" s="318">
        <v>4607091384260</v>
      </c>
      <c r="E317" s="319"/>
      <c r="F317" s="313">
        <v>1.3</v>
      </c>
      <c r="G317" s="32">
        <v>6</v>
      </c>
      <c r="H317" s="313">
        <v>7.8</v>
      </c>
      <c r="I317" s="313">
        <v>8.3640000000000008</v>
      </c>
      <c r="J317" s="32">
        <v>56</v>
      </c>
      <c r="K317" s="32" t="s">
        <v>97</v>
      </c>
      <c r="L317" s="33" t="s">
        <v>63</v>
      </c>
      <c r="M317" s="32">
        <v>35</v>
      </c>
      <c r="N317" s="62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21"/>
      <c r="P317" s="321"/>
      <c r="Q317" s="321"/>
      <c r="R317" s="319"/>
      <c r="S317" s="34"/>
      <c r="T317" s="34"/>
      <c r="U317" s="35" t="s">
        <v>64</v>
      </c>
      <c r="V317" s="314">
        <v>0</v>
      </c>
      <c r="W317" s="31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x14ac:dyDescent="0.2">
      <c r="A318" s="322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4"/>
      <c r="N318" s="325" t="s">
        <v>65</v>
      </c>
      <c r="O318" s="326"/>
      <c r="P318" s="326"/>
      <c r="Q318" s="326"/>
      <c r="R318" s="326"/>
      <c r="S318" s="326"/>
      <c r="T318" s="327"/>
      <c r="U318" s="37" t="s">
        <v>66</v>
      </c>
      <c r="V318" s="316">
        <f>IFERROR(V317/H317,"0")</f>
        <v>0</v>
      </c>
      <c r="W318" s="316">
        <f>IFERROR(W317/H317,"0")</f>
        <v>0</v>
      </c>
      <c r="X318" s="316">
        <f>IFERROR(IF(X317="",0,X317),"0")</f>
        <v>0</v>
      </c>
      <c r="Y318" s="317"/>
      <c r="Z318" s="317"/>
    </row>
    <row r="319" spans="1:53" x14ac:dyDescent="0.2">
      <c r="A319" s="323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4"/>
      <c r="N319" s="325" t="s">
        <v>65</v>
      </c>
      <c r="O319" s="326"/>
      <c r="P319" s="326"/>
      <c r="Q319" s="326"/>
      <c r="R319" s="326"/>
      <c r="S319" s="326"/>
      <c r="T319" s="327"/>
      <c r="U319" s="37" t="s">
        <v>64</v>
      </c>
      <c r="V319" s="316">
        <f>IFERROR(SUM(V317:V317),"0")</f>
        <v>0</v>
      </c>
      <c r="W319" s="316">
        <f>IFERROR(SUM(W317:W317),"0")</f>
        <v>0</v>
      </c>
      <c r="X319" s="37"/>
      <c r="Y319" s="317"/>
      <c r="Z319" s="317"/>
    </row>
    <row r="320" spans="1:53" ht="14.25" customHeight="1" x14ac:dyDescent="0.25">
      <c r="A320" s="338" t="s">
        <v>224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323"/>
      <c r="Y320" s="310"/>
      <c r="Z320" s="310"/>
    </row>
    <row r="321" spans="1:53" ht="16.5" customHeight="1" x14ac:dyDescent="0.25">
      <c r="A321" s="54" t="s">
        <v>473</v>
      </c>
      <c r="B321" s="54" t="s">
        <v>474</v>
      </c>
      <c r="C321" s="31">
        <v>4301060314</v>
      </c>
      <c r="D321" s="318">
        <v>4607091384673</v>
      </c>
      <c r="E321" s="319"/>
      <c r="F321" s="313">
        <v>1.3</v>
      </c>
      <c r="G321" s="32">
        <v>6</v>
      </c>
      <c r="H321" s="313">
        <v>7.8</v>
      </c>
      <c r="I321" s="313">
        <v>8.3640000000000008</v>
      </c>
      <c r="J321" s="32">
        <v>56</v>
      </c>
      <c r="K321" s="32" t="s">
        <v>97</v>
      </c>
      <c r="L321" s="33" t="s">
        <v>63</v>
      </c>
      <c r="M321" s="32">
        <v>30</v>
      </c>
      <c r="N321" s="3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21"/>
      <c r="P321" s="321"/>
      <c r="Q321" s="321"/>
      <c r="R321" s="319"/>
      <c r="S321" s="34"/>
      <c r="T321" s="34"/>
      <c r="U321" s="35" t="s">
        <v>64</v>
      </c>
      <c r="V321" s="314">
        <v>20</v>
      </c>
      <c r="W321" s="315">
        <f>IFERROR(IF(V321="",0,CEILING((V321/$H321),1)*$H321),"")</f>
        <v>23.4</v>
      </c>
      <c r="X321" s="36">
        <f>IFERROR(IF(W321=0,"",ROUNDUP(W321/H321,0)*0.02175),"")</f>
        <v>6.5250000000000002E-2</v>
      </c>
      <c r="Y321" s="56"/>
      <c r="Z321" s="57"/>
      <c r="AD321" s="58"/>
      <c r="BA321" s="232" t="s">
        <v>1</v>
      </c>
    </row>
    <row r="322" spans="1:53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4"/>
      <c r="N322" s="325" t="s">
        <v>65</v>
      </c>
      <c r="O322" s="326"/>
      <c r="P322" s="326"/>
      <c r="Q322" s="326"/>
      <c r="R322" s="326"/>
      <c r="S322" s="326"/>
      <c r="T322" s="327"/>
      <c r="U322" s="37" t="s">
        <v>66</v>
      </c>
      <c r="V322" s="316">
        <f>IFERROR(V321/H321,"0")</f>
        <v>2.5641025641025643</v>
      </c>
      <c r="W322" s="316">
        <f>IFERROR(W321/H321,"0")</f>
        <v>3</v>
      </c>
      <c r="X322" s="316">
        <f>IFERROR(IF(X321="",0,X321),"0")</f>
        <v>6.5250000000000002E-2</v>
      </c>
      <c r="Y322" s="317"/>
      <c r="Z322" s="317"/>
    </row>
    <row r="323" spans="1:53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4"/>
      <c r="N323" s="325" t="s">
        <v>65</v>
      </c>
      <c r="O323" s="326"/>
      <c r="P323" s="326"/>
      <c r="Q323" s="326"/>
      <c r="R323" s="326"/>
      <c r="S323" s="326"/>
      <c r="T323" s="327"/>
      <c r="U323" s="37" t="s">
        <v>64</v>
      </c>
      <c r="V323" s="316">
        <f>IFERROR(SUM(V321:V321),"0")</f>
        <v>20</v>
      </c>
      <c r="W323" s="316">
        <f>IFERROR(SUM(W321:W321),"0")</f>
        <v>23.4</v>
      </c>
      <c r="X323" s="37"/>
      <c r="Y323" s="317"/>
      <c r="Z323" s="317"/>
    </row>
    <row r="324" spans="1:53" ht="16.5" customHeight="1" x14ac:dyDescent="0.25">
      <c r="A324" s="328" t="s">
        <v>475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23"/>
      <c r="Y324" s="309"/>
      <c r="Z324" s="309"/>
    </row>
    <row r="325" spans="1:53" ht="14.25" customHeight="1" x14ac:dyDescent="0.25">
      <c r="A325" s="338" t="s">
        <v>102</v>
      </c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3"/>
      <c r="N325" s="323"/>
      <c r="O325" s="323"/>
      <c r="P325" s="323"/>
      <c r="Q325" s="323"/>
      <c r="R325" s="323"/>
      <c r="S325" s="323"/>
      <c r="T325" s="323"/>
      <c r="U325" s="323"/>
      <c r="V325" s="323"/>
      <c r="W325" s="323"/>
      <c r="X325" s="323"/>
      <c r="Y325" s="310"/>
      <c r="Z325" s="310"/>
    </row>
    <row r="326" spans="1:53" ht="27" customHeight="1" x14ac:dyDescent="0.25">
      <c r="A326" s="54" t="s">
        <v>476</v>
      </c>
      <c r="B326" s="54" t="s">
        <v>477</v>
      </c>
      <c r="C326" s="31">
        <v>4301011324</v>
      </c>
      <c r="D326" s="318">
        <v>4607091384185</v>
      </c>
      <c r="E326" s="319"/>
      <c r="F326" s="313">
        <v>0.8</v>
      </c>
      <c r="G326" s="32">
        <v>15</v>
      </c>
      <c r="H326" s="313">
        <v>12</v>
      </c>
      <c r="I326" s="313">
        <v>12.48</v>
      </c>
      <c r="J326" s="32">
        <v>56</v>
      </c>
      <c r="K326" s="32" t="s">
        <v>97</v>
      </c>
      <c r="L326" s="33" t="s">
        <v>63</v>
      </c>
      <c r="M326" s="32">
        <v>60</v>
      </c>
      <c r="N326" s="4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21"/>
      <c r="P326" s="321"/>
      <c r="Q326" s="321"/>
      <c r="R326" s="319"/>
      <c r="S326" s="34"/>
      <c r="T326" s="34"/>
      <c r="U326" s="35" t="s">
        <v>64</v>
      </c>
      <c r="V326" s="314">
        <v>60</v>
      </c>
      <c r="W326" s="315">
        <f>IFERROR(IF(V326="",0,CEILING((V326/$H326),1)*$H326),"")</f>
        <v>60</v>
      </c>
      <c r="X326" s="36">
        <f>IFERROR(IF(W326=0,"",ROUNDUP(W326/H326,0)*0.02175),"")</f>
        <v>0.10874999999999999</v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478</v>
      </c>
      <c r="B327" s="54" t="s">
        <v>479</v>
      </c>
      <c r="C327" s="31">
        <v>4301011312</v>
      </c>
      <c r="D327" s="318">
        <v>4607091384192</v>
      </c>
      <c r="E327" s="319"/>
      <c r="F327" s="313">
        <v>1.8</v>
      </c>
      <c r="G327" s="32">
        <v>6</v>
      </c>
      <c r="H327" s="313">
        <v>10.8</v>
      </c>
      <c r="I327" s="313">
        <v>11.28</v>
      </c>
      <c r="J327" s="32">
        <v>56</v>
      </c>
      <c r="K327" s="32" t="s">
        <v>97</v>
      </c>
      <c r="L327" s="33" t="s">
        <v>98</v>
      </c>
      <c r="M327" s="32">
        <v>60</v>
      </c>
      <c r="N327" s="64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21"/>
      <c r="P327" s="321"/>
      <c r="Q327" s="321"/>
      <c r="R327" s="319"/>
      <c r="S327" s="34"/>
      <c r="T327" s="34"/>
      <c r="U327" s="35" t="s">
        <v>64</v>
      </c>
      <c r="V327" s="314">
        <v>0</v>
      </c>
      <c r="W327" s="315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480</v>
      </c>
      <c r="B328" s="54" t="s">
        <v>481</v>
      </c>
      <c r="C328" s="31">
        <v>4301011483</v>
      </c>
      <c r="D328" s="318">
        <v>4680115881907</v>
      </c>
      <c r="E328" s="319"/>
      <c r="F328" s="313">
        <v>1.8</v>
      </c>
      <c r="G328" s="32">
        <v>6</v>
      </c>
      <c r="H328" s="313">
        <v>10.8</v>
      </c>
      <c r="I328" s="313">
        <v>11.28</v>
      </c>
      <c r="J328" s="32">
        <v>56</v>
      </c>
      <c r="K328" s="32" t="s">
        <v>97</v>
      </c>
      <c r="L328" s="33" t="s">
        <v>63</v>
      </c>
      <c r="M328" s="32">
        <v>60</v>
      </c>
      <c r="N328" s="3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21"/>
      <c r="P328" s="321"/>
      <c r="Q328" s="321"/>
      <c r="R328" s="319"/>
      <c r="S328" s="34"/>
      <c r="T328" s="34"/>
      <c r="U328" s="35" t="s">
        <v>64</v>
      </c>
      <c r="V328" s="314">
        <v>0</v>
      </c>
      <c r="W328" s="315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4301011303</v>
      </c>
      <c r="D329" s="318">
        <v>4607091384680</v>
      </c>
      <c r="E329" s="319"/>
      <c r="F329" s="313">
        <v>0.4</v>
      </c>
      <c r="G329" s="32">
        <v>10</v>
      </c>
      <c r="H329" s="313">
        <v>4</v>
      </c>
      <c r="I329" s="313">
        <v>4.21</v>
      </c>
      <c r="J329" s="32">
        <v>120</v>
      </c>
      <c r="K329" s="32" t="s">
        <v>62</v>
      </c>
      <c r="L329" s="33" t="s">
        <v>63</v>
      </c>
      <c r="M329" s="32">
        <v>60</v>
      </c>
      <c r="N329" s="5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9" s="321"/>
      <c r="P329" s="321"/>
      <c r="Q329" s="321"/>
      <c r="R329" s="319"/>
      <c r="S329" s="34"/>
      <c r="T329" s="34"/>
      <c r="U329" s="35" t="s">
        <v>64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36" t="s">
        <v>1</v>
      </c>
    </row>
    <row r="330" spans="1:53" x14ac:dyDescent="0.2">
      <c r="A330" s="322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4"/>
      <c r="N330" s="325" t="s">
        <v>65</v>
      </c>
      <c r="O330" s="326"/>
      <c r="P330" s="326"/>
      <c r="Q330" s="326"/>
      <c r="R330" s="326"/>
      <c r="S330" s="326"/>
      <c r="T330" s="327"/>
      <c r="U330" s="37" t="s">
        <v>66</v>
      </c>
      <c r="V330" s="316">
        <f>IFERROR(V326/H326,"0")+IFERROR(V327/H327,"0")+IFERROR(V328/H328,"0")+IFERROR(V329/H329,"0")</f>
        <v>5</v>
      </c>
      <c r="W330" s="316">
        <f>IFERROR(W326/H326,"0")+IFERROR(W327/H327,"0")+IFERROR(W328/H328,"0")+IFERROR(W329/H329,"0")</f>
        <v>5</v>
      </c>
      <c r="X330" s="316">
        <f>IFERROR(IF(X326="",0,X326),"0")+IFERROR(IF(X327="",0,X327),"0")+IFERROR(IF(X328="",0,X328),"0")+IFERROR(IF(X329="",0,X329),"0")</f>
        <v>0.10874999999999999</v>
      </c>
      <c r="Y330" s="317"/>
      <c r="Z330" s="317"/>
    </row>
    <row r="331" spans="1:53" x14ac:dyDescent="0.2">
      <c r="A331" s="323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4"/>
      <c r="N331" s="325" t="s">
        <v>65</v>
      </c>
      <c r="O331" s="326"/>
      <c r="P331" s="326"/>
      <c r="Q331" s="326"/>
      <c r="R331" s="326"/>
      <c r="S331" s="326"/>
      <c r="T331" s="327"/>
      <c r="U331" s="37" t="s">
        <v>64</v>
      </c>
      <c r="V331" s="316">
        <f>IFERROR(SUM(V326:V329),"0")</f>
        <v>60</v>
      </c>
      <c r="W331" s="316">
        <f>IFERROR(SUM(W326:W329),"0")</f>
        <v>60</v>
      </c>
      <c r="X331" s="37"/>
      <c r="Y331" s="317"/>
      <c r="Z331" s="317"/>
    </row>
    <row r="332" spans="1:53" ht="14.25" customHeight="1" x14ac:dyDescent="0.25">
      <c r="A332" s="338" t="s">
        <v>59</v>
      </c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3"/>
      <c r="N332" s="323"/>
      <c r="O332" s="323"/>
      <c r="P332" s="323"/>
      <c r="Q332" s="323"/>
      <c r="R332" s="323"/>
      <c r="S332" s="323"/>
      <c r="T332" s="323"/>
      <c r="U332" s="323"/>
      <c r="V332" s="323"/>
      <c r="W332" s="323"/>
      <c r="X332" s="323"/>
      <c r="Y332" s="310"/>
      <c r="Z332" s="310"/>
    </row>
    <row r="333" spans="1:53" ht="27" customHeight="1" x14ac:dyDescent="0.25">
      <c r="A333" s="54" t="s">
        <v>484</v>
      </c>
      <c r="B333" s="54" t="s">
        <v>485</v>
      </c>
      <c r="C333" s="31">
        <v>4301031139</v>
      </c>
      <c r="D333" s="318">
        <v>4607091384802</v>
      </c>
      <c r="E333" s="319"/>
      <c r="F333" s="313">
        <v>0.73</v>
      </c>
      <c r="G333" s="32">
        <v>6</v>
      </c>
      <c r="H333" s="313">
        <v>4.38</v>
      </c>
      <c r="I333" s="313">
        <v>4.58</v>
      </c>
      <c r="J333" s="32">
        <v>156</v>
      </c>
      <c r="K333" s="32" t="s">
        <v>62</v>
      </c>
      <c r="L333" s="33" t="s">
        <v>63</v>
      </c>
      <c r="M333" s="32">
        <v>35</v>
      </c>
      <c r="N333" s="3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3" s="321"/>
      <c r="P333" s="321"/>
      <c r="Q333" s="321"/>
      <c r="R333" s="319"/>
      <c r="S333" s="34"/>
      <c r="T333" s="34"/>
      <c r="U333" s="35" t="s">
        <v>64</v>
      </c>
      <c r="V333" s="314">
        <v>0</v>
      </c>
      <c r="W333" s="315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7" t="s">
        <v>1</v>
      </c>
    </row>
    <row r="334" spans="1:53" ht="27" customHeight="1" x14ac:dyDescent="0.25">
      <c r="A334" s="54" t="s">
        <v>486</v>
      </c>
      <c r="B334" s="54" t="s">
        <v>487</v>
      </c>
      <c r="C334" s="31">
        <v>4301031140</v>
      </c>
      <c r="D334" s="318">
        <v>4607091384826</v>
      </c>
      <c r="E334" s="319"/>
      <c r="F334" s="313">
        <v>0.35</v>
      </c>
      <c r="G334" s="32">
        <v>8</v>
      </c>
      <c r="H334" s="313">
        <v>2.8</v>
      </c>
      <c r="I334" s="313">
        <v>2.9</v>
      </c>
      <c r="J334" s="32">
        <v>234</v>
      </c>
      <c r="K334" s="32" t="s">
        <v>169</v>
      </c>
      <c r="L334" s="33" t="s">
        <v>63</v>
      </c>
      <c r="M334" s="32">
        <v>35</v>
      </c>
      <c r="N334" s="3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4" s="321"/>
      <c r="P334" s="321"/>
      <c r="Q334" s="321"/>
      <c r="R334" s="319"/>
      <c r="S334" s="34"/>
      <c r="T334" s="34"/>
      <c r="U334" s="35" t="s">
        <v>64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IFERROR(IF(W334=0,"",ROUNDUP(W334/H334,0)*0.00502),"")</f>
        <v/>
      </c>
      <c r="Y334" s="56"/>
      <c r="Z334" s="57"/>
      <c r="AD334" s="58"/>
      <c r="BA334" s="238" t="s">
        <v>1</v>
      </c>
    </row>
    <row r="335" spans="1:53" x14ac:dyDescent="0.2">
      <c r="A335" s="322"/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4"/>
      <c r="N335" s="325" t="s">
        <v>65</v>
      </c>
      <c r="O335" s="326"/>
      <c r="P335" s="326"/>
      <c r="Q335" s="326"/>
      <c r="R335" s="326"/>
      <c r="S335" s="326"/>
      <c r="T335" s="327"/>
      <c r="U335" s="37" t="s">
        <v>66</v>
      </c>
      <c r="V335" s="316">
        <f>IFERROR(V333/H333,"0")+IFERROR(V334/H334,"0")</f>
        <v>0</v>
      </c>
      <c r="W335" s="316">
        <f>IFERROR(W333/H333,"0")+IFERROR(W334/H334,"0")</f>
        <v>0</v>
      </c>
      <c r="X335" s="316">
        <f>IFERROR(IF(X333="",0,X333),"0")+IFERROR(IF(X334="",0,X334),"0")</f>
        <v>0</v>
      </c>
      <c r="Y335" s="317"/>
      <c r="Z335" s="317"/>
    </row>
    <row r="336" spans="1:53" x14ac:dyDescent="0.2">
      <c r="A336" s="323"/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4"/>
      <c r="N336" s="325" t="s">
        <v>65</v>
      </c>
      <c r="O336" s="326"/>
      <c r="P336" s="326"/>
      <c r="Q336" s="326"/>
      <c r="R336" s="326"/>
      <c r="S336" s="326"/>
      <c r="T336" s="327"/>
      <c r="U336" s="37" t="s">
        <v>64</v>
      </c>
      <c r="V336" s="316">
        <f>IFERROR(SUM(V333:V334),"0")</f>
        <v>0</v>
      </c>
      <c r="W336" s="316">
        <f>IFERROR(SUM(W333:W334),"0")</f>
        <v>0</v>
      </c>
      <c r="X336" s="37"/>
      <c r="Y336" s="317"/>
      <c r="Z336" s="317"/>
    </row>
    <row r="337" spans="1:53" ht="14.25" customHeight="1" x14ac:dyDescent="0.25">
      <c r="A337" s="338" t="s">
        <v>67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23"/>
      <c r="Y337" s="310"/>
      <c r="Z337" s="310"/>
    </row>
    <row r="338" spans="1:53" ht="27" customHeight="1" x14ac:dyDescent="0.25">
      <c r="A338" s="54" t="s">
        <v>488</v>
      </c>
      <c r="B338" s="54" t="s">
        <v>489</v>
      </c>
      <c r="C338" s="31">
        <v>4301051303</v>
      </c>
      <c r="D338" s="318">
        <v>4607091384246</v>
      </c>
      <c r="E338" s="319"/>
      <c r="F338" s="313">
        <v>1.3</v>
      </c>
      <c r="G338" s="32">
        <v>6</v>
      </c>
      <c r="H338" s="313">
        <v>7.8</v>
      </c>
      <c r="I338" s="313">
        <v>8.3640000000000008</v>
      </c>
      <c r="J338" s="32">
        <v>56</v>
      </c>
      <c r="K338" s="32" t="s">
        <v>97</v>
      </c>
      <c r="L338" s="33" t="s">
        <v>63</v>
      </c>
      <c r="M338" s="32">
        <v>40</v>
      </c>
      <c r="N338" s="6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8" s="321"/>
      <c r="P338" s="321"/>
      <c r="Q338" s="321"/>
      <c r="R338" s="319"/>
      <c r="S338" s="34"/>
      <c r="T338" s="34"/>
      <c r="U338" s="35" t="s">
        <v>64</v>
      </c>
      <c r="V338" s="314">
        <v>0</v>
      </c>
      <c r="W338" s="315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39" t="s">
        <v>1</v>
      </c>
    </row>
    <row r="339" spans="1:53" ht="27" customHeight="1" x14ac:dyDescent="0.25">
      <c r="A339" s="54" t="s">
        <v>490</v>
      </c>
      <c r="B339" s="54" t="s">
        <v>491</v>
      </c>
      <c r="C339" s="31">
        <v>4301051445</v>
      </c>
      <c r="D339" s="318">
        <v>4680115881976</v>
      </c>
      <c r="E339" s="319"/>
      <c r="F339" s="313">
        <v>1.3</v>
      </c>
      <c r="G339" s="32">
        <v>6</v>
      </c>
      <c r="H339" s="313">
        <v>7.8</v>
      </c>
      <c r="I339" s="313">
        <v>8.2799999999999994</v>
      </c>
      <c r="J339" s="32">
        <v>56</v>
      </c>
      <c r="K339" s="32" t="s">
        <v>97</v>
      </c>
      <c r="L339" s="33" t="s">
        <v>63</v>
      </c>
      <c r="M339" s="32">
        <v>40</v>
      </c>
      <c r="N339" s="41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9" s="321"/>
      <c r="P339" s="321"/>
      <c r="Q339" s="321"/>
      <c r="R339" s="319"/>
      <c r="S339" s="34"/>
      <c r="T339" s="34"/>
      <c r="U339" s="35" t="s">
        <v>64</v>
      </c>
      <c r="V339" s="314">
        <v>0</v>
      </c>
      <c r="W339" s="315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492</v>
      </c>
      <c r="B340" s="54" t="s">
        <v>493</v>
      </c>
      <c r="C340" s="31">
        <v>4301051297</v>
      </c>
      <c r="D340" s="318">
        <v>4607091384253</v>
      </c>
      <c r="E340" s="319"/>
      <c r="F340" s="313">
        <v>0.4</v>
      </c>
      <c r="G340" s="32">
        <v>6</v>
      </c>
      <c r="H340" s="313">
        <v>2.4</v>
      </c>
      <c r="I340" s="313">
        <v>2.6840000000000002</v>
      </c>
      <c r="J340" s="32">
        <v>156</v>
      </c>
      <c r="K340" s="32" t="s">
        <v>62</v>
      </c>
      <c r="L340" s="33" t="s">
        <v>63</v>
      </c>
      <c r="M340" s="32">
        <v>40</v>
      </c>
      <c r="N340" s="6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0" s="321"/>
      <c r="P340" s="321"/>
      <c r="Q340" s="321"/>
      <c r="R340" s="319"/>
      <c r="S340" s="34"/>
      <c r="T340" s="34"/>
      <c r="U340" s="35" t="s">
        <v>64</v>
      </c>
      <c r="V340" s="314">
        <v>0</v>
      </c>
      <c r="W340" s="315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494</v>
      </c>
      <c r="B341" s="54" t="s">
        <v>495</v>
      </c>
      <c r="C341" s="31">
        <v>4301051444</v>
      </c>
      <c r="D341" s="318">
        <v>4680115881969</v>
      </c>
      <c r="E341" s="319"/>
      <c r="F341" s="313">
        <v>0.4</v>
      </c>
      <c r="G341" s="32">
        <v>6</v>
      </c>
      <c r="H341" s="313">
        <v>2.4</v>
      </c>
      <c r="I341" s="313">
        <v>2.6</v>
      </c>
      <c r="J341" s="32">
        <v>156</v>
      </c>
      <c r="K341" s="32" t="s">
        <v>62</v>
      </c>
      <c r="L341" s="33" t="s">
        <v>63</v>
      </c>
      <c r="M341" s="32">
        <v>40</v>
      </c>
      <c r="N341" s="59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1" s="321"/>
      <c r="P341" s="321"/>
      <c r="Q341" s="321"/>
      <c r="R341" s="319"/>
      <c r="S341" s="34"/>
      <c r="T341" s="34"/>
      <c r="U341" s="35" t="s">
        <v>64</v>
      </c>
      <c r="V341" s="314">
        <v>0</v>
      </c>
      <c r="W341" s="31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x14ac:dyDescent="0.2">
      <c r="A342" s="322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4"/>
      <c r="N342" s="325" t="s">
        <v>65</v>
      </c>
      <c r="O342" s="326"/>
      <c r="P342" s="326"/>
      <c r="Q342" s="326"/>
      <c r="R342" s="326"/>
      <c r="S342" s="326"/>
      <c r="T342" s="327"/>
      <c r="U342" s="37" t="s">
        <v>66</v>
      </c>
      <c r="V342" s="316">
        <f>IFERROR(V338/H338,"0")+IFERROR(V339/H339,"0")+IFERROR(V340/H340,"0")+IFERROR(V341/H341,"0")</f>
        <v>0</v>
      </c>
      <c r="W342" s="316">
        <f>IFERROR(W338/H338,"0")+IFERROR(W339/H339,"0")+IFERROR(W340/H340,"0")+IFERROR(W341/H341,"0")</f>
        <v>0</v>
      </c>
      <c r="X342" s="316">
        <f>IFERROR(IF(X338="",0,X338),"0")+IFERROR(IF(X339="",0,X339),"0")+IFERROR(IF(X340="",0,X340),"0")+IFERROR(IF(X341="",0,X341),"0")</f>
        <v>0</v>
      </c>
      <c r="Y342" s="317"/>
      <c r="Z342" s="317"/>
    </row>
    <row r="343" spans="1:53" x14ac:dyDescent="0.2">
      <c r="A343" s="323"/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4"/>
      <c r="N343" s="325" t="s">
        <v>65</v>
      </c>
      <c r="O343" s="326"/>
      <c r="P343" s="326"/>
      <c r="Q343" s="326"/>
      <c r="R343" s="326"/>
      <c r="S343" s="326"/>
      <c r="T343" s="327"/>
      <c r="U343" s="37" t="s">
        <v>64</v>
      </c>
      <c r="V343" s="316">
        <f>IFERROR(SUM(V338:V341),"0")</f>
        <v>0</v>
      </c>
      <c r="W343" s="316">
        <f>IFERROR(SUM(W338:W341),"0")</f>
        <v>0</v>
      </c>
      <c r="X343" s="37"/>
      <c r="Y343" s="317"/>
      <c r="Z343" s="317"/>
    </row>
    <row r="344" spans="1:53" ht="14.25" customHeight="1" x14ac:dyDescent="0.25">
      <c r="A344" s="338" t="s">
        <v>224</v>
      </c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3"/>
      <c r="N344" s="323"/>
      <c r="O344" s="323"/>
      <c r="P344" s="323"/>
      <c r="Q344" s="323"/>
      <c r="R344" s="323"/>
      <c r="S344" s="323"/>
      <c r="T344" s="323"/>
      <c r="U344" s="323"/>
      <c r="V344" s="323"/>
      <c r="W344" s="323"/>
      <c r="X344" s="323"/>
      <c r="Y344" s="310"/>
      <c r="Z344" s="310"/>
    </row>
    <row r="345" spans="1:53" ht="27" customHeight="1" x14ac:dyDescent="0.25">
      <c r="A345" s="54" t="s">
        <v>496</v>
      </c>
      <c r="B345" s="54" t="s">
        <v>497</v>
      </c>
      <c r="C345" s="31">
        <v>4301060322</v>
      </c>
      <c r="D345" s="318">
        <v>4607091389357</v>
      </c>
      <c r="E345" s="319"/>
      <c r="F345" s="313">
        <v>1.3</v>
      </c>
      <c r="G345" s="32">
        <v>6</v>
      </c>
      <c r="H345" s="313">
        <v>7.8</v>
      </c>
      <c r="I345" s="313">
        <v>8.2799999999999994</v>
      </c>
      <c r="J345" s="32">
        <v>56</v>
      </c>
      <c r="K345" s="32" t="s">
        <v>97</v>
      </c>
      <c r="L345" s="33" t="s">
        <v>63</v>
      </c>
      <c r="M345" s="32">
        <v>40</v>
      </c>
      <c r="N345" s="54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5" s="321"/>
      <c r="P345" s="321"/>
      <c r="Q345" s="321"/>
      <c r="R345" s="319"/>
      <c r="S345" s="34"/>
      <c r="T345" s="34"/>
      <c r="U345" s="35" t="s">
        <v>64</v>
      </c>
      <c r="V345" s="314">
        <v>0</v>
      </c>
      <c r="W345" s="315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3" t="s">
        <v>1</v>
      </c>
    </row>
    <row r="346" spans="1:53" x14ac:dyDescent="0.2">
      <c r="A346" s="322"/>
      <c r="B346" s="323"/>
      <c r="C346" s="323"/>
      <c r="D346" s="323"/>
      <c r="E346" s="323"/>
      <c r="F346" s="323"/>
      <c r="G346" s="323"/>
      <c r="H346" s="323"/>
      <c r="I346" s="323"/>
      <c r="J346" s="323"/>
      <c r="K346" s="323"/>
      <c r="L346" s="323"/>
      <c r="M346" s="324"/>
      <c r="N346" s="325" t="s">
        <v>65</v>
      </c>
      <c r="O346" s="326"/>
      <c r="P346" s="326"/>
      <c r="Q346" s="326"/>
      <c r="R346" s="326"/>
      <c r="S346" s="326"/>
      <c r="T346" s="327"/>
      <c r="U346" s="37" t="s">
        <v>66</v>
      </c>
      <c r="V346" s="316">
        <f>IFERROR(V345/H345,"0")</f>
        <v>0</v>
      </c>
      <c r="W346" s="316">
        <f>IFERROR(W345/H345,"0")</f>
        <v>0</v>
      </c>
      <c r="X346" s="316">
        <f>IFERROR(IF(X345="",0,X345),"0")</f>
        <v>0</v>
      </c>
      <c r="Y346" s="317"/>
      <c r="Z346" s="317"/>
    </row>
    <row r="347" spans="1:53" x14ac:dyDescent="0.2">
      <c r="A347" s="323"/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4"/>
      <c r="N347" s="325" t="s">
        <v>65</v>
      </c>
      <c r="O347" s="326"/>
      <c r="P347" s="326"/>
      <c r="Q347" s="326"/>
      <c r="R347" s="326"/>
      <c r="S347" s="326"/>
      <c r="T347" s="327"/>
      <c r="U347" s="37" t="s">
        <v>64</v>
      </c>
      <c r="V347" s="316">
        <f>IFERROR(SUM(V345:V345),"0")</f>
        <v>0</v>
      </c>
      <c r="W347" s="316">
        <f>IFERROR(SUM(W345:W345),"0")</f>
        <v>0</v>
      </c>
      <c r="X347" s="37"/>
      <c r="Y347" s="317"/>
      <c r="Z347" s="317"/>
    </row>
    <row r="348" spans="1:53" ht="27.75" customHeight="1" x14ac:dyDescent="0.2">
      <c r="A348" s="362" t="s">
        <v>498</v>
      </c>
      <c r="B348" s="363"/>
      <c r="C348" s="363"/>
      <c r="D348" s="363"/>
      <c r="E348" s="363"/>
      <c r="F348" s="363"/>
      <c r="G348" s="363"/>
      <c r="H348" s="363"/>
      <c r="I348" s="363"/>
      <c r="J348" s="363"/>
      <c r="K348" s="363"/>
      <c r="L348" s="363"/>
      <c r="M348" s="363"/>
      <c r="N348" s="363"/>
      <c r="O348" s="363"/>
      <c r="P348" s="363"/>
      <c r="Q348" s="363"/>
      <c r="R348" s="363"/>
      <c r="S348" s="363"/>
      <c r="T348" s="363"/>
      <c r="U348" s="363"/>
      <c r="V348" s="363"/>
      <c r="W348" s="363"/>
      <c r="X348" s="363"/>
      <c r="Y348" s="48"/>
      <c r="Z348" s="48"/>
    </row>
    <row r="349" spans="1:53" ht="16.5" customHeight="1" x14ac:dyDescent="0.25">
      <c r="A349" s="328" t="s">
        <v>499</v>
      </c>
      <c r="B349" s="323"/>
      <c r="C349" s="323"/>
      <c r="D349" s="323"/>
      <c r="E349" s="323"/>
      <c r="F349" s="323"/>
      <c r="G349" s="323"/>
      <c r="H349" s="323"/>
      <c r="I349" s="323"/>
      <c r="J349" s="323"/>
      <c r="K349" s="323"/>
      <c r="L349" s="323"/>
      <c r="M349" s="323"/>
      <c r="N349" s="323"/>
      <c r="O349" s="323"/>
      <c r="P349" s="323"/>
      <c r="Q349" s="323"/>
      <c r="R349" s="323"/>
      <c r="S349" s="323"/>
      <c r="T349" s="323"/>
      <c r="U349" s="323"/>
      <c r="V349" s="323"/>
      <c r="W349" s="323"/>
      <c r="X349" s="323"/>
      <c r="Y349" s="309"/>
      <c r="Z349" s="309"/>
    </row>
    <row r="350" spans="1:53" ht="14.25" customHeight="1" x14ac:dyDescent="0.25">
      <c r="A350" s="338" t="s">
        <v>102</v>
      </c>
      <c r="B350" s="323"/>
      <c r="C350" s="323"/>
      <c r="D350" s="323"/>
      <c r="E350" s="323"/>
      <c r="F350" s="323"/>
      <c r="G350" s="323"/>
      <c r="H350" s="323"/>
      <c r="I350" s="323"/>
      <c r="J350" s="323"/>
      <c r="K350" s="323"/>
      <c r="L350" s="323"/>
      <c r="M350" s="323"/>
      <c r="N350" s="323"/>
      <c r="O350" s="323"/>
      <c r="P350" s="323"/>
      <c r="Q350" s="323"/>
      <c r="R350" s="323"/>
      <c r="S350" s="323"/>
      <c r="T350" s="323"/>
      <c r="U350" s="323"/>
      <c r="V350" s="323"/>
      <c r="W350" s="323"/>
      <c r="X350" s="323"/>
      <c r="Y350" s="310"/>
      <c r="Z350" s="310"/>
    </row>
    <row r="351" spans="1:53" ht="27" customHeight="1" x14ac:dyDescent="0.25">
      <c r="A351" s="54" t="s">
        <v>500</v>
      </c>
      <c r="B351" s="54" t="s">
        <v>501</v>
      </c>
      <c r="C351" s="31">
        <v>4301011428</v>
      </c>
      <c r="D351" s="318">
        <v>4607091389708</v>
      </c>
      <c r="E351" s="319"/>
      <c r="F351" s="313">
        <v>0.45</v>
      </c>
      <c r="G351" s="32">
        <v>6</v>
      </c>
      <c r="H351" s="313">
        <v>2.7</v>
      </c>
      <c r="I351" s="313">
        <v>2.9</v>
      </c>
      <c r="J351" s="32">
        <v>156</v>
      </c>
      <c r="K351" s="32" t="s">
        <v>62</v>
      </c>
      <c r="L351" s="33" t="s">
        <v>98</v>
      </c>
      <c r="M351" s="32">
        <v>50</v>
      </c>
      <c r="N351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1" s="321"/>
      <c r="P351" s="321"/>
      <c r="Q351" s="321"/>
      <c r="R351" s="319"/>
      <c r="S351" s="34"/>
      <c r="T351" s="34"/>
      <c r="U351" s="35" t="s">
        <v>64</v>
      </c>
      <c r="V351" s="314">
        <v>0</v>
      </c>
      <c r="W351" s="315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44" t="s">
        <v>1</v>
      </c>
    </row>
    <row r="352" spans="1:53" ht="27" customHeight="1" x14ac:dyDescent="0.25">
      <c r="A352" s="54" t="s">
        <v>502</v>
      </c>
      <c r="B352" s="54" t="s">
        <v>503</v>
      </c>
      <c r="C352" s="31">
        <v>4301011427</v>
      </c>
      <c r="D352" s="318">
        <v>4607091389692</v>
      </c>
      <c r="E352" s="319"/>
      <c r="F352" s="313">
        <v>0.45</v>
      </c>
      <c r="G352" s="32">
        <v>6</v>
      </c>
      <c r="H352" s="313">
        <v>2.7</v>
      </c>
      <c r="I352" s="313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40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2" s="321"/>
      <c r="P352" s="321"/>
      <c r="Q352" s="321"/>
      <c r="R352" s="319"/>
      <c r="S352" s="34"/>
      <c r="T352" s="34"/>
      <c r="U352" s="35" t="s">
        <v>64</v>
      </c>
      <c r="V352" s="314">
        <v>0</v>
      </c>
      <c r="W352" s="315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x14ac:dyDescent="0.2">
      <c r="A353" s="322"/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3"/>
      <c r="M353" s="324"/>
      <c r="N353" s="325" t="s">
        <v>65</v>
      </c>
      <c r="O353" s="326"/>
      <c r="P353" s="326"/>
      <c r="Q353" s="326"/>
      <c r="R353" s="326"/>
      <c r="S353" s="326"/>
      <c r="T353" s="327"/>
      <c r="U353" s="37" t="s">
        <v>66</v>
      </c>
      <c r="V353" s="316">
        <f>IFERROR(V351/H351,"0")+IFERROR(V352/H352,"0")</f>
        <v>0</v>
      </c>
      <c r="W353" s="316">
        <f>IFERROR(W351/H351,"0")+IFERROR(W352/H352,"0")</f>
        <v>0</v>
      </c>
      <c r="X353" s="316">
        <f>IFERROR(IF(X351="",0,X351),"0")+IFERROR(IF(X352="",0,X352),"0")</f>
        <v>0</v>
      </c>
      <c r="Y353" s="317"/>
      <c r="Z353" s="317"/>
    </row>
    <row r="354" spans="1:53" x14ac:dyDescent="0.2">
      <c r="A354" s="323"/>
      <c r="B354" s="323"/>
      <c r="C354" s="323"/>
      <c r="D354" s="323"/>
      <c r="E354" s="323"/>
      <c r="F354" s="323"/>
      <c r="G354" s="323"/>
      <c r="H354" s="323"/>
      <c r="I354" s="323"/>
      <c r="J354" s="323"/>
      <c r="K354" s="323"/>
      <c r="L354" s="323"/>
      <c r="M354" s="324"/>
      <c r="N354" s="325" t="s">
        <v>65</v>
      </c>
      <c r="O354" s="326"/>
      <c r="P354" s="326"/>
      <c r="Q354" s="326"/>
      <c r="R354" s="326"/>
      <c r="S354" s="326"/>
      <c r="T354" s="327"/>
      <c r="U354" s="37" t="s">
        <v>64</v>
      </c>
      <c r="V354" s="316">
        <f>IFERROR(SUM(V351:V352),"0")</f>
        <v>0</v>
      </c>
      <c r="W354" s="316">
        <f>IFERROR(SUM(W351:W352),"0")</f>
        <v>0</v>
      </c>
      <c r="X354" s="37"/>
      <c r="Y354" s="317"/>
      <c r="Z354" s="317"/>
    </row>
    <row r="355" spans="1:53" ht="14.25" customHeight="1" x14ac:dyDescent="0.25">
      <c r="A355" s="338" t="s">
        <v>59</v>
      </c>
      <c r="B355" s="323"/>
      <c r="C355" s="323"/>
      <c r="D355" s="323"/>
      <c r="E355" s="323"/>
      <c r="F355" s="323"/>
      <c r="G355" s="323"/>
      <c r="H355" s="323"/>
      <c r="I355" s="323"/>
      <c r="J355" s="323"/>
      <c r="K355" s="323"/>
      <c r="L355" s="323"/>
      <c r="M355" s="323"/>
      <c r="N355" s="323"/>
      <c r="O355" s="323"/>
      <c r="P355" s="323"/>
      <c r="Q355" s="323"/>
      <c r="R355" s="323"/>
      <c r="S355" s="323"/>
      <c r="T355" s="323"/>
      <c r="U355" s="323"/>
      <c r="V355" s="323"/>
      <c r="W355" s="323"/>
      <c r="X355" s="323"/>
      <c r="Y355" s="310"/>
      <c r="Z355" s="310"/>
    </row>
    <row r="356" spans="1:53" ht="27" customHeight="1" x14ac:dyDescent="0.25">
      <c r="A356" s="54" t="s">
        <v>504</v>
      </c>
      <c r="B356" s="54" t="s">
        <v>505</v>
      </c>
      <c r="C356" s="31">
        <v>4301031177</v>
      </c>
      <c r="D356" s="318">
        <v>4607091389753</v>
      </c>
      <c r="E356" s="319"/>
      <c r="F356" s="313">
        <v>0.7</v>
      </c>
      <c r="G356" s="32">
        <v>6</v>
      </c>
      <c r="H356" s="313">
        <v>4.2</v>
      </c>
      <c r="I356" s="313">
        <v>4.43</v>
      </c>
      <c r="J356" s="32">
        <v>156</v>
      </c>
      <c r="K356" s="32" t="s">
        <v>62</v>
      </c>
      <c r="L356" s="33" t="s">
        <v>63</v>
      </c>
      <c r="M356" s="32">
        <v>45</v>
      </c>
      <c r="N356" s="6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6" s="321"/>
      <c r="P356" s="321"/>
      <c r="Q356" s="321"/>
      <c r="R356" s="319"/>
      <c r="S356" s="34"/>
      <c r="T356" s="34"/>
      <c r="U356" s="35" t="s">
        <v>64</v>
      </c>
      <c r="V356" s="314">
        <v>0</v>
      </c>
      <c r="W356" s="315">
        <f t="shared" ref="W356:W368" si="15">IFERROR(IF(V356="",0,CEILING((V356/$H356),1)*$H356),"")</f>
        <v>0</v>
      </c>
      <c r="X356" s="36" t="str">
        <f>IFERROR(IF(W356=0,"",ROUNDUP(W356/H356,0)*0.00753),"")</f>
        <v/>
      </c>
      <c r="Y356" s="56"/>
      <c r="Z356" s="57"/>
      <c r="AD356" s="58"/>
      <c r="BA356" s="246" t="s">
        <v>1</v>
      </c>
    </row>
    <row r="357" spans="1:53" ht="27" customHeight="1" x14ac:dyDescent="0.25">
      <c r="A357" s="54" t="s">
        <v>506</v>
      </c>
      <c r="B357" s="54" t="s">
        <v>507</v>
      </c>
      <c r="C357" s="31">
        <v>4301031174</v>
      </c>
      <c r="D357" s="318">
        <v>4607091389760</v>
      </c>
      <c r="E357" s="319"/>
      <c r="F357" s="313">
        <v>0.7</v>
      </c>
      <c r="G357" s="32">
        <v>6</v>
      </c>
      <c r="H357" s="313">
        <v>4.2</v>
      </c>
      <c r="I357" s="313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7" s="321"/>
      <c r="P357" s="321"/>
      <c r="Q357" s="321"/>
      <c r="R357" s="319"/>
      <c r="S357" s="34"/>
      <c r="T357" s="34"/>
      <c r="U357" s="35" t="s">
        <v>64</v>
      </c>
      <c r="V357" s="314">
        <v>0</v>
      </c>
      <c r="W357" s="315">
        <f t="shared" si="15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4301031175</v>
      </c>
      <c r="D358" s="318">
        <v>4607091389746</v>
      </c>
      <c r="E358" s="319"/>
      <c r="F358" s="313">
        <v>0.7</v>
      </c>
      <c r="G358" s="32">
        <v>6</v>
      </c>
      <c r="H358" s="313">
        <v>4.2</v>
      </c>
      <c r="I358" s="313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4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8" s="321"/>
      <c r="P358" s="321"/>
      <c r="Q358" s="321"/>
      <c r="R358" s="319"/>
      <c r="S358" s="34"/>
      <c r="T358" s="34"/>
      <c r="U358" s="35" t="s">
        <v>64</v>
      </c>
      <c r="V358" s="314">
        <v>80</v>
      </c>
      <c r="W358" s="315">
        <f t="shared" si="15"/>
        <v>84</v>
      </c>
      <c r="X358" s="36">
        <f>IFERROR(IF(W358=0,"",ROUNDUP(W358/H358,0)*0.00753),"")</f>
        <v>0.15060000000000001</v>
      </c>
      <c r="Y358" s="56"/>
      <c r="Z358" s="57"/>
      <c r="AD358" s="58"/>
      <c r="BA358" s="248" t="s">
        <v>1</v>
      </c>
    </row>
    <row r="359" spans="1:53" ht="37.5" customHeight="1" x14ac:dyDescent="0.25">
      <c r="A359" s="54" t="s">
        <v>510</v>
      </c>
      <c r="B359" s="54" t="s">
        <v>511</v>
      </c>
      <c r="C359" s="31">
        <v>4301031236</v>
      </c>
      <c r="D359" s="318">
        <v>4680115882928</v>
      </c>
      <c r="E359" s="319"/>
      <c r="F359" s="313">
        <v>0.28000000000000003</v>
      </c>
      <c r="G359" s="32">
        <v>6</v>
      </c>
      <c r="H359" s="313">
        <v>1.68</v>
      </c>
      <c r="I359" s="313">
        <v>2.6</v>
      </c>
      <c r="J359" s="32">
        <v>156</v>
      </c>
      <c r="K359" s="32" t="s">
        <v>62</v>
      </c>
      <c r="L359" s="33" t="s">
        <v>63</v>
      </c>
      <c r="M359" s="32">
        <v>35</v>
      </c>
      <c r="N359" s="37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9" s="321"/>
      <c r="P359" s="321"/>
      <c r="Q359" s="321"/>
      <c r="R359" s="319"/>
      <c r="S359" s="34"/>
      <c r="T359" s="34"/>
      <c r="U359" s="35" t="s">
        <v>64</v>
      </c>
      <c r="V359" s="314">
        <v>0</v>
      </c>
      <c r="W359" s="315">
        <f t="shared" si="15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512</v>
      </c>
      <c r="B360" s="54" t="s">
        <v>513</v>
      </c>
      <c r="C360" s="31">
        <v>4301031257</v>
      </c>
      <c r="D360" s="318">
        <v>4680115883147</v>
      </c>
      <c r="E360" s="319"/>
      <c r="F360" s="313">
        <v>0.28000000000000003</v>
      </c>
      <c r="G360" s="32">
        <v>6</v>
      </c>
      <c r="H360" s="313">
        <v>1.68</v>
      </c>
      <c r="I360" s="313">
        <v>1.81</v>
      </c>
      <c r="J360" s="32">
        <v>234</v>
      </c>
      <c r="K360" s="32" t="s">
        <v>169</v>
      </c>
      <c r="L360" s="33" t="s">
        <v>63</v>
      </c>
      <c r="M360" s="32">
        <v>45</v>
      </c>
      <c r="N360" s="4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0" s="321"/>
      <c r="P360" s="321"/>
      <c r="Q360" s="321"/>
      <c r="R360" s="319"/>
      <c r="S360" s="34"/>
      <c r="T360" s="34"/>
      <c r="U360" s="35" t="s">
        <v>64</v>
      </c>
      <c r="V360" s="314">
        <v>0</v>
      </c>
      <c r="W360" s="315">
        <f t="shared" si="15"/>
        <v>0</v>
      </c>
      <c r="X360" s="36" t="str">
        <f t="shared" ref="X360:X368" si="16">IFERROR(IF(W360=0,"",ROUNDUP(W360/H360,0)*0.00502),"")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4301031178</v>
      </c>
      <c r="D361" s="318">
        <v>4607091384338</v>
      </c>
      <c r="E361" s="319"/>
      <c r="F361" s="313">
        <v>0.35</v>
      </c>
      <c r="G361" s="32">
        <v>6</v>
      </c>
      <c r="H361" s="313">
        <v>2.1</v>
      </c>
      <c r="I361" s="313">
        <v>2.23</v>
      </c>
      <c r="J361" s="32">
        <v>234</v>
      </c>
      <c r="K361" s="32" t="s">
        <v>169</v>
      </c>
      <c r="L361" s="33" t="s">
        <v>63</v>
      </c>
      <c r="M361" s="32">
        <v>45</v>
      </c>
      <c r="N361" s="4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1" s="321"/>
      <c r="P361" s="321"/>
      <c r="Q361" s="321"/>
      <c r="R361" s="319"/>
      <c r="S361" s="34"/>
      <c r="T361" s="34"/>
      <c r="U361" s="35" t="s">
        <v>64</v>
      </c>
      <c r="V361" s="314">
        <v>70</v>
      </c>
      <c r="W361" s="315">
        <f t="shared" si="15"/>
        <v>71.400000000000006</v>
      </c>
      <c r="X361" s="36">
        <f t="shared" si="16"/>
        <v>0.17068</v>
      </c>
      <c r="Y361" s="56"/>
      <c r="Z361" s="57"/>
      <c r="AD361" s="58"/>
      <c r="BA361" s="251" t="s">
        <v>1</v>
      </c>
    </row>
    <row r="362" spans="1:53" ht="37.5" customHeight="1" x14ac:dyDescent="0.25">
      <c r="A362" s="54" t="s">
        <v>516</v>
      </c>
      <c r="B362" s="54" t="s">
        <v>517</v>
      </c>
      <c r="C362" s="31">
        <v>4301031254</v>
      </c>
      <c r="D362" s="318">
        <v>4680115883154</v>
      </c>
      <c r="E362" s="319"/>
      <c r="F362" s="313">
        <v>0.28000000000000003</v>
      </c>
      <c r="G362" s="32">
        <v>6</v>
      </c>
      <c r="H362" s="313">
        <v>1.68</v>
      </c>
      <c r="I362" s="313">
        <v>1.81</v>
      </c>
      <c r="J362" s="32">
        <v>234</v>
      </c>
      <c r="K362" s="32" t="s">
        <v>169</v>
      </c>
      <c r="L362" s="33" t="s">
        <v>63</v>
      </c>
      <c r="M362" s="32">
        <v>45</v>
      </c>
      <c r="N362" s="3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2" s="321"/>
      <c r="P362" s="321"/>
      <c r="Q362" s="321"/>
      <c r="R362" s="319"/>
      <c r="S362" s="34"/>
      <c r="T362" s="34"/>
      <c r="U362" s="35" t="s">
        <v>64</v>
      </c>
      <c r="V362" s="314">
        <v>0</v>
      </c>
      <c r="W362" s="315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518</v>
      </c>
      <c r="B363" s="54" t="s">
        <v>519</v>
      </c>
      <c r="C363" s="31">
        <v>4301031171</v>
      </c>
      <c r="D363" s="318">
        <v>4607091389524</v>
      </c>
      <c r="E363" s="319"/>
      <c r="F363" s="313">
        <v>0.35</v>
      </c>
      <c r="G363" s="32">
        <v>6</v>
      </c>
      <c r="H363" s="313">
        <v>2.1</v>
      </c>
      <c r="I363" s="313">
        <v>2.23</v>
      </c>
      <c r="J363" s="32">
        <v>234</v>
      </c>
      <c r="K363" s="32" t="s">
        <v>169</v>
      </c>
      <c r="L363" s="33" t="s">
        <v>63</v>
      </c>
      <c r="M363" s="32">
        <v>45</v>
      </c>
      <c r="N363" s="4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3" s="321"/>
      <c r="P363" s="321"/>
      <c r="Q363" s="321"/>
      <c r="R363" s="319"/>
      <c r="S363" s="34"/>
      <c r="T363" s="34"/>
      <c r="U363" s="35" t="s">
        <v>64</v>
      </c>
      <c r="V363" s="314">
        <v>70</v>
      </c>
      <c r="W363" s="315">
        <f t="shared" si="15"/>
        <v>71.400000000000006</v>
      </c>
      <c r="X363" s="36">
        <f t="shared" si="16"/>
        <v>0.17068</v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520</v>
      </c>
      <c r="B364" s="54" t="s">
        <v>521</v>
      </c>
      <c r="C364" s="31">
        <v>4301031258</v>
      </c>
      <c r="D364" s="318">
        <v>4680115883161</v>
      </c>
      <c r="E364" s="319"/>
      <c r="F364" s="313">
        <v>0.28000000000000003</v>
      </c>
      <c r="G364" s="32">
        <v>6</v>
      </c>
      <c r="H364" s="313">
        <v>1.68</v>
      </c>
      <c r="I364" s="313">
        <v>1.81</v>
      </c>
      <c r="J364" s="32">
        <v>234</v>
      </c>
      <c r="K364" s="32" t="s">
        <v>169</v>
      </c>
      <c r="L364" s="33" t="s">
        <v>63</v>
      </c>
      <c r="M364" s="32">
        <v>45</v>
      </c>
      <c r="N364" s="3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4" s="321"/>
      <c r="P364" s="321"/>
      <c r="Q364" s="321"/>
      <c r="R364" s="319"/>
      <c r="S364" s="34"/>
      <c r="T364" s="34"/>
      <c r="U364" s="35" t="s">
        <v>64</v>
      </c>
      <c r="V364" s="314">
        <v>0</v>
      </c>
      <c r="W364" s="315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522</v>
      </c>
      <c r="B365" s="54" t="s">
        <v>523</v>
      </c>
      <c r="C365" s="31">
        <v>4301031170</v>
      </c>
      <c r="D365" s="318">
        <v>4607091384345</v>
      </c>
      <c r="E365" s="319"/>
      <c r="F365" s="313">
        <v>0.35</v>
      </c>
      <c r="G365" s="32">
        <v>6</v>
      </c>
      <c r="H365" s="313">
        <v>2.1</v>
      </c>
      <c r="I365" s="313">
        <v>2.23</v>
      </c>
      <c r="J365" s="32">
        <v>234</v>
      </c>
      <c r="K365" s="32" t="s">
        <v>169</v>
      </c>
      <c r="L365" s="33" t="s">
        <v>63</v>
      </c>
      <c r="M365" s="32">
        <v>45</v>
      </c>
      <c r="N365" s="42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5" s="321"/>
      <c r="P365" s="321"/>
      <c r="Q365" s="321"/>
      <c r="R365" s="319"/>
      <c r="S365" s="34"/>
      <c r="T365" s="34"/>
      <c r="U365" s="35" t="s">
        <v>64</v>
      </c>
      <c r="V365" s="314">
        <v>0</v>
      </c>
      <c r="W365" s="315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524</v>
      </c>
      <c r="B366" s="54" t="s">
        <v>525</v>
      </c>
      <c r="C366" s="31">
        <v>4301031256</v>
      </c>
      <c r="D366" s="318">
        <v>4680115883178</v>
      </c>
      <c r="E366" s="319"/>
      <c r="F366" s="313">
        <v>0.28000000000000003</v>
      </c>
      <c r="G366" s="32">
        <v>6</v>
      </c>
      <c r="H366" s="313">
        <v>1.68</v>
      </c>
      <c r="I366" s="313">
        <v>1.81</v>
      </c>
      <c r="J366" s="32">
        <v>234</v>
      </c>
      <c r="K366" s="32" t="s">
        <v>169</v>
      </c>
      <c r="L366" s="33" t="s">
        <v>63</v>
      </c>
      <c r="M366" s="32">
        <v>45</v>
      </c>
      <c r="N366" s="33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6" s="321"/>
      <c r="P366" s="321"/>
      <c r="Q366" s="321"/>
      <c r="R366" s="319"/>
      <c r="S366" s="34"/>
      <c r="T366" s="34"/>
      <c r="U366" s="35" t="s">
        <v>64</v>
      </c>
      <c r="V366" s="314">
        <v>0</v>
      </c>
      <c r="W366" s="315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526</v>
      </c>
      <c r="B367" s="54" t="s">
        <v>527</v>
      </c>
      <c r="C367" s="31">
        <v>4301031172</v>
      </c>
      <c r="D367" s="318">
        <v>4607091389531</v>
      </c>
      <c r="E367" s="319"/>
      <c r="F367" s="313">
        <v>0.35</v>
      </c>
      <c r="G367" s="32">
        <v>6</v>
      </c>
      <c r="H367" s="313">
        <v>2.1</v>
      </c>
      <c r="I367" s="313">
        <v>2.23</v>
      </c>
      <c r="J367" s="32">
        <v>234</v>
      </c>
      <c r="K367" s="32" t="s">
        <v>169</v>
      </c>
      <c r="L367" s="33" t="s">
        <v>63</v>
      </c>
      <c r="M367" s="32">
        <v>45</v>
      </c>
      <c r="N367" s="60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7" s="321"/>
      <c r="P367" s="321"/>
      <c r="Q367" s="321"/>
      <c r="R367" s="319"/>
      <c r="S367" s="34"/>
      <c r="T367" s="34"/>
      <c r="U367" s="35" t="s">
        <v>64</v>
      </c>
      <c r="V367" s="314">
        <v>70</v>
      </c>
      <c r="W367" s="315">
        <f t="shared" si="15"/>
        <v>71.400000000000006</v>
      </c>
      <c r="X367" s="36">
        <f t="shared" si="16"/>
        <v>0.17068</v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4301031255</v>
      </c>
      <c r="D368" s="318">
        <v>4680115883185</v>
      </c>
      <c r="E368" s="319"/>
      <c r="F368" s="313">
        <v>0.28000000000000003</v>
      </c>
      <c r="G368" s="32">
        <v>6</v>
      </c>
      <c r="H368" s="313">
        <v>1.68</v>
      </c>
      <c r="I368" s="313">
        <v>1.81</v>
      </c>
      <c r="J368" s="32">
        <v>234</v>
      </c>
      <c r="K368" s="32" t="s">
        <v>169</v>
      </c>
      <c r="L368" s="33" t="s">
        <v>63</v>
      </c>
      <c r="M368" s="32">
        <v>45</v>
      </c>
      <c r="N368" s="435" t="s">
        <v>530</v>
      </c>
      <c r="O368" s="321"/>
      <c r="P368" s="321"/>
      <c r="Q368" s="321"/>
      <c r="R368" s="319"/>
      <c r="S368" s="34"/>
      <c r="T368" s="34"/>
      <c r="U368" s="35" t="s">
        <v>64</v>
      </c>
      <c r="V368" s="314">
        <v>0</v>
      </c>
      <c r="W368" s="315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x14ac:dyDescent="0.2">
      <c r="A369" s="322"/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4"/>
      <c r="N369" s="325" t="s">
        <v>65</v>
      </c>
      <c r="O369" s="326"/>
      <c r="P369" s="326"/>
      <c r="Q369" s="326"/>
      <c r="R369" s="326"/>
      <c r="S369" s="326"/>
      <c r="T369" s="327"/>
      <c r="U369" s="37" t="s">
        <v>66</v>
      </c>
      <c r="V369" s="316">
        <f>IFERROR(V356/H356,"0")+IFERROR(V357/H357,"0")+IFERROR(V358/H358,"0")+IFERROR(V359/H359,"0")+IFERROR(V360/H360,"0")+IFERROR(V361/H361,"0")+IFERROR(V362/H362,"0")+IFERROR(V363/H363,"0")+IFERROR(V364/H364,"0")+IFERROR(V365/H365,"0")+IFERROR(V366/H366,"0")+IFERROR(V367/H367,"0")+IFERROR(V368/H368,"0")</f>
        <v>119.04761904761904</v>
      </c>
      <c r="W369" s="316">
        <f>IFERROR(W356/H356,"0")+IFERROR(W357/H357,"0")+IFERROR(W358/H358,"0")+IFERROR(W359/H359,"0")+IFERROR(W360/H360,"0")+IFERROR(W361/H361,"0")+IFERROR(W362/H362,"0")+IFERROR(W363/H363,"0")+IFERROR(W364/H364,"0")+IFERROR(W365/H365,"0")+IFERROR(W366/H366,"0")+IFERROR(W367/H367,"0")+IFERROR(W368/H368,"0")</f>
        <v>122</v>
      </c>
      <c r="X369" s="316">
        <f>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</f>
        <v>0.66264000000000001</v>
      </c>
      <c r="Y369" s="317"/>
      <c r="Z369" s="317"/>
    </row>
    <row r="370" spans="1:53" x14ac:dyDescent="0.2">
      <c r="A370" s="323"/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3"/>
      <c r="M370" s="324"/>
      <c r="N370" s="325" t="s">
        <v>65</v>
      </c>
      <c r="O370" s="326"/>
      <c r="P370" s="326"/>
      <c r="Q370" s="326"/>
      <c r="R370" s="326"/>
      <c r="S370" s="326"/>
      <c r="T370" s="327"/>
      <c r="U370" s="37" t="s">
        <v>64</v>
      </c>
      <c r="V370" s="316">
        <f>IFERROR(SUM(V356:V368),"0")</f>
        <v>290</v>
      </c>
      <c r="W370" s="316">
        <f>IFERROR(SUM(W356:W368),"0")</f>
        <v>298.20000000000005</v>
      </c>
      <c r="X370" s="37"/>
      <c r="Y370" s="317"/>
      <c r="Z370" s="317"/>
    </row>
    <row r="371" spans="1:53" ht="14.25" customHeight="1" x14ac:dyDescent="0.25">
      <c r="A371" s="338" t="s">
        <v>67</v>
      </c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3"/>
      <c r="M371" s="323"/>
      <c r="N371" s="323"/>
      <c r="O371" s="323"/>
      <c r="P371" s="323"/>
      <c r="Q371" s="323"/>
      <c r="R371" s="323"/>
      <c r="S371" s="323"/>
      <c r="T371" s="323"/>
      <c r="U371" s="323"/>
      <c r="V371" s="323"/>
      <c r="W371" s="323"/>
      <c r="X371" s="323"/>
      <c r="Y371" s="310"/>
      <c r="Z371" s="310"/>
    </row>
    <row r="372" spans="1:53" ht="27" customHeight="1" x14ac:dyDescent="0.25">
      <c r="A372" s="54" t="s">
        <v>531</v>
      </c>
      <c r="B372" s="54" t="s">
        <v>532</v>
      </c>
      <c r="C372" s="31">
        <v>4301051258</v>
      </c>
      <c r="D372" s="318">
        <v>4607091389685</v>
      </c>
      <c r="E372" s="319"/>
      <c r="F372" s="313">
        <v>1.3</v>
      </c>
      <c r="G372" s="32">
        <v>6</v>
      </c>
      <c r="H372" s="313">
        <v>7.8</v>
      </c>
      <c r="I372" s="313">
        <v>8.3460000000000001</v>
      </c>
      <c r="J372" s="32">
        <v>56</v>
      </c>
      <c r="K372" s="32" t="s">
        <v>97</v>
      </c>
      <c r="L372" s="33" t="s">
        <v>118</v>
      </c>
      <c r="M372" s="32">
        <v>45</v>
      </c>
      <c r="N372" s="4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2" s="321"/>
      <c r="P372" s="321"/>
      <c r="Q372" s="321"/>
      <c r="R372" s="319"/>
      <c r="S372" s="34"/>
      <c r="T372" s="34"/>
      <c r="U372" s="35" t="s">
        <v>64</v>
      </c>
      <c r="V372" s="314">
        <v>0</v>
      </c>
      <c r="W372" s="315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59" t="s">
        <v>1</v>
      </c>
    </row>
    <row r="373" spans="1:53" ht="27" customHeight="1" x14ac:dyDescent="0.25">
      <c r="A373" s="54" t="s">
        <v>533</v>
      </c>
      <c r="B373" s="54" t="s">
        <v>534</v>
      </c>
      <c r="C373" s="31">
        <v>4301051431</v>
      </c>
      <c r="D373" s="318">
        <v>4607091389654</v>
      </c>
      <c r="E373" s="319"/>
      <c r="F373" s="313">
        <v>0.33</v>
      </c>
      <c r="G373" s="32">
        <v>6</v>
      </c>
      <c r="H373" s="313">
        <v>1.98</v>
      </c>
      <c r="I373" s="313">
        <v>2.258</v>
      </c>
      <c r="J373" s="32">
        <v>156</v>
      </c>
      <c r="K373" s="32" t="s">
        <v>62</v>
      </c>
      <c r="L373" s="33" t="s">
        <v>118</v>
      </c>
      <c r="M373" s="32">
        <v>45</v>
      </c>
      <c r="N373" s="4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3" s="321"/>
      <c r="P373" s="321"/>
      <c r="Q373" s="321"/>
      <c r="R373" s="319"/>
      <c r="S373" s="34"/>
      <c r="T373" s="34"/>
      <c r="U373" s="35" t="s">
        <v>64</v>
      </c>
      <c r="V373" s="314">
        <v>0</v>
      </c>
      <c r="W373" s="315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535</v>
      </c>
      <c r="B374" s="54" t="s">
        <v>536</v>
      </c>
      <c r="C374" s="31">
        <v>4301051284</v>
      </c>
      <c r="D374" s="318">
        <v>4607091384352</v>
      </c>
      <c r="E374" s="319"/>
      <c r="F374" s="313">
        <v>0.6</v>
      </c>
      <c r="G374" s="32">
        <v>4</v>
      </c>
      <c r="H374" s="313">
        <v>2.4</v>
      </c>
      <c r="I374" s="313">
        <v>2.6459999999999999</v>
      </c>
      <c r="J374" s="32">
        <v>120</v>
      </c>
      <c r="K374" s="32" t="s">
        <v>62</v>
      </c>
      <c r="L374" s="33" t="s">
        <v>118</v>
      </c>
      <c r="M374" s="32">
        <v>45</v>
      </c>
      <c r="N374" s="4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4" s="321"/>
      <c r="P374" s="321"/>
      <c r="Q374" s="321"/>
      <c r="R374" s="319"/>
      <c r="S374" s="34"/>
      <c r="T374" s="34"/>
      <c r="U374" s="35" t="s">
        <v>64</v>
      </c>
      <c r="V374" s="314">
        <v>0</v>
      </c>
      <c r="W374" s="315">
        <f>IFERROR(IF(V374="",0,CEILING((V374/$H374),1)*$H374),"")</f>
        <v>0</v>
      </c>
      <c r="X374" s="36" t="str">
        <f>IFERROR(IF(W374=0,"",ROUNDUP(W374/H374,0)*0.00937),"")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537</v>
      </c>
      <c r="B375" s="54" t="s">
        <v>538</v>
      </c>
      <c r="C375" s="31">
        <v>4301051257</v>
      </c>
      <c r="D375" s="318">
        <v>4607091389661</v>
      </c>
      <c r="E375" s="319"/>
      <c r="F375" s="313">
        <v>0.55000000000000004</v>
      </c>
      <c r="G375" s="32">
        <v>4</v>
      </c>
      <c r="H375" s="313">
        <v>2.2000000000000002</v>
      </c>
      <c r="I375" s="313">
        <v>2.492</v>
      </c>
      <c r="J375" s="32">
        <v>120</v>
      </c>
      <c r="K375" s="32" t="s">
        <v>62</v>
      </c>
      <c r="L375" s="33" t="s">
        <v>118</v>
      </c>
      <c r="M375" s="32">
        <v>45</v>
      </c>
      <c r="N375" s="62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5" s="321"/>
      <c r="P375" s="321"/>
      <c r="Q375" s="321"/>
      <c r="R375" s="319"/>
      <c r="S375" s="34"/>
      <c r="T375" s="34"/>
      <c r="U375" s="35" t="s">
        <v>64</v>
      </c>
      <c r="V375" s="314">
        <v>0</v>
      </c>
      <c r="W375" s="315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x14ac:dyDescent="0.2">
      <c r="A376" s="322"/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4"/>
      <c r="N376" s="325" t="s">
        <v>65</v>
      </c>
      <c r="O376" s="326"/>
      <c r="P376" s="326"/>
      <c r="Q376" s="326"/>
      <c r="R376" s="326"/>
      <c r="S376" s="326"/>
      <c r="T376" s="327"/>
      <c r="U376" s="37" t="s">
        <v>66</v>
      </c>
      <c r="V376" s="316">
        <f>IFERROR(V372/H372,"0")+IFERROR(V373/H373,"0")+IFERROR(V374/H374,"0")+IFERROR(V375/H375,"0")</f>
        <v>0</v>
      </c>
      <c r="W376" s="316">
        <f>IFERROR(W372/H372,"0")+IFERROR(W373/H373,"0")+IFERROR(W374/H374,"0")+IFERROR(W375/H375,"0")</f>
        <v>0</v>
      </c>
      <c r="X376" s="316">
        <f>IFERROR(IF(X372="",0,X372),"0")+IFERROR(IF(X373="",0,X373),"0")+IFERROR(IF(X374="",0,X374),"0")+IFERROR(IF(X375="",0,X375),"0")</f>
        <v>0</v>
      </c>
      <c r="Y376" s="317"/>
      <c r="Z376" s="317"/>
    </row>
    <row r="377" spans="1:53" x14ac:dyDescent="0.2">
      <c r="A377" s="323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3"/>
      <c r="M377" s="324"/>
      <c r="N377" s="325" t="s">
        <v>65</v>
      </c>
      <c r="O377" s="326"/>
      <c r="P377" s="326"/>
      <c r="Q377" s="326"/>
      <c r="R377" s="326"/>
      <c r="S377" s="326"/>
      <c r="T377" s="327"/>
      <c r="U377" s="37" t="s">
        <v>64</v>
      </c>
      <c r="V377" s="316">
        <f>IFERROR(SUM(V372:V375),"0")</f>
        <v>0</v>
      </c>
      <c r="W377" s="316">
        <f>IFERROR(SUM(W372:W375),"0")</f>
        <v>0</v>
      </c>
      <c r="X377" s="37"/>
      <c r="Y377" s="317"/>
      <c r="Z377" s="317"/>
    </row>
    <row r="378" spans="1:53" ht="14.25" customHeight="1" x14ac:dyDescent="0.25">
      <c r="A378" s="338" t="s">
        <v>224</v>
      </c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23"/>
      <c r="N378" s="323"/>
      <c r="O378" s="323"/>
      <c r="P378" s="323"/>
      <c r="Q378" s="323"/>
      <c r="R378" s="323"/>
      <c r="S378" s="323"/>
      <c r="T378" s="323"/>
      <c r="U378" s="323"/>
      <c r="V378" s="323"/>
      <c r="W378" s="323"/>
      <c r="X378" s="323"/>
      <c r="Y378" s="310"/>
      <c r="Z378" s="310"/>
    </row>
    <row r="379" spans="1:53" ht="27" customHeight="1" x14ac:dyDescent="0.25">
      <c r="A379" s="54" t="s">
        <v>539</v>
      </c>
      <c r="B379" s="54" t="s">
        <v>540</v>
      </c>
      <c r="C379" s="31">
        <v>4301060352</v>
      </c>
      <c r="D379" s="318">
        <v>4680115881648</v>
      </c>
      <c r="E379" s="319"/>
      <c r="F379" s="313">
        <v>1</v>
      </c>
      <c r="G379" s="32">
        <v>4</v>
      </c>
      <c r="H379" s="313">
        <v>4</v>
      </c>
      <c r="I379" s="313">
        <v>4.4039999999999999</v>
      </c>
      <c r="J379" s="32">
        <v>104</v>
      </c>
      <c r="K379" s="32" t="s">
        <v>97</v>
      </c>
      <c r="L379" s="33" t="s">
        <v>63</v>
      </c>
      <c r="M379" s="32">
        <v>35</v>
      </c>
      <c r="N379" s="5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9" s="321"/>
      <c r="P379" s="321"/>
      <c r="Q379" s="321"/>
      <c r="R379" s="319"/>
      <c r="S379" s="34"/>
      <c r="T379" s="34"/>
      <c r="U379" s="35" t="s">
        <v>64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3" t="s">
        <v>1</v>
      </c>
    </row>
    <row r="380" spans="1:53" x14ac:dyDescent="0.2">
      <c r="A380" s="322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4"/>
      <c r="N380" s="325" t="s">
        <v>65</v>
      </c>
      <c r="O380" s="326"/>
      <c r="P380" s="326"/>
      <c r="Q380" s="326"/>
      <c r="R380" s="326"/>
      <c r="S380" s="326"/>
      <c r="T380" s="327"/>
      <c r="U380" s="37" t="s">
        <v>66</v>
      </c>
      <c r="V380" s="316">
        <f>IFERROR(V379/H379,"0")</f>
        <v>0</v>
      </c>
      <c r="W380" s="316">
        <f>IFERROR(W379/H379,"0")</f>
        <v>0</v>
      </c>
      <c r="X380" s="316">
        <f>IFERROR(IF(X379="",0,X379),"0")</f>
        <v>0</v>
      </c>
      <c r="Y380" s="317"/>
      <c r="Z380" s="317"/>
    </row>
    <row r="381" spans="1:53" x14ac:dyDescent="0.2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24"/>
      <c r="N381" s="325" t="s">
        <v>65</v>
      </c>
      <c r="O381" s="326"/>
      <c r="P381" s="326"/>
      <c r="Q381" s="326"/>
      <c r="R381" s="326"/>
      <c r="S381" s="326"/>
      <c r="T381" s="327"/>
      <c r="U381" s="37" t="s">
        <v>64</v>
      </c>
      <c r="V381" s="316">
        <f>IFERROR(SUM(V379:V379),"0")</f>
        <v>0</v>
      </c>
      <c r="W381" s="316">
        <f>IFERROR(SUM(W379:W379),"0")</f>
        <v>0</v>
      </c>
      <c r="X381" s="37"/>
      <c r="Y381" s="317"/>
      <c r="Z381" s="317"/>
    </row>
    <row r="382" spans="1:53" ht="14.25" customHeight="1" x14ac:dyDescent="0.25">
      <c r="A382" s="338" t="s">
        <v>80</v>
      </c>
      <c r="B382" s="323"/>
      <c r="C382" s="323"/>
      <c r="D382" s="323"/>
      <c r="E382" s="323"/>
      <c r="F382" s="323"/>
      <c r="G382" s="323"/>
      <c r="H382" s="323"/>
      <c r="I382" s="323"/>
      <c r="J382" s="323"/>
      <c r="K382" s="323"/>
      <c r="L382" s="323"/>
      <c r="M382" s="323"/>
      <c r="N382" s="323"/>
      <c r="O382" s="323"/>
      <c r="P382" s="323"/>
      <c r="Q382" s="323"/>
      <c r="R382" s="323"/>
      <c r="S382" s="323"/>
      <c r="T382" s="323"/>
      <c r="U382" s="323"/>
      <c r="V382" s="323"/>
      <c r="W382" s="323"/>
      <c r="X382" s="323"/>
      <c r="Y382" s="310"/>
      <c r="Z382" s="310"/>
    </row>
    <row r="383" spans="1:53" ht="27" customHeight="1" x14ac:dyDescent="0.25">
      <c r="A383" s="54" t="s">
        <v>541</v>
      </c>
      <c r="B383" s="54" t="s">
        <v>542</v>
      </c>
      <c r="C383" s="31">
        <v>4301032045</v>
      </c>
      <c r="D383" s="318">
        <v>4680115884335</v>
      </c>
      <c r="E383" s="319"/>
      <c r="F383" s="313">
        <v>0.06</v>
      </c>
      <c r="G383" s="32">
        <v>20</v>
      </c>
      <c r="H383" s="313">
        <v>1.2</v>
      </c>
      <c r="I383" s="313">
        <v>1.8</v>
      </c>
      <c r="J383" s="32">
        <v>160</v>
      </c>
      <c r="K383" s="32" t="s">
        <v>543</v>
      </c>
      <c r="L383" s="33" t="s">
        <v>544</v>
      </c>
      <c r="M383" s="32">
        <v>60</v>
      </c>
      <c r="N383" s="436" t="s">
        <v>545</v>
      </c>
      <c r="O383" s="321"/>
      <c r="P383" s="321"/>
      <c r="Q383" s="321"/>
      <c r="R383" s="319"/>
      <c r="S383" s="34"/>
      <c r="T383" s="34"/>
      <c r="U383" s="35" t="s">
        <v>64</v>
      </c>
      <c r="V383" s="314">
        <v>0</v>
      </c>
      <c r="W383" s="315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257</v>
      </c>
      <c r="AD383" s="58"/>
      <c r="BA383" s="264" t="s">
        <v>1</v>
      </c>
    </row>
    <row r="384" spans="1:53" ht="27" customHeight="1" x14ac:dyDescent="0.25">
      <c r="A384" s="54" t="s">
        <v>546</v>
      </c>
      <c r="B384" s="54" t="s">
        <v>547</v>
      </c>
      <c r="C384" s="31">
        <v>4301170011</v>
      </c>
      <c r="D384" s="318">
        <v>4680115884113</v>
      </c>
      <c r="E384" s="319"/>
      <c r="F384" s="313">
        <v>0.11</v>
      </c>
      <c r="G384" s="32">
        <v>12</v>
      </c>
      <c r="H384" s="313">
        <v>1.32</v>
      </c>
      <c r="I384" s="313">
        <v>1.88</v>
      </c>
      <c r="J384" s="32">
        <v>160</v>
      </c>
      <c r="K384" s="32" t="s">
        <v>543</v>
      </c>
      <c r="L384" s="33" t="s">
        <v>544</v>
      </c>
      <c r="M384" s="32">
        <v>150</v>
      </c>
      <c r="N384" s="465" t="s">
        <v>548</v>
      </c>
      <c r="O384" s="321"/>
      <c r="P384" s="321"/>
      <c r="Q384" s="321"/>
      <c r="R384" s="319"/>
      <c r="S384" s="34"/>
      <c r="T384" s="34"/>
      <c r="U384" s="35" t="s">
        <v>64</v>
      </c>
      <c r="V384" s="314">
        <v>0</v>
      </c>
      <c r="W384" s="315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customHeight="1" x14ac:dyDescent="0.25">
      <c r="A385" s="54" t="s">
        <v>549</v>
      </c>
      <c r="B385" s="54" t="s">
        <v>550</v>
      </c>
      <c r="C385" s="31">
        <v>4301032046</v>
      </c>
      <c r="D385" s="318">
        <v>4680115884359</v>
      </c>
      <c r="E385" s="319"/>
      <c r="F385" s="313">
        <v>0.06</v>
      </c>
      <c r="G385" s="32">
        <v>20</v>
      </c>
      <c r="H385" s="313">
        <v>1.2</v>
      </c>
      <c r="I385" s="313">
        <v>1.8</v>
      </c>
      <c r="J385" s="32">
        <v>160</v>
      </c>
      <c r="K385" s="32" t="s">
        <v>543</v>
      </c>
      <c r="L385" s="33" t="s">
        <v>544</v>
      </c>
      <c r="M385" s="32">
        <v>60</v>
      </c>
      <c r="N385" s="642" t="s">
        <v>551</v>
      </c>
      <c r="O385" s="321"/>
      <c r="P385" s="321"/>
      <c r="Q385" s="321"/>
      <c r="R385" s="319"/>
      <c r="S385" s="34"/>
      <c r="T385" s="34"/>
      <c r="U385" s="35" t="s">
        <v>64</v>
      </c>
      <c r="V385" s="314">
        <v>0</v>
      </c>
      <c r="W385" s="315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552</v>
      </c>
      <c r="B386" s="54" t="s">
        <v>553</v>
      </c>
      <c r="C386" s="31">
        <v>4301032047</v>
      </c>
      <c r="D386" s="318">
        <v>4680115884342</v>
      </c>
      <c r="E386" s="319"/>
      <c r="F386" s="313">
        <v>0.06</v>
      </c>
      <c r="G386" s="32">
        <v>20</v>
      </c>
      <c r="H386" s="313">
        <v>1.2</v>
      </c>
      <c r="I386" s="313">
        <v>1.8</v>
      </c>
      <c r="J386" s="32">
        <v>160</v>
      </c>
      <c r="K386" s="32" t="s">
        <v>543</v>
      </c>
      <c r="L386" s="33" t="s">
        <v>544</v>
      </c>
      <c r="M386" s="32">
        <v>60</v>
      </c>
      <c r="N386" s="469" t="s">
        <v>554</v>
      </c>
      <c r="O386" s="321"/>
      <c r="P386" s="321"/>
      <c r="Q386" s="321"/>
      <c r="R386" s="319"/>
      <c r="S386" s="34"/>
      <c r="T386" s="34"/>
      <c r="U386" s="35" t="s">
        <v>64</v>
      </c>
      <c r="V386" s="314">
        <v>0</v>
      </c>
      <c r="W386" s="315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x14ac:dyDescent="0.2">
      <c r="A387" s="322"/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4"/>
      <c r="N387" s="325" t="s">
        <v>65</v>
      </c>
      <c r="O387" s="326"/>
      <c r="P387" s="326"/>
      <c r="Q387" s="326"/>
      <c r="R387" s="326"/>
      <c r="S387" s="326"/>
      <c r="T387" s="327"/>
      <c r="U387" s="37" t="s">
        <v>66</v>
      </c>
      <c r="V387" s="316">
        <f>IFERROR(V383/H383,"0")+IFERROR(V384/H384,"0")+IFERROR(V385/H385,"0")+IFERROR(V386/H386,"0")</f>
        <v>0</v>
      </c>
      <c r="W387" s="316">
        <f>IFERROR(W383/H383,"0")+IFERROR(W384/H384,"0")+IFERROR(W385/H385,"0")+IFERROR(W386/H386,"0")</f>
        <v>0</v>
      </c>
      <c r="X387" s="316">
        <f>IFERROR(IF(X383="",0,X383),"0")+IFERROR(IF(X384="",0,X384),"0")+IFERROR(IF(X385="",0,X385),"0")+IFERROR(IF(X386="",0,X386),"0")</f>
        <v>0</v>
      </c>
      <c r="Y387" s="317"/>
      <c r="Z387" s="317"/>
    </row>
    <row r="388" spans="1:53" x14ac:dyDescent="0.2">
      <c r="A388" s="323"/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4"/>
      <c r="N388" s="325" t="s">
        <v>65</v>
      </c>
      <c r="O388" s="326"/>
      <c r="P388" s="326"/>
      <c r="Q388" s="326"/>
      <c r="R388" s="326"/>
      <c r="S388" s="326"/>
      <c r="T388" s="327"/>
      <c r="U388" s="37" t="s">
        <v>64</v>
      </c>
      <c r="V388" s="316">
        <f>IFERROR(SUM(V383:V386),"0")</f>
        <v>0</v>
      </c>
      <c r="W388" s="316">
        <f>IFERROR(SUM(W383:W386),"0")</f>
        <v>0</v>
      </c>
      <c r="X388" s="37"/>
      <c r="Y388" s="317"/>
      <c r="Z388" s="317"/>
    </row>
    <row r="389" spans="1:53" ht="14.25" customHeight="1" x14ac:dyDescent="0.25">
      <c r="A389" s="338" t="s">
        <v>89</v>
      </c>
      <c r="B389" s="323"/>
      <c r="C389" s="323"/>
      <c r="D389" s="323"/>
      <c r="E389" s="323"/>
      <c r="F389" s="323"/>
      <c r="G389" s="323"/>
      <c r="H389" s="323"/>
      <c r="I389" s="323"/>
      <c r="J389" s="323"/>
      <c r="K389" s="323"/>
      <c r="L389" s="323"/>
      <c r="M389" s="323"/>
      <c r="N389" s="323"/>
      <c r="O389" s="323"/>
      <c r="P389" s="323"/>
      <c r="Q389" s="323"/>
      <c r="R389" s="323"/>
      <c r="S389" s="323"/>
      <c r="T389" s="323"/>
      <c r="U389" s="323"/>
      <c r="V389" s="323"/>
      <c r="W389" s="323"/>
      <c r="X389" s="323"/>
      <c r="Y389" s="310"/>
      <c r="Z389" s="310"/>
    </row>
    <row r="390" spans="1:53" ht="27" customHeight="1" x14ac:dyDescent="0.25">
      <c r="A390" s="54" t="s">
        <v>555</v>
      </c>
      <c r="B390" s="54" t="s">
        <v>556</v>
      </c>
      <c r="C390" s="31">
        <v>4301170010</v>
      </c>
      <c r="D390" s="318">
        <v>4680115884090</v>
      </c>
      <c r="E390" s="319"/>
      <c r="F390" s="313">
        <v>0.11</v>
      </c>
      <c r="G390" s="32">
        <v>12</v>
      </c>
      <c r="H390" s="313">
        <v>1.32</v>
      </c>
      <c r="I390" s="313">
        <v>1.88</v>
      </c>
      <c r="J390" s="32">
        <v>160</v>
      </c>
      <c r="K390" s="32" t="s">
        <v>543</v>
      </c>
      <c r="L390" s="33" t="s">
        <v>544</v>
      </c>
      <c r="M390" s="32">
        <v>150</v>
      </c>
      <c r="N390" s="638" t="s">
        <v>557</v>
      </c>
      <c r="O390" s="321"/>
      <c r="P390" s="321"/>
      <c r="Q390" s="321"/>
      <c r="R390" s="319"/>
      <c r="S390" s="34"/>
      <c r="T390" s="34"/>
      <c r="U390" s="35" t="s">
        <v>64</v>
      </c>
      <c r="V390" s="314">
        <v>0</v>
      </c>
      <c r="W390" s="315">
        <f>IFERROR(IF(V390="",0,CEILING((V390/$H390),1)*$H390),"")</f>
        <v>0</v>
      </c>
      <c r="X390" s="36" t="str">
        <f>IFERROR(IF(W390=0,"",ROUNDUP(W390/H390,0)*0.00627),"")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558</v>
      </c>
      <c r="B391" s="54" t="s">
        <v>559</v>
      </c>
      <c r="C391" s="31">
        <v>4301170009</v>
      </c>
      <c r="D391" s="318">
        <v>4680115882997</v>
      </c>
      <c r="E391" s="319"/>
      <c r="F391" s="313">
        <v>0.13</v>
      </c>
      <c r="G391" s="32">
        <v>10</v>
      </c>
      <c r="H391" s="313">
        <v>1.3</v>
      </c>
      <c r="I391" s="313">
        <v>1.46</v>
      </c>
      <c r="J391" s="32">
        <v>200</v>
      </c>
      <c r="K391" s="32" t="s">
        <v>543</v>
      </c>
      <c r="L391" s="33" t="s">
        <v>544</v>
      </c>
      <c r="M391" s="32">
        <v>150</v>
      </c>
      <c r="N391" s="332" t="s">
        <v>560</v>
      </c>
      <c r="O391" s="321"/>
      <c r="P391" s="321"/>
      <c r="Q391" s="321"/>
      <c r="R391" s="319"/>
      <c r="S391" s="34"/>
      <c r="T391" s="34"/>
      <c r="U391" s="35" t="s">
        <v>64</v>
      </c>
      <c r="V391" s="314">
        <v>0</v>
      </c>
      <c r="W391" s="315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9" t="s">
        <v>1</v>
      </c>
    </row>
    <row r="392" spans="1:53" x14ac:dyDescent="0.2">
      <c r="A392" s="322"/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24"/>
      <c r="N392" s="325" t="s">
        <v>65</v>
      </c>
      <c r="O392" s="326"/>
      <c r="P392" s="326"/>
      <c r="Q392" s="326"/>
      <c r="R392" s="326"/>
      <c r="S392" s="326"/>
      <c r="T392" s="327"/>
      <c r="U392" s="37" t="s">
        <v>66</v>
      </c>
      <c r="V392" s="316">
        <f>IFERROR(V390/H390,"0")+IFERROR(V391/H391,"0")</f>
        <v>0</v>
      </c>
      <c r="W392" s="316">
        <f>IFERROR(W390/H390,"0")+IFERROR(W391/H391,"0")</f>
        <v>0</v>
      </c>
      <c r="X392" s="316">
        <f>IFERROR(IF(X390="",0,X390),"0")+IFERROR(IF(X391="",0,X391),"0")</f>
        <v>0</v>
      </c>
      <c r="Y392" s="317"/>
      <c r="Z392" s="317"/>
    </row>
    <row r="393" spans="1:53" x14ac:dyDescent="0.2">
      <c r="A393" s="323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4"/>
      <c r="N393" s="325" t="s">
        <v>65</v>
      </c>
      <c r="O393" s="326"/>
      <c r="P393" s="326"/>
      <c r="Q393" s="326"/>
      <c r="R393" s="326"/>
      <c r="S393" s="326"/>
      <c r="T393" s="327"/>
      <c r="U393" s="37" t="s">
        <v>64</v>
      </c>
      <c r="V393" s="316">
        <f>IFERROR(SUM(V390:V391),"0")</f>
        <v>0</v>
      </c>
      <c r="W393" s="316">
        <f>IFERROR(SUM(W390:W391),"0")</f>
        <v>0</v>
      </c>
      <c r="X393" s="37"/>
      <c r="Y393" s="317"/>
      <c r="Z393" s="317"/>
    </row>
    <row r="394" spans="1:53" ht="16.5" customHeight="1" x14ac:dyDescent="0.25">
      <c r="A394" s="328" t="s">
        <v>561</v>
      </c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3"/>
      <c r="M394" s="323"/>
      <c r="N394" s="323"/>
      <c r="O394" s="323"/>
      <c r="P394" s="323"/>
      <c r="Q394" s="323"/>
      <c r="R394" s="323"/>
      <c r="S394" s="323"/>
      <c r="T394" s="323"/>
      <c r="U394" s="323"/>
      <c r="V394" s="323"/>
      <c r="W394" s="323"/>
      <c r="X394" s="323"/>
      <c r="Y394" s="309"/>
      <c r="Z394" s="309"/>
    </row>
    <row r="395" spans="1:53" ht="14.25" customHeight="1" x14ac:dyDescent="0.25">
      <c r="A395" s="338" t="s">
        <v>94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23"/>
      <c r="Y395" s="310"/>
      <c r="Z395" s="310"/>
    </row>
    <row r="396" spans="1:53" ht="27" customHeight="1" x14ac:dyDescent="0.25">
      <c r="A396" s="54" t="s">
        <v>562</v>
      </c>
      <c r="B396" s="54" t="s">
        <v>563</v>
      </c>
      <c r="C396" s="31">
        <v>4301020196</v>
      </c>
      <c r="D396" s="318">
        <v>4607091389388</v>
      </c>
      <c r="E396" s="319"/>
      <c r="F396" s="313">
        <v>1.3</v>
      </c>
      <c r="G396" s="32">
        <v>4</v>
      </c>
      <c r="H396" s="313">
        <v>5.2</v>
      </c>
      <c r="I396" s="313">
        <v>5.6079999999999997</v>
      </c>
      <c r="J396" s="32">
        <v>104</v>
      </c>
      <c r="K396" s="32" t="s">
        <v>97</v>
      </c>
      <c r="L396" s="33" t="s">
        <v>118</v>
      </c>
      <c r="M396" s="32">
        <v>35</v>
      </c>
      <c r="N396" s="53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6" s="321"/>
      <c r="P396" s="321"/>
      <c r="Q396" s="321"/>
      <c r="R396" s="319"/>
      <c r="S396" s="34"/>
      <c r="T396" s="34"/>
      <c r="U396" s="35" t="s">
        <v>64</v>
      </c>
      <c r="V396" s="314">
        <v>0</v>
      </c>
      <c r="W396" s="315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0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4301020185</v>
      </c>
      <c r="D397" s="318">
        <v>4607091389364</v>
      </c>
      <c r="E397" s="319"/>
      <c r="F397" s="313">
        <v>0.42</v>
      </c>
      <c r="G397" s="32">
        <v>6</v>
      </c>
      <c r="H397" s="313">
        <v>2.52</v>
      </c>
      <c r="I397" s="313">
        <v>2.75</v>
      </c>
      <c r="J397" s="32">
        <v>156</v>
      </c>
      <c r="K397" s="32" t="s">
        <v>62</v>
      </c>
      <c r="L397" s="33" t="s">
        <v>118</v>
      </c>
      <c r="M397" s="32">
        <v>35</v>
      </c>
      <c r="N397" s="4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7" s="321"/>
      <c r="P397" s="321"/>
      <c r="Q397" s="321"/>
      <c r="R397" s="319"/>
      <c r="S397" s="34"/>
      <c r="T397" s="34"/>
      <c r="U397" s="35" t="s">
        <v>64</v>
      </c>
      <c r="V397" s="314">
        <v>0</v>
      </c>
      <c r="W397" s="315">
        <f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x14ac:dyDescent="0.2">
      <c r="A398" s="322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4"/>
      <c r="N398" s="325" t="s">
        <v>65</v>
      </c>
      <c r="O398" s="326"/>
      <c r="P398" s="326"/>
      <c r="Q398" s="326"/>
      <c r="R398" s="326"/>
      <c r="S398" s="326"/>
      <c r="T398" s="327"/>
      <c r="U398" s="37" t="s">
        <v>66</v>
      </c>
      <c r="V398" s="316">
        <f>IFERROR(V396/H396,"0")+IFERROR(V397/H397,"0")</f>
        <v>0</v>
      </c>
      <c r="W398" s="316">
        <f>IFERROR(W396/H396,"0")+IFERROR(W397/H397,"0")</f>
        <v>0</v>
      </c>
      <c r="X398" s="316">
        <f>IFERROR(IF(X396="",0,X396),"0")+IFERROR(IF(X397="",0,X397),"0")</f>
        <v>0</v>
      </c>
      <c r="Y398" s="317"/>
      <c r="Z398" s="317"/>
    </row>
    <row r="399" spans="1:53" x14ac:dyDescent="0.2">
      <c r="A399" s="323"/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4"/>
      <c r="N399" s="325" t="s">
        <v>65</v>
      </c>
      <c r="O399" s="326"/>
      <c r="P399" s="326"/>
      <c r="Q399" s="326"/>
      <c r="R399" s="326"/>
      <c r="S399" s="326"/>
      <c r="T399" s="327"/>
      <c r="U399" s="37" t="s">
        <v>64</v>
      </c>
      <c r="V399" s="316">
        <f>IFERROR(SUM(V396:V397),"0")</f>
        <v>0</v>
      </c>
      <c r="W399" s="316">
        <f>IFERROR(SUM(W396:W397),"0")</f>
        <v>0</v>
      </c>
      <c r="X399" s="37"/>
      <c r="Y399" s="317"/>
      <c r="Z399" s="317"/>
    </row>
    <row r="400" spans="1:53" ht="14.25" customHeight="1" x14ac:dyDescent="0.25">
      <c r="A400" s="338" t="s">
        <v>59</v>
      </c>
      <c r="B400" s="323"/>
      <c r="C400" s="323"/>
      <c r="D400" s="323"/>
      <c r="E400" s="323"/>
      <c r="F400" s="323"/>
      <c r="G400" s="323"/>
      <c r="H400" s="323"/>
      <c r="I400" s="323"/>
      <c r="J400" s="323"/>
      <c r="K400" s="323"/>
      <c r="L400" s="323"/>
      <c r="M400" s="323"/>
      <c r="N400" s="323"/>
      <c r="O400" s="323"/>
      <c r="P400" s="323"/>
      <c r="Q400" s="323"/>
      <c r="R400" s="323"/>
      <c r="S400" s="323"/>
      <c r="T400" s="323"/>
      <c r="U400" s="323"/>
      <c r="V400" s="323"/>
      <c r="W400" s="323"/>
      <c r="X400" s="323"/>
      <c r="Y400" s="310"/>
      <c r="Z400" s="310"/>
    </row>
    <row r="401" spans="1:53" ht="27" customHeight="1" x14ac:dyDescent="0.25">
      <c r="A401" s="54" t="s">
        <v>566</v>
      </c>
      <c r="B401" s="54" t="s">
        <v>567</v>
      </c>
      <c r="C401" s="31">
        <v>4301031212</v>
      </c>
      <c r="D401" s="318">
        <v>4607091389739</v>
      </c>
      <c r="E401" s="319"/>
      <c r="F401" s="313">
        <v>0.7</v>
      </c>
      <c r="G401" s="32">
        <v>6</v>
      </c>
      <c r="H401" s="313">
        <v>4.2</v>
      </c>
      <c r="I401" s="313">
        <v>4.43</v>
      </c>
      <c r="J401" s="32">
        <v>156</v>
      </c>
      <c r="K401" s="32" t="s">
        <v>62</v>
      </c>
      <c r="L401" s="33" t="s">
        <v>98</v>
      </c>
      <c r="M401" s="32">
        <v>45</v>
      </c>
      <c r="N401" s="54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1" s="321"/>
      <c r="P401" s="321"/>
      <c r="Q401" s="321"/>
      <c r="R401" s="319"/>
      <c r="S401" s="34"/>
      <c r="T401" s="34"/>
      <c r="U401" s="35" t="s">
        <v>64</v>
      </c>
      <c r="V401" s="314">
        <v>50</v>
      </c>
      <c r="W401" s="315">
        <f t="shared" ref="W401:W407" si="17">IFERROR(IF(V401="",0,CEILING((V401/$H401),1)*$H401),"")</f>
        <v>50.400000000000006</v>
      </c>
      <c r="X401" s="36">
        <f>IFERROR(IF(W401=0,"",ROUNDUP(W401/H401,0)*0.00753),"")</f>
        <v>9.0359999999999996E-2</v>
      </c>
      <c r="Y401" s="56"/>
      <c r="Z401" s="57"/>
      <c r="AD401" s="58"/>
      <c r="BA401" s="272" t="s">
        <v>1</v>
      </c>
    </row>
    <row r="402" spans="1:53" ht="27" customHeight="1" x14ac:dyDescent="0.25">
      <c r="A402" s="54" t="s">
        <v>568</v>
      </c>
      <c r="B402" s="54" t="s">
        <v>569</v>
      </c>
      <c r="C402" s="31">
        <v>4301031247</v>
      </c>
      <c r="D402" s="318">
        <v>4680115883048</v>
      </c>
      <c r="E402" s="319"/>
      <c r="F402" s="313">
        <v>1</v>
      </c>
      <c r="G402" s="32">
        <v>4</v>
      </c>
      <c r="H402" s="313">
        <v>4</v>
      </c>
      <c r="I402" s="313">
        <v>4.21</v>
      </c>
      <c r="J402" s="32">
        <v>120</v>
      </c>
      <c r="K402" s="32" t="s">
        <v>62</v>
      </c>
      <c r="L402" s="33" t="s">
        <v>63</v>
      </c>
      <c r="M402" s="32">
        <v>40</v>
      </c>
      <c r="N402" s="40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2" s="321"/>
      <c r="P402" s="321"/>
      <c r="Q402" s="321"/>
      <c r="R402" s="319"/>
      <c r="S402" s="34"/>
      <c r="T402" s="34"/>
      <c r="U402" s="35" t="s">
        <v>64</v>
      </c>
      <c r="V402" s="314">
        <v>0</v>
      </c>
      <c r="W402" s="315">
        <f t="shared" si="17"/>
        <v>0</v>
      </c>
      <c r="X402" s="36" t="str">
        <f>IFERROR(IF(W402=0,"",ROUNDUP(W402/H402,0)*0.00937),"")</f>
        <v/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570</v>
      </c>
      <c r="B403" s="54" t="s">
        <v>571</v>
      </c>
      <c r="C403" s="31">
        <v>4301031176</v>
      </c>
      <c r="D403" s="318">
        <v>4607091389425</v>
      </c>
      <c r="E403" s="319"/>
      <c r="F403" s="313">
        <v>0.35</v>
      </c>
      <c r="G403" s="32">
        <v>6</v>
      </c>
      <c r="H403" s="313">
        <v>2.1</v>
      </c>
      <c r="I403" s="313">
        <v>2.23</v>
      </c>
      <c r="J403" s="32">
        <v>234</v>
      </c>
      <c r="K403" s="32" t="s">
        <v>169</v>
      </c>
      <c r="L403" s="33" t="s">
        <v>63</v>
      </c>
      <c r="M403" s="32">
        <v>45</v>
      </c>
      <c r="N403" s="44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3" s="321"/>
      <c r="P403" s="321"/>
      <c r="Q403" s="321"/>
      <c r="R403" s="319"/>
      <c r="S403" s="34"/>
      <c r="T403" s="34"/>
      <c r="U403" s="35" t="s">
        <v>64</v>
      </c>
      <c r="V403" s="314">
        <v>0</v>
      </c>
      <c r="W403" s="315">
        <f t="shared" si="17"/>
        <v>0</v>
      </c>
      <c r="X403" s="36" t="str">
        <f>IFERROR(IF(W403=0,"",ROUNDUP(W403/H403,0)*0.00502),"")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572</v>
      </c>
      <c r="B404" s="54" t="s">
        <v>573</v>
      </c>
      <c r="C404" s="31">
        <v>4301031215</v>
      </c>
      <c r="D404" s="318">
        <v>4680115882911</v>
      </c>
      <c r="E404" s="319"/>
      <c r="F404" s="313">
        <v>0.4</v>
      </c>
      <c r="G404" s="32">
        <v>6</v>
      </c>
      <c r="H404" s="313">
        <v>2.4</v>
      </c>
      <c r="I404" s="313">
        <v>2.5299999999999998</v>
      </c>
      <c r="J404" s="32">
        <v>234</v>
      </c>
      <c r="K404" s="32" t="s">
        <v>169</v>
      </c>
      <c r="L404" s="33" t="s">
        <v>63</v>
      </c>
      <c r="M404" s="32">
        <v>40</v>
      </c>
      <c r="N404" s="354" t="s">
        <v>574</v>
      </c>
      <c r="O404" s="321"/>
      <c r="P404" s="321"/>
      <c r="Q404" s="321"/>
      <c r="R404" s="319"/>
      <c r="S404" s="34"/>
      <c r="T404" s="34"/>
      <c r="U404" s="35" t="s">
        <v>64</v>
      </c>
      <c r="V404" s="314">
        <v>0</v>
      </c>
      <c r="W404" s="315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575</v>
      </c>
      <c r="B405" s="54" t="s">
        <v>576</v>
      </c>
      <c r="C405" s="31">
        <v>4301031167</v>
      </c>
      <c r="D405" s="318">
        <v>4680115880771</v>
      </c>
      <c r="E405" s="319"/>
      <c r="F405" s="313">
        <v>0.28000000000000003</v>
      </c>
      <c r="G405" s="32">
        <v>6</v>
      </c>
      <c r="H405" s="313">
        <v>1.68</v>
      </c>
      <c r="I405" s="313">
        <v>1.81</v>
      </c>
      <c r="J405" s="32">
        <v>234</v>
      </c>
      <c r="K405" s="32" t="s">
        <v>169</v>
      </c>
      <c r="L405" s="33" t="s">
        <v>63</v>
      </c>
      <c r="M405" s="32">
        <v>45</v>
      </c>
      <c r="N405" s="51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5" s="321"/>
      <c r="P405" s="321"/>
      <c r="Q405" s="321"/>
      <c r="R405" s="319"/>
      <c r="S405" s="34"/>
      <c r="T405" s="34"/>
      <c r="U405" s="35" t="s">
        <v>64</v>
      </c>
      <c r="V405" s="314">
        <v>0</v>
      </c>
      <c r="W405" s="315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577</v>
      </c>
      <c r="B406" s="54" t="s">
        <v>578</v>
      </c>
      <c r="C406" s="31">
        <v>4301031173</v>
      </c>
      <c r="D406" s="318">
        <v>4607091389500</v>
      </c>
      <c r="E406" s="319"/>
      <c r="F406" s="313">
        <v>0.35</v>
      </c>
      <c r="G406" s="32">
        <v>6</v>
      </c>
      <c r="H406" s="313">
        <v>2.1</v>
      </c>
      <c r="I406" s="313">
        <v>2.23</v>
      </c>
      <c r="J406" s="32">
        <v>234</v>
      </c>
      <c r="K406" s="32" t="s">
        <v>169</v>
      </c>
      <c r="L406" s="33" t="s">
        <v>63</v>
      </c>
      <c r="M406" s="32">
        <v>45</v>
      </c>
      <c r="N406" s="58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6" s="321"/>
      <c r="P406" s="321"/>
      <c r="Q406" s="321"/>
      <c r="R406" s="319"/>
      <c r="S406" s="34"/>
      <c r="T406" s="34"/>
      <c r="U406" s="35" t="s">
        <v>64</v>
      </c>
      <c r="V406" s="314">
        <v>35</v>
      </c>
      <c r="W406" s="315">
        <f t="shared" si="17"/>
        <v>35.700000000000003</v>
      </c>
      <c r="X406" s="36">
        <f>IFERROR(IF(W406=0,"",ROUNDUP(W406/H406,0)*0.00502),"")</f>
        <v>8.5339999999999999E-2</v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579</v>
      </c>
      <c r="B407" s="54" t="s">
        <v>580</v>
      </c>
      <c r="C407" s="31">
        <v>4301031103</v>
      </c>
      <c r="D407" s="318">
        <v>4680115881983</v>
      </c>
      <c r="E407" s="319"/>
      <c r="F407" s="313">
        <v>0.28000000000000003</v>
      </c>
      <c r="G407" s="32">
        <v>4</v>
      </c>
      <c r="H407" s="313">
        <v>1.1200000000000001</v>
      </c>
      <c r="I407" s="313">
        <v>1.252</v>
      </c>
      <c r="J407" s="32">
        <v>234</v>
      </c>
      <c r="K407" s="32" t="s">
        <v>169</v>
      </c>
      <c r="L407" s="33" t="s">
        <v>63</v>
      </c>
      <c r="M407" s="32">
        <v>40</v>
      </c>
      <c r="N407" s="3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7" s="321"/>
      <c r="P407" s="321"/>
      <c r="Q407" s="321"/>
      <c r="R407" s="319"/>
      <c r="S407" s="34"/>
      <c r="T407" s="34"/>
      <c r="U407" s="35" t="s">
        <v>64</v>
      </c>
      <c r="V407" s="314">
        <v>0</v>
      </c>
      <c r="W407" s="315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x14ac:dyDescent="0.2">
      <c r="A408" s="322"/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4"/>
      <c r="N408" s="325" t="s">
        <v>65</v>
      </c>
      <c r="O408" s="326"/>
      <c r="P408" s="326"/>
      <c r="Q408" s="326"/>
      <c r="R408" s="326"/>
      <c r="S408" s="326"/>
      <c r="T408" s="327"/>
      <c r="U408" s="37" t="s">
        <v>66</v>
      </c>
      <c r="V408" s="316">
        <f>IFERROR(V401/H401,"0")+IFERROR(V402/H402,"0")+IFERROR(V403/H403,"0")+IFERROR(V404/H404,"0")+IFERROR(V405/H405,"0")+IFERROR(V406/H406,"0")+IFERROR(V407/H407,"0")</f>
        <v>28.571428571428569</v>
      </c>
      <c r="W408" s="316">
        <f>IFERROR(W401/H401,"0")+IFERROR(W402/H402,"0")+IFERROR(W403/H403,"0")+IFERROR(W404/H404,"0")+IFERROR(W405/H405,"0")+IFERROR(W406/H406,"0")+IFERROR(W407/H407,"0")</f>
        <v>29</v>
      </c>
      <c r="X408" s="316">
        <f>IFERROR(IF(X401="",0,X401),"0")+IFERROR(IF(X402="",0,X402),"0")+IFERROR(IF(X403="",0,X403),"0")+IFERROR(IF(X404="",0,X404),"0")+IFERROR(IF(X405="",0,X405),"0")+IFERROR(IF(X406="",0,X406),"0")+IFERROR(IF(X407="",0,X407),"0")</f>
        <v>0.1757</v>
      </c>
      <c r="Y408" s="317"/>
      <c r="Z408" s="317"/>
    </row>
    <row r="409" spans="1:53" x14ac:dyDescent="0.2">
      <c r="A409" s="323"/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4"/>
      <c r="N409" s="325" t="s">
        <v>65</v>
      </c>
      <c r="O409" s="326"/>
      <c r="P409" s="326"/>
      <c r="Q409" s="326"/>
      <c r="R409" s="326"/>
      <c r="S409" s="326"/>
      <c r="T409" s="327"/>
      <c r="U409" s="37" t="s">
        <v>64</v>
      </c>
      <c r="V409" s="316">
        <f>IFERROR(SUM(V401:V407),"0")</f>
        <v>85</v>
      </c>
      <c r="W409" s="316">
        <f>IFERROR(SUM(W401:W407),"0")</f>
        <v>86.100000000000009</v>
      </c>
      <c r="X409" s="37"/>
      <c r="Y409" s="317"/>
      <c r="Z409" s="317"/>
    </row>
    <row r="410" spans="1:53" ht="27.75" customHeight="1" x14ac:dyDescent="0.2">
      <c r="A410" s="362" t="s">
        <v>581</v>
      </c>
      <c r="B410" s="363"/>
      <c r="C410" s="363"/>
      <c r="D410" s="363"/>
      <c r="E410" s="363"/>
      <c r="F410" s="363"/>
      <c r="G410" s="363"/>
      <c r="H410" s="363"/>
      <c r="I410" s="363"/>
      <c r="J410" s="363"/>
      <c r="K410" s="363"/>
      <c r="L410" s="363"/>
      <c r="M410" s="363"/>
      <c r="N410" s="363"/>
      <c r="O410" s="363"/>
      <c r="P410" s="363"/>
      <c r="Q410" s="363"/>
      <c r="R410" s="363"/>
      <c r="S410" s="363"/>
      <c r="T410" s="363"/>
      <c r="U410" s="363"/>
      <c r="V410" s="363"/>
      <c r="W410" s="363"/>
      <c r="X410" s="363"/>
      <c r="Y410" s="48"/>
      <c r="Z410" s="48"/>
    </row>
    <row r="411" spans="1:53" ht="16.5" customHeight="1" x14ac:dyDescent="0.25">
      <c r="A411" s="328" t="s">
        <v>581</v>
      </c>
      <c r="B411" s="323"/>
      <c r="C411" s="323"/>
      <c r="D411" s="323"/>
      <c r="E411" s="323"/>
      <c r="F411" s="323"/>
      <c r="G411" s="323"/>
      <c r="H411" s="323"/>
      <c r="I411" s="323"/>
      <c r="J411" s="323"/>
      <c r="K411" s="323"/>
      <c r="L411" s="323"/>
      <c r="M411" s="323"/>
      <c r="N411" s="323"/>
      <c r="O411" s="323"/>
      <c r="P411" s="323"/>
      <c r="Q411" s="323"/>
      <c r="R411" s="323"/>
      <c r="S411" s="323"/>
      <c r="T411" s="323"/>
      <c r="U411" s="323"/>
      <c r="V411" s="323"/>
      <c r="W411" s="323"/>
      <c r="X411" s="323"/>
      <c r="Y411" s="309"/>
      <c r="Z411" s="309"/>
    </row>
    <row r="412" spans="1:53" ht="14.25" customHeight="1" x14ac:dyDescent="0.25">
      <c r="A412" s="338" t="s">
        <v>102</v>
      </c>
      <c r="B412" s="323"/>
      <c r="C412" s="323"/>
      <c r="D412" s="323"/>
      <c r="E412" s="323"/>
      <c r="F412" s="323"/>
      <c r="G412" s="323"/>
      <c r="H412" s="323"/>
      <c r="I412" s="323"/>
      <c r="J412" s="323"/>
      <c r="K412" s="323"/>
      <c r="L412" s="323"/>
      <c r="M412" s="323"/>
      <c r="N412" s="323"/>
      <c r="O412" s="323"/>
      <c r="P412" s="323"/>
      <c r="Q412" s="323"/>
      <c r="R412" s="323"/>
      <c r="S412" s="323"/>
      <c r="T412" s="323"/>
      <c r="U412" s="323"/>
      <c r="V412" s="323"/>
      <c r="W412" s="323"/>
      <c r="X412" s="323"/>
      <c r="Y412" s="310"/>
      <c r="Z412" s="310"/>
    </row>
    <row r="413" spans="1:53" ht="27" customHeight="1" x14ac:dyDescent="0.25">
      <c r="A413" s="54" t="s">
        <v>582</v>
      </c>
      <c r="B413" s="54" t="s">
        <v>583</v>
      </c>
      <c r="C413" s="31">
        <v>4301011371</v>
      </c>
      <c r="D413" s="318">
        <v>4607091389067</v>
      </c>
      <c r="E413" s="319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97</v>
      </c>
      <c r="L413" s="33" t="s">
        <v>118</v>
      </c>
      <c r="M413" s="32">
        <v>55</v>
      </c>
      <c r="N413" s="39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3" s="321"/>
      <c r="P413" s="321"/>
      <c r="Q413" s="321"/>
      <c r="R413" s="319"/>
      <c r="S413" s="34"/>
      <c r="T413" s="34"/>
      <c r="U413" s="35" t="s">
        <v>64</v>
      </c>
      <c r="V413" s="314">
        <v>0</v>
      </c>
      <c r="W413" s="315">
        <f t="shared" ref="W413:W421" si="18"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79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4301011363</v>
      </c>
      <c r="D414" s="318">
        <v>4607091383522</v>
      </c>
      <c r="E414" s="319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97</v>
      </c>
      <c r="L414" s="33" t="s">
        <v>98</v>
      </c>
      <c r="M414" s="32">
        <v>55</v>
      </c>
      <c r="N414" s="5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4" s="321"/>
      <c r="P414" s="321"/>
      <c r="Q414" s="321"/>
      <c r="R414" s="319"/>
      <c r="S414" s="34"/>
      <c r="T414" s="34"/>
      <c r="U414" s="35" t="s">
        <v>64</v>
      </c>
      <c r="V414" s="314">
        <v>50</v>
      </c>
      <c r="W414" s="315">
        <f t="shared" si="18"/>
        <v>52.800000000000004</v>
      </c>
      <c r="X414" s="36">
        <f>IFERROR(IF(W414=0,"",ROUNDUP(W414/H414,0)*0.01196),"")</f>
        <v>0.1196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4301011431</v>
      </c>
      <c r="D415" s="318">
        <v>4607091384437</v>
      </c>
      <c r="E415" s="319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97</v>
      </c>
      <c r="L415" s="33" t="s">
        <v>98</v>
      </c>
      <c r="M415" s="32">
        <v>50</v>
      </c>
      <c r="N415" s="42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5" s="321"/>
      <c r="P415" s="321"/>
      <c r="Q415" s="321"/>
      <c r="R415" s="319"/>
      <c r="S415" s="34"/>
      <c r="T415" s="34"/>
      <c r="U415" s="35" t="s">
        <v>64</v>
      </c>
      <c r="V415" s="314">
        <v>20</v>
      </c>
      <c r="W415" s="315">
        <f t="shared" si="18"/>
        <v>21.12</v>
      </c>
      <c r="X415" s="36">
        <f>IFERROR(IF(W415=0,"",ROUNDUP(W415/H415,0)*0.01196),"")</f>
        <v>4.7840000000000001E-2</v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4301011365</v>
      </c>
      <c r="D416" s="318">
        <v>4607091389104</v>
      </c>
      <c r="E416" s="319"/>
      <c r="F416" s="313">
        <v>0.88</v>
      </c>
      <c r="G416" s="32">
        <v>6</v>
      </c>
      <c r="H416" s="313">
        <v>5.28</v>
      </c>
      <c r="I416" s="313">
        <v>5.64</v>
      </c>
      <c r="J416" s="32">
        <v>104</v>
      </c>
      <c r="K416" s="32" t="s">
        <v>97</v>
      </c>
      <c r="L416" s="33" t="s">
        <v>98</v>
      </c>
      <c r="M416" s="32">
        <v>55</v>
      </c>
      <c r="N416" s="56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6" s="321"/>
      <c r="P416" s="321"/>
      <c r="Q416" s="321"/>
      <c r="R416" s="319"/>
      <c r="S416" s="34"/>
      <c r="T416" s="34"/>
      <c r="U416" s="35" t="s">
        <v>64</v>
      </c>
      <c r="V416" s="314">
        <v>40</v>
      </c>
      <c r="W416" s="315">
        <f t="shared" si="18"/>
        <v>42.24</v>
      </c>
      <c r="X416" s="36">
        <f>IFERROR(IF(W416=0,"",ROUNDUP(W416/H416,0)*0.01196),"")</f>
        <v>9.5680000000000001E-2</v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4301011367</v>
      </c>
      <c r="D417" s="318">
        <v>4680115880603</v>
      </c>
      <c r="E417" s="319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62</v>
      </c>
      <c r="L417" s="33" t="s">
        <v>98</v>
      </c>
      <c r="M417" s="32">
        <v>55</v>
      </c>
      <c r="N417" s="56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7" s="321"/>
      <c r="P417" s="321"/>
      <c r="Q417" s="321"/>
      <c r="R417" s="319"/>
      <c r="S417" s="34"/>
      <c r="T417" s="34"/>
      <c r="U417" s="35" t="s">
        <v>64</v>
      </c>
      <c r="V417" s="314">
        <v>24</v>
      </c>
      <c r="W417" s="315">
        <f t="shared" si="18"/>
        <v>25.2</v>
      </c>
      <c r="X417" s="36">
        <f>IFERROR(IF(W417=0,"",ROUNDUP(W417/H417,0)*0.00937),"")</f>
        <v>6.5589999999999996E-2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4301011168</v>
      </c>
      <c r="D418" s="318">
        <v>4607091389999</v>
      </c>
      <c r="E418" s="319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8" s="321"/>
      <c r="P418" s="321"/>
      <c r="Q418" s="321"/>
      <c r="R418" s="319"/>
      <c r="S418" s="34"/>
      <c r="T418" s="34"/>
      <c r="U418" s="35" t="s">
        <v>64</v>
      </c>
      <c r="V418" s="314">
        <v>0</v>
      </c>
      <c r="W418" s="315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4301011372</v>
      </c>
      <c r="D419" s="318">
        <v>4680115882782</v>
      </c>
      <c r="E419" s="319"/>
      <c r="F419" s="313">
        <v>0.6</v>
      </c>
      <c r="G419" s="32">
        <v>6</v>
      </c>
      <c r="H419" s="313">
        <v>3.6</v>
      </c>
      <c r="I419" s="313">
        <v>3.84</v>
      </c>
      <c r="J419" s="32">
        <v>120</v>
      </c>
      <c r="K419" s="32" t="s">
        <v>62</v>
      </c>
      <c r="L419" s="33" t="s">
        <v>98</v>
      </c>
      <c r="M419" s="32">
        <v>50</v>
      </c>
      <c r="N419" s="57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9" s="321"/>
      <c r="P419" s="321"/>
      <c r="Q419" s="321"/>
      <c r="R419" s="319"/>
      <c r="S419" s="34"/>
      <c r="T419" s="34"/>
      <c r="U419" s="35" t="s">
        <v>64</v>
      </c>
      <c r="V419" s="314">
        <v>0</v>
      </c>
      <c r="W419" s="315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4301011190</v>
      </c>
      <c r="D420" s="318">
        <v>4607091389098</v>
      </c>
      <c r="E420" s="319"/>
      <c r="F420" s="313">
        <v>0.4</v>
      </c>
      <c r="G420" s="32">
        <v>6</v>
      </c>
      <c r="H420" s="313">
        <v>2.4</v>
      </c>
      <c r="I420" s="313">
        <v>2.6</v>
      </c>
      <c r="J420" s="32">
        <v>156</v>
      </c>
      <c r="K420" s="32" t="s">
        <v>62</v>
      </c>
      <c r="L420" s="33" t="s">
        <v>118</v>
      </c>
      <c r="M420" s="32">
        <v>50</v>
      </c>
      <c r="N420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0" s="321"/>
      <c r="P420" s="321"/>
      <c r="Q420" s="321"/>
      <c r="R420" s="319"/>
      <c r="S420" s="34"/>
      <c r="T420" s="34"/>
      <c r="U420" s="35" t="s">
        <v>64</v>
      </c>
      <c r="V420" s="314">
        <v>0</v>
      </c>
      <c r="W420" s="315">
        <f t="shared" si="18"/>
        <v>0</v>
      </c>
      <c r="X420" s="36" t="str">
        <f>IFERROR(IF(W420=0,"",ROUNDUP(W420/H420,0)*0.00753),"")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598</v>
      </c>
      <c r="B421" s="54" t="s">
        <v>599</v>
      </c>
      <c r="C421" s="31">
        <v>4301011366</v>
      </c>
      <c r="D421" s="318">
        <v>4607091389982</v>
      </c>
      <c r="E421" s="319"/>
      <c r="F421" s="313">
        <v>0.6</v>
      </c>
      <c r="G421" s="32">
        <v>6</v>
      </c>
      <c r="H421" s="313">
        <v>3.6</v>
      </c>
      <c r="I421" s="313">
        <v>3.84</v>
      </c>
      <c r="J421" s="32">
        <v>120</v>
      </c>
      <c r="K421" s="32" t="s">
        <v>62</v>
      </c>
      <c r="L421" s="33" t="s">
        <v>98</v>
      </c>
      <c r="M421" s="32">
        <v>55</v>
      </c>
      <c r="N421" s="53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1" s="321"/>
      <c r="P421" s="321"/>
      <c r="Q421" s="321"/>
      <c r="R421" s="319"/>
      <c r="S421" s="34"/>
      <c r="T421" s="34"/>
      <c r="U421" s="35" t="s">
        <v>64</v>
      </c>
      <c r="V421" s="314">
        <v>24</v>
      </c>
      <c r="W421" s="315">
        <f t="shared" si="18"/>
        <v>25.2</v>
      </c>
      <c r="X421" s="36">
        <f>IFERROR(IF(W421=0,"",ROUNDUP(W421/H421,0)*0.00937),"")</f>
        <v>6.5589999999999996E-2</v>
      </c>
      <c r="Y421" s="56"/>
      <c r="Z421" s="57"/>
      <c r="AD421" s="58"/>
      <c r="BA421" s="287" t="s">
        <v>1</v>
      </c>
    </row>
    <row r="422" spans="1:53" x14ac:dyDescent="0.2">
      <c r="A422" s="322"/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4"/>
      <c r="N422" s="325" t="s">
        <v>65</v>
      </c>
      <c r="O422" s="326"/>
      <c r="P422" s="326"/>
      <c r="Q422" s="326"/>
      <c r="R422" s="326"/>
      <c r="S422" s="326"/>
      <c r="T422" s="327"/>
      <c r="U422" s="37" t="s">
        <v>66</v>
      </c>
      <c r="V422" s="316">
        <f>IFERROR(V413/H413,"0")+IFERROR(V414/H414,"0")+IFERROR(V415/H415,"0")+IFERROR(V416/H416,"0")+IFERROR(V417/H417,"0")+IFERROR(V418/H418,"0")+IFERROR(V419/H419,"0")+IFERROR(V420/H420,"0")+IFERROR(V421/H421,"0")</f>
        <v>34.166666666666664</v>
      </c>
      <c r="W422" s="316">
        <f>IFERROR(W413/H413,"0")+IFERROR(W414/H414,"0")+IFERROR(W415/H415,"0")+IFERROR(W416/H416,"0")+IFERROR(W417/H417,"0")+IFERROR(W418/H418,"0")+IFERROR(W419/H419,"0")+IFERROR(W420/H420,"0")+IFERROR(W421/H421,"0")</f>
        <v>36</v>
      </c>
      <c r="X422" s="316">
        <f>IFERROR(IF(X413="",0,X413),"0")+IFERROR(IF(X414="",0,X414),"0")+IFERROR(IF(X415="",0,X415),"0")+IFERROR(IF(X416="",0,X416),"0")+IFERROR(IF(X417="",0,X417),"0")+IFERROR(IF(X418="",0,X418),"0")+IFERROR(IF(X419="",0,X419),"0")+IFERROR(IF(X420="",0,X420),"0")+IFERROR(IF(X421="",0,X421),"0")</f>
        <v>0.39429999999999998</v>
      </c>
      <c r="Y422" s="317"/>
      <c r="Z422" s="317"/>
    </row>
    <row r="423" spans="1:53" x14ac:dyDescent="0.2">
      <c r="A423" s="323"/>
      <c r="B423" s="323"/>
      <c r="C423" s="323"/>
      <c r="D423" s="323"/>
      <c r="E423" s="323"/>
      <c r="F423" s="323"/>
      <c r="G423" s="323"/>
      <c r="H423" s="323"/>
      <c r="I423" s="323"/>
      <c r="J423" s="323"/>
      <c r="K423" s="323"/>
      <c r="L423" s="323"/>
      <c r="M423" s="324"/>
      <c r="N423" s="325" t="s">
        <v>65</v>
      </c>
      <c r="O423" s="326"/>
      <c r="P423" s="326"/>
      <c r="Q423" s="326"/>
      <c r="R423" s="326"/>
      <c r="S423" s="326"/>
      <c r="T423" s="327"/>
      <c r="U423" s="37" t="s">
        <v>64</v>
      </c>
      <c r="V423" s="316">
        <f>IFERROR(SUM(V413:V421),"0")</f>
        <v>158</v>
      </c>
      <c r="W423" s="316">
        <f>IFERROR(SUM(W413:W421),"0")</f>
        <v>166.55999999999997</v>
      </c>
      <c r="X423" s="37"/>
      <c r="Y423" s="317"/>
      <c r="Z423" s="317"/>
    </row>
    <row r="424" spans="1:53" ht="14.25" customHeight="1" x14ac:dyDescent="0.25">
      <c r="A424" s="338" t="s">
        <v>94</v>
      </c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23"/>
      <c r="N424" s="323"/>
      <c r="O424" s="323"/>
      <c r="P424" s="323"/>
      <c r="Q424" s="323"/>
      <c r="R424" s="323"/>
      <c r="S424" s="323"/>
      <c r="T424" s="323"/>
      <c r="U424" s="323"/>
      <c r="V424" s="323"/>
      <c r="W424" s="323"/>
      <c r="X424" s="323"/>
      <c r="Y424" s="310"/>
      <c r="Z424" s="310"/>
    </row>
    <row r="425" spans="1:53" ht="16.5" customHeight="1" x14ac:dyDescent="0.25">
      <c r="A425" s="54" t="s">
        <v>600</v>
      </c>
      <c r="B425" s="54" t="s">
        <v>601</v>
      </c>
      <c r="C425" s="31">
        <v>4301020222</v>
      </c>
      <c r="D425" s="318">
        <v>4607091388930</v>
      </c>
      <c r="E425" s="319"/>
      <c r="F425" s="313">
        <v>0.88</v>
      </c>
      <c r="G425" s="32">
        <v>6</v>
      </c>
      <c r="H425" s="313">
        <v>5.28</v>
      </c>
      <c r="I425" s="313">
        <v>5.64</v>
      </c>
      <c r="J425" s="32">
        <v>104</v>
      </c>
      <c r="K425" s="32" t="s">
        <v>97</v>
      </c>
      <c r="L425" s="33" t="s">
        <v>98</v>
      </c>
      <c r="M425" s="32">
        <v>55</v>
      </c>
      <c r="N425" s="6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5" s="321"/>
      <c r="P425" s="321"/>
      <c r="Q425" s="321"/>
      <c r="R425" s="319"/>
      <c r="S425" s="34"/>
      <c r="T425" s="34"/>
      <c r="U425" s="35" t="s">
        <v>64</v>
      </c>
      <c r="V425" s="314">
        <v>100</v>
      </c>
      <c r="W425" s="315">
        <f>IFERROR(IF(V425="",0,CEILING((V425/$H425),1)*$H425),"")</f>
        <v>100.32000000000001</v>
      </c>
      <c r="X425" s="36">
        <f>IFERROR(IF(W425=0,"",ROUNDUP(W425/H425,0)*0.01196),"")</f>
        <v>0.22724</v>
      </c>
      <c r="Y425" s="56"/>
      <c r="Z425" s="57"/>
      <c r="AD425" s="58"/>
      <c r="BA425" s="288" t="s">
        <v>1</v>
      </c>
    </row>
    <row r="426" spans="1:53" ht="16.5" customHeight="1" x14ac:dyDescent="0.25">
      <c r="A426" s="54" t="s">
        <v>602</v>
      </c>
      <c r="B426" s="54" t="s">
        <v>603</v>
      </c>
      <c r="C426" s="31">
        <v>4301020206</v>
      </c>
      <c r="D426" s="318">
        <v>4680115880054</v>
      </c>
      <c r="E426" s="319"/>
      <c r="F426" s="313">
        <v>0.6</v>
      </c>
      <c r="G426" s="32">
        <v>6</v>
      </c>
      <c r="H426" s="313">
        <v>3.6</v>
      </c>
      <c r="I426" s="313">
        <v>3.84</v>
      </c>
      <c r="J426" s="32">
        <v>120</v>
      </c>
      <c r="K426" s="32" t="s">
        <v>62</v>
      </c>
      <c r="L426" s="33" t="s">
        <v>98</v>
      </c>
      <c r="M426" s="32">
        <v>55</v>
      </c>
      <c r="N426" s="3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6" s="321"/>
      <c r="P426" s="321"/>
      <c r="Q426" s="321"/>
      <c r="R426" s="319"/>
      <c r="S426" s="34"/>
      <c r="T426" s="34"/>
      <c r="U426" s="35" t="s">
        <v>64</v>
      </c>
      <c r="V426" s="314">
        <v>0</v>
      </c>
      <c r="W426" s="315">
        <f>IFERROR(IF(V426="",0,CEILING((V426/$H426),1)*$H426),"")</f>
        <v>0</v>
      </c>
      <c r="X426" s="36" t="str">
        <f>IFERROR(IF(W426=0,"",ROUNDUP(W426/H426,0)*0.00937),"")</f>
        <v/>
      </c>
      <c r="Y426" s="56"/>
      <c r="Z426" s="57"/>
      <c r="AD426" s="58"/>
      <c r="BA426" s="289" t="s">
        <v>1</v>
      </c>
    </row>
    <row r="427" spans="1:53" x14ac:dyDescent="0.2">
      <c r="A427" s="322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3"/>
      <c r="M427" s="324"/>
      <c r="N427" s="325" t="s">
        <v>65</v>
      </c>
      <c r="O427" s="326"/>
      <c r="P427" s="326"/>
      <c r="Q427" s="326"/>
      <c r="R427" s="326"/>
      <c r="S427" s="326"/>
      <c r="T427" s="327"/>
      <c r="U427" s="37" t="s">
        <v>66</v>
      </c>
      <c r="V427" s="316">
        <f>IFERROR(V425/H425,"0")+IFERROR(V426/H426,"0")</f>
        <v>18.939393939393938</v>
      </c>
      <c r="W427" s="316">
        <f>IFERROR(W425/H425,"0")+IFERROR(W426/H426,"0")</f>
        <v>19</v>
      </c>
      <c r="X427" s="316">
        <f>IFERROR(IF(X425="",0,X425),"0")+IFERROR(IF(X426="",0,X426),"0")</f>
        <v>0.22724</v>
      </c>
      <c r="Y427" s="317"/>
      <c r="Z427" s="317"/>
    </row>
    <row r="428" spans="1:53" x14ac:dyDescent="0.2">
      <c r="A428" s="323"/>
      <c r="B428" s="323"/>
      <c r="C428" s="323"/>
      <c r="D428" s="323"/>
      <c r="E428" s="323"/>
      <c r="F428" s="323"/>
      <c r="G428" s="323"/>
      <c r="H428" s="323"/>
      <c r="I428" s="323"/>
      <c r="J428" s="323"/>
      <c r="K428" s="323"/>
      <c r="L428" s="323"/>
      <c r="M428" s="324"/>
      <c r="N428" s="325" t="s">
        <v>65</v>
      </c>
      <c r="O428" s="326"/>
      <c r="P428" s="326"/>
      <c r="Q428" s="326"/>
      <c r="R428" s="326"/>
      <c r="S428" s="326"/>
      <c r="T428" s="327"/>
      <c r="U428" s="37" t="s">
        <v>64</v>
      </c>
      <c r="V428" s="316">
        <f>IFERROR(SUM(V425:V426),"0")</f>
        <v>100</v>
      </c>
      <c r="W428" s="316">
        <f>IFERROR(SUM(W425:W426),"0")</f>
        <v>100.32000000000001</v>
      </c>
      <c r="X428" s="37"/>
      <c r="Y428" s="317"/>
      <c r="Z428" s="317"/>
    </row>
    <row r="429" spans="1:53" ht="14.25" customHeight="1" x14ac:dyDescent="0.25">
      <c r="A429" s="338" t="s">
        <v>59</v>
      </c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3"/>
      <c r="M429" s="323"/>
      <c r="N429" s="323"/>
      <c r="O429" s="323"/>
      <c r="P429" s="323"/>
      <c r="Q429" s="323"/>
      <c r="R429" s="323"/>
      <c r="S429" s="323"/>
      <c r="T429" s="323"/>
      <c r="U429" s="323"/>
      <c r="V429" s="323"/>
      <c r="W429" s="323"/>
      <c r="X429" s="323"/>
      <c r="Y429" s="310"/>
      <c r="Z429" s="310"/>
    </row>
    <row r="430" spans="1:53" ht="27" customHeight="1" x14ac:dyDescent="0.25">
      <c r="A430" s="54" t="s">
        <v>604</v>
      </c>
      <c r="B430" s="54" t="s">
        <v>605</v>
      </c>
      <c r="C430" s="31">
        <v>4301031252</v>
      </c>
      <c r="D430" s="318">
        <v>4680115883116</v>
      </c>
      <c r="E430" s="319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97</v>
      </c>
      <c r="L430" s="33" t="s">
        <v>98</v>
      </c>
      <c r="M430" s="32">
        <v>60</v>
      </c>
      <c r="N430" s="59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0" s="321"/>
      <c r="P430" s="321"/>
      <c r="Q430" s="321"/>
      <c r="R430" s="319"/>
      <c r="S430" s="34"/>
      <c r="T430" s="34"/>
      <c r="U430" s="35" t="s">
        <v>64</v>
      </c>
      <c r="V430" s="314">
        <v>90</v>
      </c>
      <c r="W430" s="315">
        <f t="shared" ref="W430:W435" si="19">IFERROR(IF(V430="",0,CEILING((V430/$H430),1)*$H430),"")</f>
        <v>95.04</v>
      </c>
      <c r="X430" s="36">
        <f>IFERROR(IF(W430=0,"",ROUNDUP(W430/H430,0)*0.01196),"")</f>
        <v>0.21528</v>
      </c>
      <c r="Y430" s="56"/>
      <c r="Z430" s="57"/>
      <c r="AD430" s="58"/>
      <c r="BA430" s="290" t="s">
        <v>1</v>
      </c>
    </row>
    <row r="431" spans="1:53" ht="27" customHeight="1" x14ac:dyDescent="0.25">
      <c r="A431" s="54" t="s">
        <v>606</v>
      </c>
      <c r="B431" s="54" t="s">
        <v>607</v>
      </c>
      <c r="C431" s="31">
        <v>4301031248</v>
      </c>
      <c r="D431" s="318">
        <v>4680115883093</v>
      </c>
      <c r="E431" s="319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97</v>
      </c>
      <c r="L431" s="33" t="s">
        <v>63</v>
      </c>
      <c r="M431" s="32">
        <v>60</v>
      </c>
      <c r="N431" s="45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1" s="321"/>
      <c r="P431" s="321"/>
      <c r="Q431" s="321"/>
      <c r="R431" s="319"/>
      <c r="S431" s="34"/>
      <c r="T431" s="34"/>
      <c r="U431" s="35" t="s">
        <v>64</v>
      </c>
      <c r="V431" s="314">
        <v>20</v>
      </c>
      <c r="W431" s="315">
        <f t="shared" si="19"/>
        <v>21.12</v>
      </c>
      <c r="X431" s="36">
        <f>IFERROR(IF(W431=0,"",ROUNDUP(W431/H431,0)*0.01196),"")</f>
        <v>4.7840000000000001E-2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4301031250</v>
      </c>
      <c r="D432" s="318">
        <v>4680115883109</v>
      </c>
      <c r="E432" s="319"/>
      <c r="F432" s="313">
        <v>0.88</v>
      </c>
      <c r="G432" s="32">
        <v>6</v>
      </c>
      <c r="H432" s="313">
        <v>5.28</v>
      </c>
      <c r="I432" s="313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5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2" s="321"/>
      <c r="P432" s="321"/>
      <c r="Q432" s="321"/>
      <c r="R432" s="319"/>
      <c r="S432" s="34"/>
      <c r="T432" s="34"/>
      <c r="U432" s="35" t="s">
        <v>64</v>
      </c>
      <c r="V432" s="314">
        <v>90</v>
      </c>
      <c r="W432" s="315">
        <f t="shared" si="19"/>
        <v>95.04</v>
      </c>
      <c r="X432" s="36">
        <f>IFERROR(IF(W432=0,"",ROUNDUP(W432/H432,0)*0.01196),"")</f>
        <v>0.21528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4301031249</v>
      </c>
      <c r="D433" s="318">
        <v>4680115882072</v>
      </c>
      <c r="E433" s="319"/>
      <c r="F433" s="313">
        <v>0.6</v>
      </c>
      <c r="G433" s="32">
        <v>6</v>
      </c>
      <c r="H433" s="313">
        <v>3.6</v>
      </c>
      <c r="I433" s="313">
        <v>3.84</v>
      </c>
      <c r="J433" s="32">
        <v>120</v>
      </c>
      <c r="K433" s="32" t="s">
        <v>62</v>
      </c>
      <c r="L433" s="33" t="s">
        <v>98</v>
      </c>
      <c r="M433" s="32">
        <v>60</v>
      </c>
      <c r="N433" s="609" t="s">
        <v>612</v>
      </c>
      <c r="O433" s="321"/>
      <c r="P433" s="321"/>
      <c r="Q433" s="321"/>
      <c r="R433" s="319"/>
      <c r="S433" s="34"/>
      <c r="T433" s="34"/>
      <c r="U433" s="35" t="s">
        <v>64</v>
      </c>
      <c r="V433" s="314">
        <v>0</v>
      </c>
      <c r="W433" s="315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613</v>
      </c>
      <c r="B434" s="54" t="s">
        <v>614</v>
      </c>
      <c r="C434" s="31">
        <v>4301031251</v>
      </c>
      <c r="D434" s="318">
        <v>4680115882102</v>
      </c>
      <c r="E434" s="319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62</v>
      </c>
      <c r="L434" s="33" t="s">
        <v>63</v>
      </c>
      <c r="M434" s="32">
        <v>60</v>
      </c>
      <c r="N434" s="417" t="s">
        <v>615</v>
      </c>
      <c r="O434" s="321"/>
      <c r="P434" s="321"/>
      <c r="Q434" s="321"/>
      <c r="R434" s="319"/>
      <c r="S434" s="34"/>
      <c r="T434" s="34"/>
      <c r="U434" s="35" t="s">
        <v>64</v>
      </c>
      <c r="V434" s="314">
        <v>0</v>
      </c>
      <c r="W434" s="315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616</v>
      </c>
      <c r="B435" s="54" t="s">
        <v>617</v>
      </c>
      <c r="C435" s="31">
        <v>4301031253</v>
      </c>
      <c r="D435" s="318">
        <v>4680115882096</v>
      </c>
      <c r="E435" s="319"/>
      <c r="F435" s="313">
        <v>0.6</v>
      </c>
      <c r="G435" s="32">
        <v>6</v>
      </c>
      <c r="H435" s="313">
        <v>3.6</v>
      </c>
      <c r="I435" s="313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627" t="s">
        <v>618</v>
      </c>
      <c r="O435" s="321"/>
      <c r="P435" s="321"/>
      <c r="Q435" s="321"/>
      <c r="R435" s="319"/>
      <c r="S435" s="34"/>
      <c r="T435" s="34"/>
      <c r="U435" s="35" t="s">
        <v>64</v>
      </c>
      <c r="V435" s="314">
        <v>0</v>
      </c>
      <c r="W435" s="315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x14ac:dyDescent="0.2">
      <c r="A436" s="322"/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3"/>
      <c r="M436" s="324"/>
      <c r="N436" s="325" t="s">
        <v>65</v>
      </c>
      <c r="O436" s="326"/>
      <c r="P436" s="326"/>
      <c r="Q436" s="326"/>
      <c r="R436" s="326"/>
      <c r="S436" s="326"/>
      <c r="T436" s="327"/>
      <c r="U436" s="37" t="s">
        <v>66</v>
      </c>
      <c r="V436" s="316">
        <f>IFERROR(V430/H430,"0")+IFERROR(V431/H431,"0")+IFERROR(V432/H432,"0")+IFERROR(V433/H433,"0")+IFERROR(V434/H434,"0")+IFERROR(V435/H435,"0")</f>
        <v>37.878787878787875</v>
      </c>
      <c r="W436" s="316">
        <f>IFERROR(W430/H430,"0")+IFERROR(W431/H431,"0")+IFERROR(W432/H432,"0")+IFERROR(W433/H433,"0")+IFERROR(W434/H434,"0")+IFERROR(W435/H435,"0")</f>
        <v>40</v>
      </c>
      <c r="X436" s="316">
        <f>IFERROR(IF(X430="",0,X430),"0")+IFERROR(IF(X431="",0,X431),"0")+IFERROR(IF(X432="",0,X432),"0")+IFERROR(IF(X433="",0,X433),"0")+IFERROR(IF(X434="",0,X434),"0")+IFERROR(IF(X435="",0,X435),"0")</f>
        <v>0.47840000000000005</v>
      </c>
      <c r="Y436" s="317"/>
      <c r="Z436" s="317"/>
    </row>
    <row r="437" spans="1:53" x14ac:dyDescent="0.2">
      <c r="A437" s="323"/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4"/>
      <c r="N437" s="325" t="s">
        <v>65</v>
      </c>
      <c r="O437" s="326"/>
      <c r="P437" s="326"/>
      <c r="Q437" s="326"/>
      <c r="R437" s="326"/>
      <c r="S437" s="326"/>
      <c r="T437" s="327"/>
      <c r="U437" s="37" t="s">
        <v>64</v>
      </c>
      <c r="V437" s="316">
        <f>IFERROR(SUM(V430:V435),"0")</f>
        <v>200</v>
      </c>
      <c r="W437" s="316">
        <f>IFERROR(SUM(W430:W435),"0")</f>
        <v>211.20000000000002</v>
      </c>
      <c r="X437" s="37"/>
      <c r="Y437" s="317"/>
      <c r="Z437" s="317"/>
    </row>
    <row r="438" spans="1:53" ht="14.25" customHeight="1" x14ac:dyDescent="0.25">
      <c r="A438" s="338" t="s">
        <v>67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23"/>
      <c r="Y438" s="310"/>
      <c r="Z438" s="310"/>
    </row>
    <row r="439" spans="1:53" ht="16.5" customHeight="1" x14ac:dyDescent="0.25">
      <c r="A439" s="54" t="s">
        <v>619</v>
      </c>
      <c r="B439" s="54" t="s">
        <v>620</v>
      </c>
      <c r="C439" s="31">
        <v>4301051230</v>
      </c>
      <c r="D439" s="318">
        <v>4607091383409</v>
      </c>
      <c r="E439" s="319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97</v>
      </c>
      <c r="L439" s="33" t="s">
        <v>63</v>
      </c>
      <c r="M439" s="32">
        <v>45</v>
      </c>
      <c r="N439" s="6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9" s="321"/>
      <c r="P439" s="321"/>
      <c r="Q439" s="321"/>
      <c r="R439" s="319"/>
      <c r="S439" s="34"/>
      <c r="T439" s="34"/>
      <c r="U439" s="35" t="s">
        <v>64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6" t="s">
        <v>1</v>
      </c>
    </row>
    <row r="440" spans="1:53" ht="16.5" customHeight="1" x14ac:dyDescent="0.25">
      <c r="A440" s="54" t="s">
        <v>621</v>
      </c>
      <c r="B440" s="54" t="s">
        <v>622</v>
      </c>
      <c r="C440" s="31">
        <v>4301051231</v>
      </c>
      <c r="D440" s="318">
        <v>4607091383416</v>
      </c>
      <c r="E440" s="319"/>
      <c r="F440" s="313">
        <v>1.3</v>
      </c>
      <c r="G440" s="32">
        <v>6</v>
      </c>
      <c r="H440" s="313">
        <v>7.8</v>
      </c>
      <c r="I440" s="313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0" s="321"/>
      <c r="P440" s="321"/>
      <c r="Q440" s="321"/>
      <c r="R440" s="319"/>
      <c r="S440" s="34"/>
      <c r="T440" s="34"/>
      <c r="U440" s="35" t="s">
        <v>64</v>
      </c>
      <c r="V440" s="314">
        <v>0</v>
      </c>
      <c r="W440" s="315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3"/>
      <c r="M441" s="324"/>
      <c r="N441" s="325" t="s">
        <v>65</v>
      </c>
      <c r="O441" s="326"/>
      <c r="P441" s="326"/>
      <c r="Q441" s="326"/>
      <c r="R441" s="326"/>
      <c r="S441" s="326"/>
      <c r="T441" s="327"/>
      <c r="U441" s="37" t="s">
        <v>66</v>
      </c>
      <c r="V441" s="316">
        <f>IFERROR(V439/H439,"0")+IFERROR(V440/H440,"0")</f>
        <v>0</v>
      </c>
      <c r="W441" s="316">
        <f>IFERROR(W439/H439,"0")+IFERROR(W440/H440,"0")</f>
        <v>0</v>
      </c>
      <c r="X441" s="316">
        <f>IFERROR(IF(X439="",0,X439),"0")+IFERROR(IF(X440="",0,X440),"0")</f>
        <v>0</v>
      </c>
      <c r="Y441" s="317"/>
      <c r="Z441" s="317"/>
    </row>
    <row r="442" spans="1:53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4"/>
      <c r="N442" s="325" t="s">
        <v>65</v>
      </c>
      <c r="O442" s="326"/>
      <c r="P442" s="326"/>
      <c r="Q442" s="326"/>
      <c r="R442" s="326"/>
      <c r="S442" s="326"/>
      <c r="T442" s="327"/>
      <c r="U442" s="37" t="s">
        <v>64</v>
      </c>
      <c r="V442" s="316">
        <f>IFERROR(SUM(V439:V440),"0")</f>
        <v>0</v>
      </c>
      <c r="W442" s="316">
        <f>IFERROR(SUM(W439:W440),"0")</f>
        <v>0</v>
      </c>
      <c r="X442" s="37"/>
      <c r="Y442" s="317"/>
      <c r="Z442" s="317"/>
    </row>
    <row r="443" spans="1:53" ht="27.75" customHeight="1" x14ac:dyDescent="0.2">
      <c r="A443" s="362" t="s">
        <v>623</v>
      </c>
      <c r="B443" s="363"/>
      <c r="C443" s="363"/>
      <c r="D443" s="363"/>
      <c r="E443" s="363"/>
      <c r="F443" s="363"/>
      <c r="G443" s="363"/>
      <c r="H443" s="363"/>
      <c r="I443" s="363"/>
      <c r="J443" s="363"/>
      <c r="K443" s="363"/>
      <c r="L443" s="363"/>
      <c r="M443" s="363"/>
      <c r="N443" s="363"/>
      <c r="O443" s="363"/>
      <c r="P443" s="363"/>
      <c r="Q443" s="363"/>
      <c r="R443" s="363"/>
      <c r="S443" s="363"/>
      <c r="T443" s="363"/>
      <c r="U443" s="363"/>
      <c r="V443" s="363"/>
      <c r="W443" s="363"/>
      <c r="X443" s="363"/>
      <c r="Y443" s="48"/>
      <c r="Z443" s="48"/>
    </row>
    <row r="444" spans="1:53" ht="16.5" customHeight="1" x14ac:dyDescent="0.25">
      <c r="A444" s="328" t="s">
        <v>624</v>
      </c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3"/>
      <c r="M444" s="323"/>
      <c r="N444" s="323"/>
      <c r="O444" s="323"/>
      <c r="P444" s="323"/>
      <c r="Q444" s="323"/>
      <c r="R444" s="323"/>
      <c r="S444" s="323"/>
      <c r="T444" s="323"/>
      <c r="U444" s="323"/>
      <c r="V444" s="323"/>
      <c r="W444" s="323"/>
      <c r="X444" s="323"/>
      <c r="Y444" s="309"/>
      <c r="Z444" s="309"/>
    </row>
    <row r="445" spans="1:53" ht="14.25" customHeight="1" x14ac:dyDescent="0.25">
      <c r="A445" s="338" t="s">
        <v>102</v>
      </c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23"/>
      <c r="N445" s="323"/>
      <c r="O445" s="323"/>
      <c r="P445" s="323"/>
      <c r="Q445" s="323"/>
      <c r="R445" s="323"/>
      <c r="S445" s="323"/>
      <c r="T445" s="323"/>
      <c r="U445" s="323"/>
      <c r="V445" s="323"/>
      <c r="W445" s="323"/>
      <c r="X445" s="323"/>
      <c r="Y445" s="310"/>
      <c r="Z445" s="310"/>
    </row>
    <row r="446" spans="1:53" ht="27" customHeight="1" x14ac:dyDescent="0.25">
      <c r="A446" s="54" t="s">
        <v>625</v>
      </c>
      <c r="B446" s="54" t="s">
        <v>626</v>
      </c>
      <c r="C446" s="31">
        <v>4301011585</v>
      </c>
      <c r="D446" s="318">
        <v>4640242180441</v>
      </c>
      <c r="E446" s="319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97</v>
      </c>
      <c r="L446" s="33" t="s">
        <v>98</v>
      </c>
      <c r="M446" s="32">
        <v>50</v>
      </c>
      <c r="N446" s="522" t="s">
        <v>627</v>
      </c>
      <c r="O446" s="321"/>
      <c r="P446" s="321"/>
      <c r="Q446" s="321"/>
      <c r="R446" s="319"/>
      <c r="S446" s="34"/>
      <c r="T446" s="34"/>
      <c r="U446" s="35" t="s">
        <v>64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8" t="s">
        <v>1</v>
      </c>
    </row>
    <row r="447" spans="1:53" ht="27" customHeight="1" x14ac:dyDescent="0.25">
      <c r="A447" s="54" t="s">
        <v>628</v>
      </c>
      <c r="B447" s="54" t="s">
        <v>629</v>
      </c>
      <c r="C447" s="31">
        <v>4301011584</v>
      </c>
      <c r="D447" s="318">
        <v>4640242180564</v>
      </c>
      <c r="E447" s="319"/>
      <c r="F447" s="313">
        <v>1.5</v>
      </c>
      <c r="G447" s="32">
        <v>8</v>
      </c>
      <c r="H447" s="313">
        <v>12</v>
      </c>
      <c r="I447" s="313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439" t="s">
        <v>630</v>
      </c>
      <c r="O447" s="321"/>
      <c r="P447" s="321"/>
      <c r="Q447" s="321"/>
      <c r="R447" s="319"/>
      <c r="S447" s="34"/>
      <c r="T447" s="34"/>
      <c r="U447" s="35" t="s">
        <v>64</v>
      </c>
      <c r="V447" s="314">
        <v>0</v>
      </c>
      <c r="W447" s="31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x14ac:dyDescent="0.2">
      <c r="A448" s="322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4"/>
      <c r="N448" s="325" t="s">
        <v>65</v>
      </c>
      <c r="O448" s="326"/>
      <c r="P448" s="326"/>
      <c r="Q448" s="326"/>
      <c r="R448" s="326"/>
      <c r="S448" s="326"/>
      <c r="T448" s="327"/>
      <c r="U448" s="37" t="s">
        <v>66</v>
      </c>
      <c r="V448" s="316">
        <f>IFERROR(V446/H446,"0")+IFERROR(V447/H447,"0")</f>
        <v>0</v>
      </c>
      <c r="W448" s="316">
        <f>IFERROR(W446/H446,"0")+IFERROR(W447/H447,"0")</f>
        <v>0</v>
      </c>
      <c r="X448" s="316">
        <f>IFERROR(IF(X446="",0,X446),"0")+IFERROR(IF(X447="",0,X447),"0")</f>
        <v>0</v>
      </c>
      <c r="Y448" s="317"/>
      <c r="Z448" s="317"/>
    </row>
    <row r="449" spans="1:53" x14ac:dyDescent="0.2">
      <c r="A449" s="323"/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3"/>
      <c r="M449" s="324"/>
      <c r="N449" s="325" t="s">
        <v>65</v>
      </c>
      <c r="O449" s="326"/>
      <c r="P449" s="326"/>
      <c r="Q449" s="326"/>
      <c r="R449" s="326"/>
      <c r="S449" s="326"/>
      <c r="T449" s="327"/>
      <c r="U449" s="37" t="s">
        <v>64</v>
      </c>
      <c r="V449" s="316">
        <f>IFERROR(SUM(V446:V447),"0")</f>
        <v>0</v>
      </c>
      <c r="W449" s="316">
        <f>IFERROR(SUM(W446:W447),"0")</f>
        <v>0</v>
      </c>
      <c r="X449" s="37"/>
      <c r="Y449" s="317"/>
      <c r="Z449" s="317"/>
    </row>
    <row r="450" spans="1:53" ht="14.25" customHeight="1" x14ac:dyDescent="0.25">
      <c r="A450" s="338" t="s">
        <v>94</v>
      </c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23"/>
      <c r="N450" s="323"/>
      <c r="O450" s="323"/>
      <c r="P450" s="323"/>
      <c r="Q450" s="323"/>
      <c r="R450" s="323"/>
      <c r="S450" s="323"/>
      <c r="T450" s="323"/>
      <c r="U450" s="323"/>
      <c r="V450" s="323"/>
      <c r="W450" s="323"/>
      <c r="X450" s="323"/>
      <c r="Y450" s="310"/>
      <c r="Z450" s="310"/>
    </row>
    <row r="451" spans="1:53" ht="27" customHeight="1" x14ac:dyDescent="0.25">
      <c r="A451" s="54" t="s">
        <v>631</v>
      </c>
      <c r="B451" s="54" t="s">
        <v>632</v>
      </c>
      <c r="C451" s="31">
        <v>4301020260</v>
      </c>
      <c r="D451" s="318">
        <v>4640242180526</v>
      </c>
      <c r="E451" s="319"/>
      <c r="F451" s="313">
        <v>1.8</v>
      </c>
      <c r="G451" s="32">
        <v>6</v>
      </c>
      <c r="H451" s="313">
        <v>10.8</v>
      </c>
      <c r="I451" s="313">
        <v>11.28</v>
      </c>
      <c r="J451" s="32">
        <v>56</v>
      </c>
      <c r="K451" s="32" t="s">
        <v>97</v>
      </c>
      <c r="L451" s="33" t="s">
        <v>98</v>
      </c>
      <c r="M451" s="32">
        <v>50</v>
      </c>
      <c r="N451" s="504" t="s">
        <v>633</v>
      </c>
      <c r="O451" s="321"/>
      <c r="P451" s="321"/>
      <c r="Q451" s="321"/>
      <c r="R451" s="319"/>
      <c r="S451" s="34"/>
      <c r="T451" s="34"/>
      <c r="U451" s="35" t="s">
        <v>64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0" t="s">
        <v>1</v>
      </c>
    </row>
    <row r="452" spans="1:53" ht="16.5" customHeight="1" x14ac:dyDescent="0.25">
      <c r="A452" s="54" t="s">
        <v>634</v>
      </c>
      <c r="B452" s="54" t="s">
        <v>635</v>
      </c>
      <c r="C452" s="31">
        <v>4301020269</v>
      </c>
      <c r="D452" s="318">
        <v>4640242180519</v>
      </c>
      <c r="E452" s="319"/>
      <c r="F452" s="313">
        <v>1.35</v>
      </c>
      <c r="G452" s="32">
        <v>8</v>
      </c>
      <c r="H452" s="313">
        <v>10.8</v>
      </c>
      <c r="I452" s="313">
        <v>11.28</v>
      </c>
      <c r="J452" s="32">
        <v>56</v>
      </c>
      <c r="K452" s="32" t="s">
        <v>97</v>
      </c>
      <c r="L452" s="33" t="s">
        <v>118</v>
      </c>
      <c r="M452" s="32">
        <v>50</v>
      </c>
      <c r="N452" s="475" t="s">
        <v>636</v>
      </c>
      <c r="O452" s="321"/>
      <c r="P452" s="321"/>
      <c r="Q452" s="321"/>
      <c r="R452" s="319"/>
      <c r="S452" s="34"/>
      <c r="T452" s="34"/>
      <c r="U452" s="35" t="s">
        <v>64</v>
      </c>
      <c r="V452" s="314">
        <v>0</v>
      </c>
      <c r="W452" s="315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x14ac:dyDescent="0.2">
      <c r="A453" s="322"/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4"/>
      <c r="N453" s="325" t="s">
        <v>65</v>
      </c>
      <c r="O453" s="326"/>
      <c r="P453" s="326"/>
      <c r="Q453" s="326"/>
      <c r="R453" s="326"/>
      <c r="S453" s="326"/>
      <c r="T453" s="327"/>
      <c r="U453" s="37" t="s">
        <v>66</v>
      </c>
      <c r="V453" s="316">
        <f>IFERROR(V451/H451,"0")+IFERROR(V452/H452,"0")</f>
        <v>0</v>
      </c>
      <c r="W453" s="316">
        <f>IFERROR(W451/H451,"0")+IFERROR(W452/H452,"0")</f>
        <v>0</v>
      </c>
      <c r="X453" s="316">
        <f>IFERROR(IF(X451="",0,X451),"0")+IFERROR(IF(X452="",0,X452),"0")</f>
        <v>0</v>
      </c>
      <c r="Y453" s="317"/>
      <c r="Z453" s="317"/>
    </row>
    <row r="454" spans="1:53" x14ac:dyDescent="0.2">
      <c r="A454" s="323"/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3"/>
      <c r="M454" s="324"/>
      <c r="N454" s="325" t="s">
        <v>65</v>
      </c>
      <c r="O454" s="326"/>
      <c r="P454" s="326"/>
      <c r="Q454" s="326"/>
      <c r="R454" s="326"/>
      <c r="S454" s="326"/>
      <c r="T454" s="327"/>
      <c r="U454" s="37" t="s">
        <v>64</v>
      </c>
      <c r="V454" s="316">
        <f>IFERROR(SUM(V451:V452),"0")</f>
        <v>0</v>
      </c>
      <c r="W454" s="316">
        <f>IFERROR(SUM(W451:W452),"0")</f>
        <v>0</v>
      </c>
      <c r="X454" s="37"/>
      <c r="Y454" s="317"/>
      <c r="Z454" s="317"/>
    </row>
    <row r="455" spans="1:53" ht="14.25" customHeight="1" x14ac:dyDescent="0.25">
      <c r="A455" s="338" t="s">
        <v>59</v>
      </c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23"/>
      <c r="N455" s="323"/>
      <c r="O455" s="323"/>
      <c r="P455" s="323"/>
      <c r="Q455" s="323"/>
      <c r="R455" s="323"/>
      <c r="S455" s="323"/>
      <c r="T455" s="323"/>
      <c r="U455" s="323"/>
      <c r="V455" s="323"/>
      <c r="W455" s="323"/>
      <c r="X455" s="323"/>
      <c r="Y455" s="310"/>
      <c r="Z455" s="310"/>
    </row>
    <row r="456" spans="1:53" ht="27" customHeight="1" x14ac:dyDescent="0.25">
      <c r="A456" s="54" t="s">
        <v>637</v>
      </c>
      <c r="B456" s="54" t="s">
        <v>638</v>
      </c>
      <c r="C456" s="31">
        <v>4301031280</v>
      </c>
      <c r="D456" s="318">
        <v>4640242180816</v>
      </c>
      <c r="E456" s="319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62</v>
      </c>
      <c r="L456" s="33" t="s">
        <v>63</v>
      </c>
      <c r="M456" s="32">
        <v>40</v>
      </c>
      <c r="N456" s="476" t="s">
        <v>639</v>
      </c>
      <c r="O456" s="321"/>
      <c r="P456" s="321"/>
      <c r="Q456" s="321"/>
      <c r="R456" s="319"/>
      <c r="S456" s="34"/>
      <c r="T456" s="34"/>
      <c r="U456" s="35" t="s">
        <v>64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302" t="s">
        <v>1</v>
      </c>
    </row>
    <row r="457" spans="1:53" ht="27" customHeight="1" x14ac:dyDescent="0.25">
      <c r="A457" s="54" t="s">
        <v>640</v>
      </c>
      <c r="B457" s="54" t="s">
        <v>641</v>
      </c>
      <c r="C457" s="31">
        <v>4301031244</v>
      </c>
      <c r="D457" s="318">
        <v>4640242180595</v>
      </c>
      <c r="E457" s="319"/>
      <c r="F457" s="313">
        <v>0.7</v>
      </c>
      <c r="G457" s="32">
        <v>6</v>
      </c>
      <c r="H457" s="313">
        <v>4.2</v>
      </c>
      <c r="I457" s="313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341" t="s">
        <v>642</v>
      </c>
      <c r="O457" s="321"/>
      <c r="P457" s="321"/>
      <c r="Q457" s="321"/>
      <c r="R457" s="319"/>
      <c r="S457" s="34"/>
      <c r="T457" s="34"/>
      <c r="U457" s="35" t="s">
        <v>64</v>
      </c>
      <c r="V457" s="314">
        <v>0</v>
      </c>
      <c r="W457" s="315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x14ac:dyDescent="0.2">
      <c r="A458" s="322"/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4"/>
      <c r="N458" s="325" t="s">
        <v>65</v>
      </c>
      <c r="O458" s="326"/>
      <c r="P458" s="326"/>
      <c r="Q458" s="326"/>
      <c r="R458" s="326"/>
      <c r="S458" s="326"/>
      <c r="T458" s="327"/>
      <c r="U458" s="37" t="s">
        <v>66</v>
      </c>
      <c r="V458" s="316">
        <f>IFERROR(V456/H456,"0")+IFERROR(V457/H457,"0")</f>
        <v>0</v>
      </c>
      <c r="W458" s="316">
        <f>IFERROR(W456/H456,"0")+IFERROR(W457/H457,"0")</f>
        <v>0</v>
      </c>
      <c r="X458" s="316">
        <f>IFERROR(IF(X456="",0,X456),"0")+IFERROR(IF(X457="",0,X457),"0")</f>
        <v>0</v>
      </c>
      <c r="Y458" s="317"/>
      <c r="Z458" s="317"/>
    </row>
    <row r="459" spans="1:53" x14ac:dyDescent="0.2">
      <c r="A459" s="323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4"/>
      <c r="N459" s="325" t="s">
        <v>65</v>
      </c>
      <c r="O459" s="326"/>
      <c r="P459" s="326"/>
      <c r="Q459" s="326"/>
      <c r="R459" s="326"/>
      <c r="S459" s="326"/>
      <c r="T459" s="327"/>
      <c r="U459" s="37" t="s">
        <v>64</v>
      </c>
      <c r="V459" s="316">
        <f>IFERROR(SUM(V456:V457),"0")</f>
        <v>0</v>
      </c>
      <c r="W459" s="316">
        <f>IFERROR(SUM(W456:W457),"0")</f>
        <v>0</v>
      </c>
      <c r="X459" s="37"/>
      <c r="Y459" s="317"/>
      <c r="Z459" s="317"/>
    </row>
    <row r="460" spans="1:53" ht="14.25" customHeight="1" x14ac:dyDescent="0.25">
      <c r="A460" s="338" t="s">
        <v>67</v>
      </c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23"/>
      <c r="N460" s="323"/>
      <c r="O460" s="323"/>
      <c r="P460" s="323"/>
      <c r="Q460" s="323"/>
      <c r="R460" s="323"/>
      <c r="S460" s="323"/>
      <c r="T460" s="323"/>
      <c r="U460" s="323"/>
      <c r="V460" s="323"/>
      <c r="W460" s="323"/>
      <c r="X460" s="323"/>
      <c r="Y460" s="310"/>
      <c r="Z460" s="310"/>
    </row>
    <row r="461" spans="1:53" ht="27" customHeight="1" x14ac:dyDescent="0.25">
      <c r="A461" s="54" t="s">
        <v>643</v>
      </c>
      <c r="B461" s="54" t="s">
        <v>644</v>
      </c>
      <c r="C461" s="31">
        <v>4301051510</v>
      </c>
      <c r="D461" s="318">
        <v>4640242180540</v>
      </c>
      <c r="E461" s="319"/>
      <c r="F461" s="313">
        <v>1.3</v>
      </c>
      <c r="G461" s="32">
        <v>6</v>
      </c>
      <c r="H461" s="313">
        <v>7.8</v>
      </c>
      <c r="I461" s="313">
        <v>8.3640000000000008</v>
      </c>
      <c r="J461" s="32">
        <v>56</v>
      </c>
      <c r="K461" s="32" t="s">
        <v>97</v>
      </c>
      <c r="L461" s="33" t="s">
        <v>63</v>
      </c>
      <c r="M461" s="32">
        <v>30</v>
      </c>
      <c r="N461" s="537" t="s">
        <v>645</v>
      </c>
      <c r="O461" s="321"/>
      <c r="P461" s="321"/>
      <c r="Q461" s="321"/>
      <c r="R461" s="319"/>
      <c r="S461" s="34"/>
      <c r="T461" s="34"/>
      <c r="U461" s="35" t="s">
        <v>64</v>
      </c>
      <c r="V461" s="314">
        <v>0</v>
      </c>
      <c r="W461" s="315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4" t="s">
        <v>1</v>
      </c>
    </row>
    <row r="462" spans="1:53" ht="27" customHeight="1" x14ac:dyDescent="0.25">
      <c r="A462" s="54" t="s">
        <v>646</v>
      </c>
      <c r="B462" s="54" t="s">
        <v>647</v>
      </c>
      <c r="C462" s="31">
        <v>4301051508</v>
      </c>
      <c r="D462" s="318">
        <v>4640242180557</v>
      </c>
      <c r="E462" s="319"/>
      <c r="F462" s="313">
        <v>0.5</v>
      </c>
      <c r="G462" s="32">
        <v>6</v>
      </c>
      <c r="H462" s="313">
        <v>3</v>
      </c>
      <c r="I462" s="313">
        <v>3.2839999999999998</v>
      </c>
      <c r="J462" s="32">
        <v>156</v>
      </c>
      <c r="K462" s="32" t="s">
        <v>62</v>
      </c>
      <c r="L462" s="33" t="s">
        <v>63</v>
      </c>
      <c r="M462" s="32">
        <v>30</v>
      </c>
      <c r="N462" s="333" t="s">
        <v>648</v>
      </c>
      <c r="O462" s="321"/>
      <c r="P462" s="321"/>
      <c r="Q462" s="321"/>
      <c r="R462" s="319"/>
      <c r="S462" s="34"/>
      <c r="T462" s="34"/>
      <c r="U462" s="35" t="s">
        <v>64</v>
      </c>
      <c r="V462" s="314">
        <v>0</v>
      </c>
      <c r="W462" s="315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x14ac:dyDescent="0.2">
      <c r="A463" s="322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24"/>
      <c r="N463" s="325" t="s">
        <v>65</v>
      </c>
      <c r="O463" s="326"/>
      <c r="P463" s="326"/>
      <c r="Q463" s="326"/>
      <c r="R463" s="326"/>
      <c r="S463" s="326"/>
      <c r="T463" s="327"/>
      <c r="U463" s="37" t="s">
        <v>66</v>
      </c>
      <c r="V463" s="316">
        <f>IFERROR(V461/H461,"0")+IFERROR(V462/H462,"0")</f>
        <v>0</v>
      </c>
      <c r="W463" s="316">
        <f>IFERROR(W461/H461,"0")+IFERROR(W462/H462,"0")</f>
        <v>0</v>
      </c>
      <c r="X463" s="316">
        <f>IFERROR(IF(X461="",0,X461),"0")+IFERROR(IF(X462="",0,X462),"0")</f>
        <v>0</v>
      </c>
      <c r="Y463" s="317"/>
      <c r="Z463" s="317"/>
    </row>
    <row r="464" spans="1:53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24"/>
      <c r="N464" s="325" t="s">
        <v>65</v>
      </c>
      <c r="O464" s="326"/>
      <c r="P464" s="326"/>
      <c r="Q464" s="326"/>
      <c r="R464" s="326"/>
      <c r="S464" s="326"/>
      <c r="T464" s="327"/>
      <c r="U464" s="37" t="s">
        <v>64</v>
      </c>
      <c r="V464" s="316">
        <f>IFERROR(SUM(V461:V462),"0")</f>
        <v>0</v>
      </c>
      <c r="W464" s="316">
        <f>IFERROR(SUM(W461:W462),"0")</f>
        <v>0</v>
      </c>
      <c r="X464" s="37"/>
      <c r="Y464" s="317"/>
      <c r="Z464" s="317"/>
    </row>
    <row r="465" spans="1:53" ht="16.5" customHeight="1" x14ac:dyDescent="0.25">
      <c r="A465" s="328" t="s">
        <v>649</v>
      </c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23"/>
      <c r="N465" s="323"/>
      <c r="O465" s="323"/>
      <c r="P465" s="323"/>
      <c r="Q465" s="323"/>
      <c r="R465" s="323"/>
      <c r="S465" s="323"/>
      <c r="T465" s="323"/>
      <c r="U465" s="323"/>
      <c r="V465" s="323"/>
      <c r="W465" s="323"/>
      <c r="X465" s="323"/>
      <c r="Y465" s="309"/>
      <c r="Z465" s="309"/>
    </row>
    <row r="466" spans="1:53" ht="14.25" customHeight="1" x14ac:dyDescent="0.25">
      <c r="A466" s="338" t="s">
        <v>67</v>
      </c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23"/>
      <c r="N466" s="323"/>
      <c r="O466" s="323"/>
      <c r="P466" s="323"/>
      <c r="Q466" s="323"/>
      <c r="R466" s="323"/>
      <c r="S466" s="323"/>
      <c r="T466" s="323"/>
      <c r="U466" s="323"/>
      <c r="V466" s="323"/>
      <c r="W466" s="323"/>
      <c r="X466" s="323"/>
      <c r="Y466" s="310"/>
      <c r="Z466" s="310"/>
    </row>
    <row r="467" spans="1:53" ht="16.5" customHeight="1" x14ac:dyDescent="0.25">
      <c r="A467" s="54" t="s">
        <v>650</v>
      </c>
      <c r="B467" s="54" t="s">
        <v>651</v>
      </c>
      <c r="C467" s="31">
        <v>4301051310</v>
      </c>
      <c r="D467" s="318">
        <v>4680115880870</v>
      </c>
      <c r="E467" s="319"/>
      <c r="F467" s="313">
        <v>1.3</v>
      </c>
      <c r="G467" s="32">
        <v>6</v>
      </c>
      <c r="H467" s="313">
        <v>7.8</v>
      </c>
      <c r="I467" s="313">
        <v>8.3640000000000008</v>
      </c>
      <c r="J467" s="32">
        <v>56</v>
      </c>
      <c r="K467" s="32" t="s">
        <v>97</v>
      </c>
      <c r="L467" s="33" t="s">
        <v>118</v>
      </c>
      <c r="M467" s="32">
        <v>40</v>
      </c>
      <c r="N467" s="55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7" s="321"/>
      <c r="P467" s="321"/>
      <c r="Q467" s="321"/>
      <c r="R467" s="319"/>
      <c r="S467" s="34"/>
      <c r="T467" s="34"/>
      <c r="U467" s="35" t="s">
        <v>64</v>
      </c>
      <c r="V467" s="314">
        <v>0</v>
      </c>
      <c r="W467" s="315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6" t="s">
        <v>1</v>
      </c>
    </row>
    <row r="468" spans="1:53" x14ac:dyDescent="0.2">
      <c r="A468" s="322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24"/>
      <c r="N468" s="325" t="s">
        <v>65</v>
      </c>
      <c r="O468" s="326"/>
      <c r="P468" s="326"/>
      <c r="Q468" s="326"/>
      <c r="R468" s="326"/>
      <c r="S468" s="326"/>
      <c r="T468" s="327"/>
      <c r="U468" s="37" t="s">
        <v>66</v>
      </c>
      <c r="V468" s="316">
        <f>IFERROR(V467/H467,"0")</f>
        <v>0</v>
      </c>
      <c r="W468" s="316">
        <f>IFERROR(W467/H467,"0")</f>
        <v>0</v>
      </c>
      <c r="X468" s="316">
        <f>IFERROR(IF(X467="",0,X467),"0")</f>
        <v>0</v>
      </c>
      <c r="Y468" s="317"/>
      <c r="Z468" s="317"/>
    </row>
    <row r="469" spans="1:53" x14ac:dyDescent="0.2">
      <c r="A469" s="323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24"/>
      <c r="N469" s="325" t="s">
        <v>65</v>
      </c>
      <c r="O469" s="326"/>
      <c r="P469" s="326"/>
      <c r="Q469" s="326"/>
      <c r="R469" s="326"/>
      <c r="S469" s="326"/>
      <c r="T469" s="327"/>
      <c r="U469" s="37" t="s">
        <v>64</v>
      </c>
      <c r="V469" s="316">
        <f>IFERROR(SUM(V467:V467),"0")</f>
        <v>0</v>
      </c>
      <c r="W469" s="316">
        <f>IFERROR(SUM(W467:W467),"0")</f>
        <v>0</v>
      </c>
      <c r="X469" s="37"/>
      <c r="Y469" s="317"/>
      <c r="Z469" s="317"/>
    </row>
    <row r="470" spans="1:53" ht="15" customHeight="1" x14ac:dyDescent="0.2">
      <c r="A470" s="440"/>
      <c r="B470" s="323"/>
      <c r="C470" s="323"/>
      <c r="D470" s="323"/>
      <c r="E470" s="323"/>
      <c r="F470" s="323"/>
      <c r="G470" s="323"/>
      <c r="H470" s="323"/>
      <c r="I470" s="323"/>
      <c r="J470" s="323"/>
      <c r="K470" s="323"/>
      <c r="L470" s="323"/>
      <c r="M470" s="372"/>
      <c r="N470" s="342" t="s">
        <v>652</v>
      </c>
      <c r="O470" s="343"/>
      <c r="P470" s="343"/>
      <c r="Q470" s="343"/>
      <c r="R470" s="343"/>
      <c r="S470" s="343"/>
      <c r="T470" s="344"/>
      <c r="U470" s="37" t="s">
        <v>64</v>
      </c>
      <c r="V470" s="316">
        <f>IFERROR(V24+V33+V37+V41+V45+V52+V60+V82+V92+V105+V119+V127+V134+V142+V155+V161+V166+V173+V193+V200+V205+V223+V227+V233+V245+V251+V257+V263+V274+V279+V284+V288+V292+V296+V309+V315+V319+V323+V331+V336+V343+V347+V354+V370+V377+V381+V388+V393+V399+V409+V423+V428+V437+V442+V449+V454+V459+V464+V469,"0")</f>
        <v>3074.1</v>
      </c>
      <c r="W470" s="316">
        <f>IFERROR(W24+W33+W37+W41+W45+W52+W60+W82+W92+W105+W119+W127+W134+W142+W155+W161+W166+W173+W193+W200+W205+W223+W227+W233+W245+W251+W257+W263+W274+W279+W284+W288+W292+W296+W309+W315+W319+W323+W331+W336+W343+W347+W354+W370+W377+W381+W388+W393+W399+W409+W423+W428+W437+W442+W449+W454+W459+W464+W469,"0")</f>
        <v>3166.5800000000004</v>
      </c>
      <c r="X470" s="37"/>
      <c r="Y470" s="317"/>
      <c r="Z470" s="317"/>
    </row>
    <row r="471" spans="1:53" x14ac:dyDescent="0.2">
      <c r="A471" s="323"/>
      <c r="B471" s="323"/>
      <c r="C471" s="323"/>
      <c r="D471" s="323"/>
      <c r="E471" s="323"/>
      <c r="F471" s="323"/>
      <c r="G471" s="323"/>
      <c r="H471" s="323"/>
      <c r="I471" s="323"/>
      <c r="J471" s="323"/>
      <c r="K471" s="323"/>
      <c r="L471" s="323"/>
      <c r="M471" s="372"/>
      <c r="N471" s="342" t="s">
        <v>653</v>
      </c>
      <c r="O471" s="343"/>
      <c r="P471" s="343"/>
      <c r="Q471" s="343"/>
      <c r="R471" s="343"/>
      <c r="S471" s="343"/>
      <c r="T471" s="344"/>
      <c r="U471" s="37" t="s">
        <v>64</v>
      </c>
      <c r="V471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321*I321/H321,"0")+IFERROR(V326*I326/H326,"0")+IFERROR(V327*I327/H327,"0")+IFERROR(V328*I328/H328,"0")+IFERROR(V329*I329/H329,"0")+IFERROR(V333*I333/H333,"0")+IFERROR(V334*I334/H334,"0")+IFERROR(V338*I338/H338,"0")+IFERROR(V339*I339/H339,"0")+IFERROR(V340*I340/H340,"0")+IFERROR(V341*I341/H341,"0")+IFERROR(V345*I345/H345,"0")+IFERROR(V351*I351/H351,"0")+IFERROR(V352*I352/H352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372*I372/H372,"0")+IFERROR(V373*I373/H373,"0")+IFERROR(V374*I374/H374,"0")+IFERROR(V375*I375/H375,"0")+IFERROR(V379*I379/H379,"0")+IFERROR(V383*I383/H383,"0")+IFERROR(V384*I384/H384,"0")+IFERROR(V385*I385/H385,"0")+IFERROR(V386*I386/H386,"0")+IFERROR(V390*I390/H390,"0")+IFERROR(V391*I391/H391,"0")+IFERROR(V396*I396/H396,"0")+IFERROR(V397*I397/H397,"0")+IFERROR(V401*I401/H401,"0")+IFERROR(V402*I402/H402,"0")+IFERROR(V403*I403/H403,"0")+IFERROR(V404*I404/H404,"0")+IFERROR(V405*I405/H405,"0")+IFERROR(V406*I406/H406,"0")+IFERROR(V407*I407/H407,"0")+IFERROR(V413*I413/H413,"0")+IFERROR(V414*I414/H414,"0")+IFERROR(V415*I415/H415,"0")+IFERROR(V416*I416/H416,"0")+IFERROR(V417*I417/H417,"0")+IFERROR(V418*I418/H418,"0")+IFERROR(V419*I419/H419,"0")+IFERROR(V420*I420/H420,"0")+IFERROR(V421*I421/H421,"0")+IFERROR(V425*I425/H425,"0")+IFERROR(V426*I426/H426,"0")+IFERROR(V430*I430/H430,"0")+IFERROR(V431*I431/H431,"0")+IFERROR(V432*I432/H432,"0")+IFERROR(V433*I433/H433,"0")+IFERROR(V434*I434/H434,"0")+IFERROR(V435*I435/H435,"0")+IFERROR(V439*I439/H439,"0")+IFERROR(V440*I440/H440,"0")+IFERROR(V446*I446/H446,"0")+IFERROR(V447*I447/H447,"0")+IFERROR(V451*I451/H451,"0")+IFERROR(V452*I452/H452,"0")+IFERROR(V456*I456/H456,"0")+IFERROR(V457*I457/H457,"0")+IFERROR(V461*I461/H461,"0")+IFERROR(V462*I462/H462,"0")+IFERROR(V467*I467/H467,"0"),"0")</f>
        <v>3295.7231209531205</v>
      </c>
      <c r="W471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321*I321/H321,"0")+IFERROR(W326*I326/H326,"0")+IFERROR(W327*I327/H327,"0")+IFERROR(W328*I328/H328,"0")+IFERROR(W329*I329/H329,"0")+IFERROR(W333*I333/H333,"0")+IFERROR(W334*I334/H334,"0")+IFERROR(W338*I338/H338,"0")+IFERROR(W339*I339/H339,"0")+IFERROR(W340*I340/H340,"0")+IFERROR(W341*I341/H341,"0")+IFERROR(W345*I345/H345,"0")+IFERROR(W351*I351/H351,"0")+IFERROR(W352*I352/H352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372*I372/H372,"0")+IFERROR(W373*I373/H373,"0")+IFERROR(W374*I374/H374,"0")+IFERROR(W375*I375/H375,"0")+IFERROR(W379*I379/H379,"0")+IFERROR(W383*I383/H383,"0")+IFERROR(W384*I384/H384,"0")+IFERROR(W385*I385/H385,"0")+IFERROR(W386*I386/H386,"0")+IFERROR(W390*I390/H390,"0")+IFERROR(W391*I391/H391,"0")+IFERROR(W396*I396/H396,"0")+IFERROR(W397*I397/H397,"0")+IFERROR(W401*I401/H401,"0")+IFERROR(W402*I402/H402,"0")+IFERROR(W403*I403/H403,"0")+IFERROR(W404*I404/H404,"0")+IFERROR(W405*I405/H405,"0")+IFERROR(W406*I406/H406,"0")+IFERROR(W407*I407/H407,"0")+IFERROR(W413*I413/H413,"0")+IFERROR(W414*I414/H414,"0")+IFERROR(W415*I415/H415,"0")+IFERROR(W416*I416/H416,"0")+IFERROR(W417*I417/H417,"0")+IFERROR(W418*I418/H418,"0")+IFERROR(W419*I419/H419,"0")+IFERROR(W420*I420/H420,"0")+IFERROR(W421*I421/H421,"0")+IFERROR(W425*I425/H425,"0")+IFERROR(W426*I426/H426,"0")+IFERROR(W430*I430/H430,"0")+IFERROR(W431*I431/H431,"0")+IFERROR(W432*I432/H432,"0")+IFERROR(W433*I433/H433,"0")+IFERROR(W434*I434/H434,"0")+IFERROR(W435*I435/H435,"0")+IFERROR(W439*I439/H439,"0")+IFERROR(W440*I440/H440,"0")+IFERROR(W446*I446/H446,"0")+IFERROR(W447*I447/H447,"0")+IFERROR(W451*I451/H451,"0")+IFERROR(W452*I452/H452,"0")+IFERROR(W456*I456/H456,"0")+IFERROR(W457*I457/H457,"0")+IFERROR(W461*I461/H461,"0")+IFERROR(W462*I462/H462,"0")+IFERROR(W467*I467/H467,"0"),"0")</f>
        <v>3394.1119999999996</v>
      </c>
      <c r="X471" s="37"/>
      <c r="Y471" s="317"/>
      <c r="Z471" s="317"/>
    </row>
    <row r="472" spans="1:53" x14ac:dyDescent="0.2">
      <c r="A472" s="323"/>
      <c r="B472" s="323"/>
      <c r="C472" s="323"/>
      <c r="D472" s="323"/>
      <c r="E472" s="323"/>
      <c r="F472" s="323"/>
      <c r="G472" s="323"/>
      <c r="H472" s="323"/>
      <c r="I472" s="323"/>
      <c r="J472" s="323"/>
      <c r="K472" s="323"/>
      <c r="L472" s="323"/>
      <c r="M472" s="372"/>
      <c r="N472" s="342" t="s">
        <v>654</v>
      </c>
      <c r="O472" s="343"/>
      <c r="P472" s="343"/>
      <c r="Q472" s="343"/>
      <c r="R472" s="343"/>
      <c r="S472" s="343"/>
      <c r="T472" s="344"/>
      <c r="U472" s="37" t="s">
        <v>655</v>
      </c>
      <c r="V47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221*(V208:V221/H208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317*(V317:V317/H317:H317)),"0")+IFERROR(SUMPRODUCT(1/J321:J321*(V321:V321/H321:H321)),"0")+IFERROR(SUMPRODUCT(1/J326:J329*(V326:V329/H326:H329)),"0")+IFERROR(SUMPRODUCT(1/J333:J334*(V333:V334/H333:H334)),"0")+IFERROR(SUMPRODUCT(1/J338:J341*(V338:V341/H338:H341)),"0")+IFERROR(SUMPRODUCT(1/J345:J345*(V345:V345/H345:H345)),"0")+IFERROR(SUMPRODUCT(1/J351:J352*(V351:V352/H351:H352)),"0")+IFERROR(SUMPRODUCT(1/J356:J368*(V356:V368/H356:H368)),"0")+IFERROR(SUMPRODUCT(1/J372:J375*(V372:V375/H372:H375)),"0")+IFERROR(SUMPRODUCT(1/J379:J379*(V379:V379/H379:H379)),"0")+IFERROR(SUMPRODUCT(1/J383:J386*(V383:V386/H383:H386)),"0")+IFERROR(SUMPRODUCT(1/J390:J391*(V390:V391/H390:H391)),"0")+IFERROR(SUMPRODUCT(1/J396:J397*(V396:V397/H396:H397)),"0")+IFERROR(SUMPRODUCT(1/J401:J407*(V401:V407/H401:H407)),"0")+IFERROR(SUMPRODUCT(1/J413:J421*(V413:V421/H413:H421)),"0")+IFERROR(SUMPRODUCT(1/J425:J426*(V425:V426/H425:H426)),"0")+IFERROR(SUMPRODUCT(1/J430:J435*(V430:V435/H430:H435)),"0")+IFERROR(SUMPRODUCT(1/J439:J440*(V439:V440/H439:H440)),"0")+IFERROR(SUMPRODUCT(1/J446:J447*(V446:V447/H446:H447)),"0")+IFERROR(SUMPRODUCT(1/J451:J452*(V451:V452/H451:H452)),"0")+IFERROR(SUMPRODUCT(1/J456:J457*(V456:V457/H456:H457)),"0")+IFERROR(SUMPRODUCT(1/J461:J462*(V461:V462/H461:H462)),"0")+IFERROR(SUMPRODUCT(1/J467:J467*(V467:V467/H467:H467)),"0"),0)</f>
        <v>7</v>
      </c>
      <c r="W47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221*(W208:W221/H208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317*(W317:W317/H317:H317)),"0")+IFERROR(SUMPRODUCT(1/J321:J321*(W321:W321/H321:H321)),"0")+IFERROR(SUMPRODUCT(1/J326:J329*(W326:W329/H326:H329)),"0")+IFERROR(SUMPRODUCT(1/J333:J334*(W333:W334/H333:H334)),"0")+IFERROR(SUMPRODUCT(1/J338:J341*(W338:W341/H338:H341)),"0")+IFERROR(SUMPRODUCT(1/J345:J345*(W345:W345/H345:H345)),"0")+IFERROR(SUMPRODUCT(1/J351:J352*(W351:W352/H351:H352)),"0")+IFERROR(SUMPRODUCT(1/J356:J368*(W356:W368/H356:H368)),"0")+IFERROR(SUMPRODUCT(1/J372:J375*(W372:W375/H372:H375)),"0")+IFERROR(SUMPRODUCT(1/J379:J379*(W379:W379/H379:H379)),"0")+IFERROR(SUMPRODUCT(1/J383:J386*(W383:W386/H383:H386)),"0")+IFERROR(SUMPRODUCT(1/J390:J391*(W390:W391/H390:H391)),"0")+IFERROR(SUMPRODUCT(1/J396:J397*(W396:W397/H396:H397)),"0")+IFERROR(SUMPRODUCT(1/J401:J407*(W401:W407/H401:H407)),"0")+IFERROR(SUMPRODUCT(1/J413:J421*(W413:W421/H413:H421)),"0")+IFERROR(SUMPRODUCT(1/J425:J426*(W425:W426/H425:H426)),"0")+IFERROR(SUMPRODUCT(1/J430:J435*(W430:W435/H430:H435)),"0")+IFERROR(SUMPRODUCT(1/J439:J440*(W439:W440/H439:H440)),"0")+IFERROR(SUMPRODUCT(1/J446:J447*(W446:W447/H446:H447)),"0")+IFERROR(SUMPRODUCT(1/J451:J452*(W451:W452/H451:H452)),"0")+IFERROR(SUMPRODUCT(1/J456:J457*(W456:W457/H456:H457)),"0")+IFERROR(SUMPRODUCT(1/J461:J462*(W461:W462/H461:H462)),"0")+IFERROR(SUMPRODUCT(1/J467:J467*(W467:W467/H467:H467)),"0"),0)</f>
        <v>7</v>
      </c>
      <c r="X472" s="37"/>
      <c r="Y472" s="317"/>
      <c r="Z472" s="317"/>
    </row>
    <row r="473" spans="1:53" x14ac:dyDescent="0.2">
      <c r="A473" s="323"/>
      <c r="B473" s="323"/>
      <c r="C473" s="323"/>
      <c r="D473" s="323"/>
      <c r="E473" s="323"/>
      <c r="F473" s="323"/>
      <c r="G473" s="323"/>
      <c r="H473" s="323"/>
      <c r="I473" s="323"/>
      <c r="J473" s="323"/>
      <c r="K473" s="323"/>
      <c r="L473" s="323"/>
      <c r="M473" s="372"/>
      <c r="N473" s="342" t="s">
        <v>656</v>
      </c>
      <c r="O473" s="343"/>
      <c r="P473" s="343"/>
      <c r="Q473" s="343"/>
      <c r="R473" s="343"/>
      <c r="S473" s="343"/>
      <c r="T473" s="344"/>
      <c r="U473" s="37" t="s">
        <v>64</v>
      </c>
      <c r="V473" s="316">
        <f>GrossWeightTotal+PalletQtyTotal*25</f>
        <v>3470.7231209531205</v>
      </c>
      <c r="W473" s="316">
        <f>GrossWeightTotalR+PalletQtyTotalR*25</f>
        <v>3569.1119999999996</v>
      </c>
      <c r="X473" s="37"/>
      <c r="Y473" s="317"/>
      <c r="Z473" s="317"/>
    </row>
    <row r="474" spans="1:53" x14ac:dyDescent="0.2">
      <c r="A474" s="323"/>
      <c r="B474" s="323"/>
      <c r="C474" s="323"/>
      <c r="D474" s="323"/>
      <c r="E474" s="323"/>
      <c r="F474" s="323"/>
      <c r="G474" s="323"/>
      <c r="H474" s="323"/>
      <c r="I474" s="323"/>
      <c r="J474" s="323"/>
      <c r="K474" s="323"/>
      <c r="L474" s="323"/>
      <c r="M474" s="372"/>
      <c r="N474" s="342" t="s">
        <v>657</v>
      </c>
      <c r="O474" s="343"/>
      <c r="P474" s="343"/>
      <c r="Q474" s="343"/>
      <c r="R474" s="343"/>
      <c r="S474" s="343"/>
      <c r="T474" s="344"/>
      <c r="U474" s="37" t="s">
        <v>655</v>
      </c>
      <c r="V474" s="316">
        <f>IFERROR(V23+V32+V36+V40+V44+V51+V59+V81+V91+V104+V118+V126+V133+V141+V154+V160+V165+V172+V192+V199+V204+V222+V226+V232+V244+V250+V256+V262+V273+V278+V283+V287+V291+V295+V308+V314+V318+V322+V330+V335+V342+V346+V353+V369+V376+V380+V387+V392+V398+V408+V422+V427+V436+V441+V448+V453+V458+V463+V468,"0")</f>
        <v>955.46493938160609</v>
      </c>
      <c r="W474" s="316">
        <f>IFERROR(W23+W32+W36+W40+W44+W51+W59+W81+W91+W104+W118+W126+W133+W141+W154+W160+W165+W172+W192+W199+W204+W222+W226+W232+W244+W250+W256+W262+W273+W278+W283+W287+W291+W295+W308+W314+W318+W322+W330+W335+W342+W346+W353+W369+W376+W380+W387+W392+W398+W408+W422+W427+W436+W441+W448+W453+W458+W463+W468,"0")</f>
        <v>976</v>
      </c>
      <c r="X474" s="37"/>
      <c r="Y474" s="317"/>
      <c r="Z474" s="317"/>
    </row>
    <row r="475" spans="1:53" ht="14.25" customHeight="1" x14ac:dyDescent="0.2">
      <c r="A475" s="323"/>
      <c r="B475" s="323"/>
      <c r="C475" s="323"/>
      <c r="D475" s="323"/>
      <c r="E475" s="323"/>
      <c r="F475" s="323"/>
      <c r="G475" s="323"/>
      <c r="H475" s="323"/>
      <c r="I475" s="323"/>
      <c r="J475" s="323"/>
      <c r="K475" s="323"/>
      <c r="L475" s="323"/>
      <c r="M475" s="372"/>
      <c r="N475" s="342" t="s">
        <v>658</v>
      </c>
      <c r="O475" s="343"/>
      <c r="P475" s="343"/>
      <c r="Q475" s="343"/>
      <c r="R475" s="343"/>
      <c r="S475" s="343"/>
      <c r="T475" s="344"/>
      <c r="U475" s="39" t="s">
        <v>659</v>
      </c>
      <c r="V475" s="37"/>
      <c r="W475" s="37"/>
      <c r="X475" s="37">
        <f>IFERROR(X23+X32+X36+X40+X44+X51+X59+X81+X91+X104+X118+X126+X133+X141+X154+X160+X165+X172+X192+X199+X204+X222+X226+X232+X244+X250+X256+X262+X273+X278+X283+X287+X291+X295+X308+X314+X318+X322+X330+X335+X342+X346+X353+X369+X376+X380+X387+X392+X398+X408+X422+X427+X436+X441+X448+X453+X458+X463+X468,"0")</f>
        <v>7.937949999999999</v>
      </c>
      <c r="Y475" s="317"/>
      <c r="Z475" s="317"/>
    </row>
    <row r="476" spans="1:53" ht="13.5" customHeight="1" thickBot="1" x14ac:dyDescent="0.25"/>
    <row r="477" spans="1:53" ht="27" customHeight="1" thickTop="1" thickBot="1" x14ac:dyDescent="0.25">
      <c r="A477" s="40" t="s">
        <v>660</v>
      </c>
      <c r="B477" s="307" t="s">
        <v>58</v>
      </c>
      <c r="C477" s="358" t="s">
        <v>92</v>
      </c>
      <c r="D477" s="359"/>
      <c r="E477" s="359"/>
      <c r="F477" s="360"/>
      <c r="G477" s="358" t="s">
        <v>245</v>
      </c>
      <c r="H477" s="359"/>
      <c r="I477" s="359"/>
      <c r="J477" s="359"/>
      <c r="K477" s="359"/>
      <c r="L477" s="359"/>
      <c r="M477" s="359"/>
      <c r="N477" s="360"/>
      <c r="O477" s="358" t="s">
        <v>448</v>
      </c>
      <c r="P477" s="360"/>
      <c r="Q477" s="358" t="s">
        <v>498</v>
      </c>
      <c r="R477" s="360"/>
      <c r="S477" s="307" t="s">
        <v>581</v>
      </c>
      <c r="T477" s="358" t="s">
        <v>623</v>
      </c>
      <c r="U477" s="360"/>
      <c r="Z477" s="52"/>
      <c r="AC477" s="308"/>
    </row>
    <row r="478" spans="1:53" ht="14.25" customHeight="1" thickTop="1" x14ac:dyDescent="0.2">
      <c r="A478" s="592" t="s">
        <v>661</v>
      </c>
      <c r="B478" s="358" t="s">
        <v>58</v>
      </c>
      <c r="C478" s="358" t="s">
        <v>93</v>
      </c>
      <c r="D478" s="358" t="s">
        <v>101</v>
      </c>
      <c r="E478" s="358" t="s">
        <v>92</v>
      </c>
      <c r="F478" s="358" t="s">
        <v>237</v>
      </c>
      <c r="G478" s="358" t="s">
        <v>246</v>
      </c>
      <c r="H478" s="358" t="s">
        <v>253</v>
      </c>
      <c r="I478" s="358" t="s">
        <v>274</v>
      </c>
      <c r="J478" s="358" t="s">
        <v>340</v>
      </c>
      <c r="K478" s="308"/>
      <c r="L478" s="358" t="s">
        <v>343</v>
      </c>
      <c r="M478" s="358" t="s">
        <v>421</v>
      </c>
      <c r="N478" s="358" t="s">
        <v>439</v>
      </c>
      <c r="O478" s="358" t="s">
        <v>449</v>
      </c>
      <c r="P478" s="358" t="s">
        <v>475</v>
      </c>
      <c r="Q478" s="358" t="s">
        <v>499</v>
      </c>
      <c r="R478" s="358" t="s">
        <v>561</v>
      </c>
      <c r="S478" s="358" t="s">
        <v>581</v>
      </c>
      <c r="T478" s="358" t="s">
        <v>624</v>
      </c>
      <c r="U478" s="358" t="s">
        <v>649</v>
      </c>
      <c r="Z478" s="52"/>
      <c r="AC478" s="308"/>
    </row>
    <row r="479" spans="1:53" ht="13.5" customHeight="1" thickBot="1" x14ac:dyDescent="0.25">
      <c r="A479" s="593"/>
      <c r="B479" s="387"/>
      <c r="C479" s="387"/>
      <c r="D479" s="387"/>
      <c r="E479" s="387"/>
      <c r="F479" s="387"/>
      <c r="G479" s="387"/>
      <c r="H479" s="387"/>
      <c r="I479" s="387"/>
      <c r="J479" s="387"/>
      <c r="K479" s="308"/>
      <c r="L479" s="387"/>
      <c r="M479" s="387"/>
      <c r="N479" s="387"/>
      <c r="O479" s="387"/>
      <c r="P479" s="387"/>
      <c r="Q479" s="387"/>
      <c r="R479" s="387"/>
      <c r="S479" s="387"/>
      <c r="T479" s="387"/>
      <c r="U479" s="387"/>
      <c r="Z479" s="52"/>
      <c r="AC479" s="308"/>
    </row>
    <row r="480" spans="1:53" ht="18" customHeight="1" thickTop="1" thickBot="1" x14ac:dyDescent="0.25">
      <c r="A480" s="40" t="s">
        <v>662</v>
      </c>
      <c r="B480" s="46">
        <f>IFERROR(W22*1,"0")+IFERROR(W26*1,"0")+IFERROR(W27*1,"0")+IFERROR(W28*1,"0")+IFERROR(W29*1,"0")+IFERROR(W30*1,"0")+IFERROR(W31*1,"0")+IFERROR(W35*1,"0")+IFERROR(W39*1,"0")+IFERROR(W43*1,"0")</f>
        <v>0</v>
      </c>
      <c r="C480" s="46">
        <f>IFERROR(W49*1,"0")+IFERROR(W50*1,"0")</f>
        <v>91.800000000000011</v>
      </c>
      <c r="D480" s="46">
        <f>IFERROR(W55*1,"0")+IFERROR(W56*1,"0")+IFERROR(W57*1,"0")+IFERROR(W58*1,"0")</f>
        <v>0</v>
      </c>
      <c r="E48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465.97999999999996</v>
      </c>
      <c r="F480" s="46">
        <f>IFERROR(W130*1,"0")+IFERROR(W131*1,"0")+IFERROR(W132*1,"0")</f>
        <v>226.8</v>
      </c>
      <c r="G480" s="46">
        <f>IFERROR(W138*1,"0")+IFERROR(W139*1,"0")+IFERROR(W140*1,"0")</f>
        <v>0</v>
      </c>
      <c r="H480" s="46">
        <f>IFERROR(W145*1,"0")+IFERROR(W146*1,"0")+IFERROR(W147*1,"0")+IFERROR(W148*1,"0")+IFERROR(W149*1,"0")+IFERROR(W150*1,"0")+IFERROR(W151*1,"0")+IFERROR(W152*1,"0")+IFERROR(W153*1,"0")</f>
        <v>283.5</v>
      </c>
      <c r="I480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542.4</v>
      </c>
      <c r="J480" s="46">
        <f>IFERROR(W203*1,"0")</f>
        <v>71.400000000000006</v>
      </c>
      <c r="K480" s="308"/>
      <c r="L480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289.8</v>
      </c>
      <c r="M480" s="46">
        <f>IFERROR(W266*1,"0")+IFERROR(W267*1,"0")+IFERROR(W268*1,"0")+IFERROR(W269*1,"0")+IFERROR(W270*1,"0")+IFERROR(W271*1,"0")+IFERROR(W272*1,"0")+IFERROR(W276*1,"0")+IFERROR(W277*1,"0")</f>
        <v>54</v>
      </c>
      <c r="N480" s="46">
        <f>IFERROR(W282*1,"0")+IFERROR(W286*1,"0")+IFERROR(W290*1,"0")+IFERROR(W294*1,"0")</f>
        <v>60.120000000000005</v>
      </c>
      <c r="O480" s="46">
        <f>IFERROR(W300*1,"0")+IFERROR(W301*1,"0")+IFERROR(W302*1,"0")+IFERROR(W303*1,"0")+IFERROR(W304*1,"0")+IFERROR(W305*1,"0")+IFERROR(W306*1,"0")+IFERROR(W307*1,"0")+IFERROR(W311*1,"0")+IFERROR(W312*1,"0")+IFERROR(W313*1,"0")+IFERROR(W317*1,"0")+IFERROR(W321*1,"0")</f>
        <v>158.4</v>
      </c>
      <c r="P480" s="46">
        <f>IFERROR(W326*1,"0")+IFERROR(W327*1,"0")+IFERROR(W328*1,"0")+IFERROR(W329*1,"0")+IFERROR(W333*1,"0")+IFERROR(W334*1,"0")+IFERROR(W338*1,"0")+IFERROR(W339*1,"0")+IFERROR(W340*1,"0")+IFERROR(W341*1,"0")+IFERROR(W345*1,"0")</f>
        <v>60</v>
      </c>
      <c r="Q480" s="46">
        <f>IFERROR(W351*1,"0")+IFERROR(W352*1,"0")+IFERROR(W356*1,"0")+IFERROR(W357*1,"0")+IFERROR(W358*1,"0")+IFERROR(W359*1,"0")+IFERROR(W360*1,"0")+IFERROR(W361*1,"0")+IFERROR(W362*1,"0")+IFERROR(W363*1,"0")+IFERROR(W364*1,"0")+IFERROR(W365*1,"0")+IFERROR(W366*1,"0")+IFERROR(W367*1,"0")+IFERROR(W368*1,"0")+IFERROR(W372*1,"0")+IFERROR(W373*1,"0")+IFERROR(W374*1,"0")+IFERROR(W375*1,"0")+IFERROR(W379*1,"0")+IFERROR(W383*1,"0")+IFERROR(W384*1,"0")+IFERROR(W385*1,"0")+IFERROR(W386*1,"0")+IFERROR(W390*1,"0")+IFERROR(W391*1,"0")</f>
        <v>298.20000000000005</v>
      </c>
      <c r="R480" s="46">
        <f>IFERROR(W396*1,"0")+IFERROR(W397*1,"0")+IFERROR(W401*1,"0")+IFERROR(W402*1,"0")+IFERROR(W403*1,"0")+IFERROR(W404*1,"0")+IFERROR(W405*1,"0")+IFERROR(W406*1,"0")+IFERROR(W407*1,"0")</f>
        <v>86.100000000000009</v>
      </c>
      <c r="S480" s="46">
        <f>IFERROR(W413*1,"0")+IFERROR(W414*1,"0")+IFERROR(W415*1,"0")+IFERROR(W416*1,"0")+IFERROR(W417*1,"0")+IFERROR(W418*1,"0")+IFERROR(W419*1,"0")+IFERROR(W420*1,"0")+IFERROR(W421*1,"0")+IFERROR(W425*1,"0")+IFERROR(W426*1,"0")+IFERROR(W430*1,"0")+IFERROR(W431*1,"0")+IFERROR(W432*1,"0")+IFERROR(W433*1,"0")+IFERROR(W434*1,"0")+IFERROR(W435*1,"0")+IFERROR(W439*1,"0")+IFERROR(W440*1,"0")</f>
        <v>478.08000000000004</v>
      </c>
      <c r="T480" s="46">
        <f>IFERROR(W446*1,"0")+IFERROR(W447*1,"0")+IFERROR(W451*1,"0")+IFERROR(W452*1,"0")+IFERROR(W456*1,"0")+IFERROR(W457*1,"0")+IFERROR(W461*1,"0")+IFERROR(W462*1,"0")</f>
        <v>0</v>
      </c>
      <c r="U480" s="46">
        <f>IFERROR(W467*1,"0")</f>
        <v>0</v>
      </c>
      <c r="Z480" s="52"/>
      <c r="AC480" s="308"/>
    </row>
  </sheetData>
  <sheetProtection algorithmName="SHA-512" hashValue="BSxMi9Sd03E2IQJ3gPy9Pndaga9dZDJJ+OTCcclLvGqkNFhK6N9i45P40esepQLWH6unQhnqBHc9e2oRSmgM0Q==" saltValue="7GyEx8vRkQurMlAUAb8NCA==" spinCount="100000" sheet="1" objects="1" scenarios="1" sort="0" autoFilter="0" pivotTables="0"/>
  <autoFilter ref="B18:X47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5">
    <mergeCell ref="P1:R1"/>
    <mergeCell ref="A441:M442"/>
    <mergeCell ref="N338:R338"/>
    <mergeCell ref="N263:T263"/>
    <mergeCell ref="D17:E18"/>
    <mergeCell ref="N313:R313"/>
    <mergeCell ref="V17:V18"/>
    <mergeCell ref="X17:X18"/>
    <mergeCell ref="D123:E123"/>
    <mergeCell ref="D421:E421"/>
    <mergeCell ref="A325:X325"/>
    <mergeCell ref="A59:M60"/>
    <mergeCell ref="N340:R340"/>
    <mergeCell ref="N387:T387"/>
    <mergeCell ref="D286:E286"/>
    <mergeCell ref="Y17:Y18"/>
    <mergeCell ref="D57:E57"/>
    <mergeCell ref="A8:C8"/>
    <mergeCell ref="N151:R151"/>
    <mergeCell ref="D97:E97"/>
    <mergeCell ref="D268:E268"/>
    <mergeCell ref="N180:R180"/>
    <mergeCell ref="A204:M205"/>
    <mergeCell ref="A10:C10"/>
    <mergeCell ref="N247:R247"/>
    <mergeCell ref="A141:M142"/>
    <mergeCell ref="N182:R182"/>
    <mergeCell ref="N232:T232"/>
    <mergeCell ref="D184:E184"/>
    <mergeCell ref="N84:R84"/>
    <mergeCell ref="N249:R249"/>
    <mergeCell ref="D121:E121"/>
    <mergeCell ref="A199:M200"/>
    <mergeCell ref="I478:I479"/>
    <mergeCell ref="N390:R390"/>
    <mergeCell ref="D191:E191"/>
    <mergeCell ref="D433:E433"/>
    <mergeCell ref="T477:U477"/>
    <mergeCell ref="D237:E237"/>
    <mergeCell ref="A429:X429"/>
    <mergeCell ref="N85:R85"/>
    <mergeCell ref="N327:R327"/>
    <mergeCell ref="A137:X137"/>
    <mergeCell ref="N468:T468"/>
    <mergeCell ref="D239:E239"/>
    <mergeCell ref="D95:E95"/>
    <mergeCell ref="D266:E266"/>
    <mergeCell ref="N385:R385"/>
    <mergeCell ref="A346:M347"/>
    <mergeCell ref="N272:R272"/>
    <mergeCell ref="H478:H479"/>
    <mergeCell ref="J478:J479"/>
    <mergeCell ref="N474:T474"/>
    <mergeCell ref="N458:T458"/>
    <mergeCell ref="N449:T449"/>
    <mergeCell ref="N312:R312"/>
    <mergeCell ref="A424:X424"/>
    <mergeCell ref="A53:X53"/>
    <mergeCell ref="D171:E171"/>
    <mergeCell ref="A324:X324"/>
    <mergeCell ref="D407:E407"/>
    <mergeCell ref="A13:L13"/>
    <mergeCell ref="A19:X19"/>
    <mergeCell ref="N165:T165"/>
    <mergeCell ref="N81:T81"/>
    <mergeCell ref="D102:E102"/>
    <mergeCell ref="N88:R88"/>
    <mergeCell ref="N259:R259"/>
    <mergeCell ref="A318:M319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1:T381"/>
    <mergeCell ref="N440:R440"/>
    <mergeCell ref="A51:M52"/>
    <mergeCell ref="N439:R439"/>
    <mergeCell ref="D249:E249"/>
    <mergeCell ref="D276:E276"/>
    <mergeCell ref="D170:E170"/>
    <mergeCell ref="D341:E341"/>
    <mergeCell ref="N72:R72"/>
    <mergeCell ref="O5:P5"/>
    <mergeCell ref="A133:M134"/>
    <mergeCell ref="D49:E49"/>
    <mergeCell ref="N248:R248"/>
    <mergeCell ref="F17:F18"/>
    <mergeCell ref="D242:E242"/>
    <mergeCell ref="A369:M370"/>
    <mergeCell ref="N235:R235"/>
    <mergeCell ref="N435:R435"/>
    <mergeCell ref="N257:T257"/>
    <mergeCell ref="D107:E107"/>
    <mergeCell ref="D163:E163"/>
    <mergeCell ref="D405:E405"/>
    <mergeCell ref="N185:R185"/>
    <mergeCell ref="N427:T427"/>
    <mergeCell ref="J9:L9"/>
    <mergeCell ref="D430:E430"/>
    <mergeCell ref="D175:E175"/>
    <mergeCell ref="N253:R253"/>
    <mergeCell ref="T11:U11"/>
    <mergeCell ref="D221:E221"/>
    <mergeCell ref="N57:R57"/>
    <mergeCell ref="A262:M263"/>
    <mergeCell ref="N436:T436"/>
    <mergeCell ref="D457:E457"/>
    <mergeCell ref="N146:R146"/>
    <mergeCell ref="N317:R317"/>
    <mergeCell ref="A314:M315"/>
    <mergeCell ref="A167:X167"/>
    <mergeCell ref="D152:E152"/>
    <mergeCell ref="N33:T33"/>
    <mergeCell ref="D29:E29"/>
    <mergeCell ref="N244:T244"/>
    <mergeCell ref="D216:E216"/>
    <mergeCell ref="N437:T437"/>
    <mergeCell ref="D452:E452"/>
    <mergeCell ref="A40:M41"/>
    <mergeCell ref="A162:X162"/>
    <mergeCell ref="N308:T308"/>
    <mergeCell ref="D218:E218"/>
    <mergeCell ref="A12:L12"/>
    <mergeCell ref="N142:T142"/>
    <mergeCell ref="D101:E101"/>
    <mergeCell ref="N209:R209"/>
    <mergeCell ref="D76:E76"/>
    <mergeCell ref="F5:G5"/>
    <mergeCell ref="A14:L14"/>
    <mergeCell ref="A47:X47"/>
    <mergeCell ref="N189:R189"/>
    <mergeCell ref="R5:S5"/>
    <mergeCell ref="N27:R27"/>
    <mergeCell ref="S17:T17"/>
    <mergeCell ref="A478:A479"/>
    <mergeCell ref="N428:T428"/>
    <mergeCell ref="C478:C479"/>
    <mergeCell ref="N107:R107"/>
    <mergeCell ref="D150:E150"/>
    <mergeCell ref="D321:E321"/>
    <mergeCell ref="D215:E215"/>
    <mergeCell ref="D386:E386"/>
    <mergeCell ref="A395:X395"/>
    <mergeCell ref="N292:T292"/>
    <mergeCell ref="A322:M323"/>
    <mergeCell ref="G477:N477"/>
    <mergeCell ref="A332:X332"/>
    <mergeCell ref="N132:R132"/>
    <mergeCell ref="N303:R303"/>
    <mergeCell ref="N223:T223"/>
    <mergeCell ref="N430:R430"/>
    <mergeCell ref="N230:R230"/>
    <mergeCell ref="N196:R196"/>
    <mergeCell ref="N367:R367"/>
    <mergeCell ref="T478:T479"/>
    <mergeCell ref="D177:E177"/>
    <mergeCell ref="N425:R425"/>
    <mergeCell ref="D164:E164"/>
    <mergeCell ref="Q477:R477"/>
    <mergeCell ref="B478:B479"/>
    <mergeCell ref="N52:T52"/>
    <mergeCell ref="D231:E231"/>
    <mergeCell ref="D358:E358"/>
    <mergeCell ref="N208:R208"/>
    <mergeCell ref="N379:R379"/>
    <mergeCell ref="N300:R300"/>
    <mergeCell ref="N183:R183"/>
    <mergeCell ref="A353:M354"/>
    <mergeCell ref="N419:R419"/>
    <mergeCell ref="N139:R139"/>
    <mergeCell ref="N406:R406"/>
    <mergeCell ref="N237:R237"/>
    <mergeCell ref="N212:R212"/>
    <mergeCell ref="D84:E84"/>
    <mergeCell ref="N203:R203"/>
    <mergeCell ref="N277:R277"/>
    <mergeCell ref="D149:E149"/>
    <mergeCell ref="N301:R301"/>
    <mergeCell ref="N226:T226"/>
    <mergeCell ref="N239:R239"/>
    <mergeCell ref="N122:R122"/>
    <mergeCell ref="D385:E385"/>
    <mergeCell ref="U478:U479"/>
    <mergeCell ref="A316:X316"/>
    <mergeCell ref="H10:L10"/>
    <mergeCell ref="A250:M251"/>
    <mergeCell ref="D159:E159"/>
    <mergeCell ref="N414:R414"/>
    <mergeCell ref="A46:X46"/>
    <mergeCell ref="D80:E80"/>
    <mergeCell ref="N66:R66"/>
    <mergeCell ref="N188:R188"/>
    <mergeCell ref="N284:T284"/>
    <mergeCell ref="A283:M284"/>
    <mergeCell ref="N222:T222"/>
    <mergeCell ref="N351:R351"/>
    <mergeCell ref="N416:R416"/>
    <mergeCell ref="N130:R130"/>
    <mergeCell ref="A398:M399"/>
    <mergeCell ref="N68:R68"/>
    <mergeCell ref="N432:R432"/>
    <mergeCell ref="N117:R117"/>
    <mergeCell ref="D434:E434"/>
    <mergeCell ref="N282:R282"/>
    <mergeCell ref="N204:T204"/>
    <mergeCell ref="D225:E225"/>
    <mergeCell ref="N467:R467"/>
    <mergeCell ref="D304:E304"/>
    <mergeCell ref="N211:R211"/>
    <mergeCell ref="N127:T127"/>
    <mergeCell ref="N347:T347"/>
    <mergeCell ref="A350:X350"/>
    <mergeCell ref="D368:E368"/>
    <mergeCell ref="N177:R177"/>
    <mergeCell ref="N269:R269"/>
    <mergeCell ref="D383:E383"/>
    <mergeCell ref="A281:X281"/>
    <mergeCell ref="A234:X234"/>
    <mergeCell ref="D461:E461"/>
    <mergeCell ref="N290:R290"/>
    <mergeCell ref="N417:R417"/>
    <mergeCell ref="A371:X371"/>
    <mergeCell ref="N200:T200"/>
    <mergeCell ref="D373:E373"/>
    <mergeCell ref="A382:X382"/>
    <mergeCell ref="N273:T273"/>
    <mergeCell ref="D294:E294"/>
    <mergeCell ref="D447:E447"/>
    <mergeCell ref="N276:R276"/>
    <mergeCell ref="N214:R214"/>
    <mergeCell ref="Z17:Z18"/>
    <mergeCell ref="N336:T336"/>
    <mergeCell ref="D446:E446"/>
    <mergeCell ref="N111:R111"/>
    <mergeCell ref="D367:E367"/>
    <mergeCell ref="A32:M33"/>
    <mergeCell ref="D212:E212"/>
    <mergeCell ref="D146:E146"/>
    <mergeCell ref="D317:E317"/>
    <mergeCell ref="D439:E439"/>
    <mergeCell ref="A278:M279"/>
    <mergeCell ref="D85:E85"/>
    <mergeCell ref="N114:R114"/>
    <mergeCell ref="N35:R35"/>
    <mergeCell ref="G17:G18"/>
    <mergeCell ref="A91:M92"/>
    <mergeCell ref="D58:E58"/>
    <mergeCell ref="D22:E22"/>
    <mergeCell ref="A120:X120"/>
    <mergeCell ref="N43:R43"/>
    <mergeCell ref="D86:E86"/>
    <mergeCell ref="N341:R341"/>
    <mergeCell ref="N192:T192"/>
    <mergeCell ref="D213:E213"/>
    <mergeCell ref="N463:T463"/>
    <mergeCell ref="D65:E65"/>
    <mergeCell ref="N288:T288"/>
    <mergeCell ref="A443:X443"/>
    <mergeCell ref="N36:T36"/>
    <mergeCell ref="D415:E415"/>
    <mergeCell ref="N401:R401"/>
    <mergeCell ref="N296:T296"/>
    <mergeCell ref="N173:T173"/>
    <mergeCell ref="D384:E384"/>
    <mergeCell ref="D151:E151"/>
    <mergeCell ref="N67:R67"/>
    <mergeCell ref="N69:R69"/>
    <mergeCell ref="D462:E462"/>
    <mergeCell ref="N198:R198"/>
    <mergeCell ref="N225:R225"/>
    <mergeCell ref="D241:E241"/>
    <mergeCell ref="N418:R418"/>
    <mergeCell ref="N318:T318"/>
    <mergeCell ref="N356:R356"/>
    <mergeCell ref="D333:E333"/>
    <mergeCell ref="D404:E404"/>
    <mergeCell ref="N306:R306"/>
    <mergeCell ref="N433:R433"/>
    <mergeCell ref="H1:O1"/>
    <mergeCell ref="A448:M449"/>
    <mergeCell ref="D364:E364"/>
    <mergeCell ref="N345:R345"/>
    <mergeCell ref="D186:E186"/>
    <mergeCell ref="D413:E413"/>
    <mergeCell ref="O9:P9"/>
    <mergeCell ref="D217:E217"/>
    <mergeCell ref="N22:R22"/>
    <mergeCell ref="D435:E435"/>
    <mergeCell ref="A9:C9"/>
    <mergeCell ref="O12:P12"/>
    <mergeCell ref="D6:L6"/>
    <mergeCell ref="O13:P13"/>
    <mergeCell ref="M17:M18"/>
    <mergeCell ref="O8:P8"/>
    <mergeCell ref="D35:E35"/>
    <mergeCell ref="D10:E10"/>
    <mergeCell ref="F10:G10"/>
    <mergeCell ref="D305:E305"/>
    <mergeCell ref="N110:R110"/>
    <mergeCell ref="D243:E243"/>
    <mergeCell ref="D99:E99"/>
    <mergeCell ref="A174:X174"/>
    <mergeCell ref="D418:E418"/>
    <mergeCell ref="D89:E89"/>
    <mergeCell ref="N254:R254"/>
    <mergeCell ref="N216:R216"/>
    <mergeCell ref="D153:E153"/>
    <mergeCell ref="N399:T399"/>
    <mergeCell ref="D420:E420"/>
    <mergeCell ref="N59:T59"/>
    <mergeCell ref="A355:X355"/>
    <mergeCell ref="N109:R109"/>
    <mergeCell ref="N205:T205"/>
    <mergeCell ref="D270:E270"/>
    <mergeCell ref="N314:T314"/>
    <mergeCell ref="N376:T376"/>
    <mergeCell ref="D397:E397"/>
    <mergeCell ref="A410:X410"/>
    <mergeCell ref="N420:R420"/>
    <mergeCell ref="N164:R164"/>
    <mergeCell ref="N375:R375"/>
    <mergeCell ref="D247:E247"/>
    <mergeCell ref="D271:E271"/>
    <mergeCell ref="H17:H18"/>
    <mergeCell ref="A42:X42"/>
    <mergeCell ref="D198:E198"/>
    <mergeCell ref="D269:E269"/>
    <mergeCell ref="N104:T104"/>
    <mergeCell ref="D440:E440"/>
    <mergeCell ref="N346:T346"/>
    <mergeCell ref="A376:M377"/>
    <mergeCell ref="N98:R98"/>
    <mergeCell ref="N396:R396"/>
    <mergeCell ref="D75:E75"/>
    <mergeCell ref="A144:X144"/>
    <mergeCell ref="N41:T41"/>
    <mergeCell ref="A411:X411"/>
    <mergeCell ref="N283:T283"/>
    <mergeCell ref="D181:E181"/>
    <mergeCell ref="N323:T323"/>
    <mergeCell ref="A160:M161"/>
    <mergeCell ref="N105:T105"/>
    <mergeCell ref="N123:R123"/>
    <mergeCell ref="A380:M381"/>
    <mergeCell ref="N421:R421"/>
    <mergeCell ref="D39:E39"/>
    <mergeCell ref="N187:R187"/>
    <mergeCell ref="D56:E56"/>
    <mergeCell ref="A202:X202"/>
    <mergeCell ref="A258:X258"/>
    <mergeCell ref="N155:T155"/>
    <mergeCell ref="D176:E176"/>
    <mergeCell ref="N304:R304"/>
    <mergeCell ref="D114:E114"/>
    <mergeCell ref="D64:E64"/>
    <mergeCell ref="D362:E362"/>
    <mergeCell ref="N262:T262"/>
    <mergeCell ref="N108:R108"/>
    <mergeCell ref="N172:T172"/>
    <mergeCell ref="N199:T199"/>
    <mergeCell ref="N95:R95"/>
    <mergeCell ref="N70:R70"/>
    <mergeCell ref="N266:R266"/>
    <mergeCell ref="D138:E138"/>
    <mergeCell ref="D203:E203"/>
    <mergeCell ref="N159:R159"/>
    <mergeCell ref="N97:R97"/>
    <mergeCell ref="N268:R268"/>
    <mergeCell ref="D140:E140"/>
    <mergeCell ref="D267:E267"/>
    <mergeCell ref="N96:R96"/>
    <mergeCell ref="N26:R26"/>
    <mergeCell ref="A256:M257"/>
    <mergeCell ref="A427:M428"/>
    <mergeCell ref="N153:R153"/>
    <mergeCell ref="N40:T40"/>
    <mergeCell ref="N405:R405"/>
    <mergeCell ref="A287:M288"/>
    <mergeCell ref="N184:R184"/>
    <mergeCell ref="D7:L7"/>
    <mergeCell ref="A378:X378"/>
    <mergeCell ref="A330:M331"/>
    <mergeCell ref="N171:R171"/>
    <mergeCell ref="N121:R121"/>
    <mergeCell ref="N315:T315"/>
    <mergeCell ref="N115:R115"/>
    <mergeCell ref="N238:R238"/>
    <mergeCell ref="D254:E254"/>
    <mergeCell ref="N79:R79"/>
    <mergeCell ref="N148:R148"/>
    <mergeCell ref="N179:R179"/>
    <mergeCell ref="D125:E125"/>
    <mergeCell ref="N240:R240"/>
    <mergeCell ref="N215:R215"/>
    <mergeCell ref="D112:E112"/>
    <mergeCell ref="N329:R329"/>
    <mergeCell ref="D372:E372"/>
    <mergeCell ref="N451:R451"/>
    <mergeCell ref="D188:E188"/>
    <mergeCell ref="N478:N479"/>
    <mergeCell ref="N168:R168"/>
    <mergeCell ref="N89:R89"/>
    <mergeCell ref="N260:R260"/>
    <mergeCell ref="D132:E132"/>
    <mergeCell ref="N274:T274"/>
    <mergeCell ref="D178:E178"/>
    <mergeCell ref="N446:R446"/>
    <mergeCell ref="A265:X265"/>
    <mergeCell ref="N190:R190"/>
    <mergeCell ref="N392:T392"/>
    <mergeCell ref="D374:E374"/>
    <mergeCell ref="D425:E425"/>
    <mergeCell ref="D359:E359"/>
    <mergeCell ref="N409:T409"/>
    <mergeCell ref="N461:R461"/>
    <mergeCell ref="M478:M479"/>
    <mergeCell ref="O478:O479"/>
    <mergeCell ref="N475:T475"/>
    <mergeCell ref="A450:X450"/>
    <mergeCell ref="T5:U5"/>
    <mergeCell ref="N374:R374"/>
    <mergeCell ref="A128:X128"/>
    <mergeCell ref="U17:U18"/>
    <mergeCell ref="D190:E190"/>
    <mergeCell ref="N361:R361"/>
    <mergeCell ref="D111:E111"/>
    <mergeCell ref="D282:E282"/>
    <mergeCell ref="D338:E338"/>
    <mergeCell ref="N140:R140"/>
    <mergeCell ref="N311:R311"/>
    <mergeCell ref="D183:E183"/>
    <mergeCell ref="A136:X136"/>
    <mergeCell ref="A21:X21"/>
    <mergeCell ref="A335:M336"/>
    <mergeCell ref="D248:E248"/>
    <mergeCell ref="D219:E219"/>
    <mergeCell ref="N154:T154"/>
    <mergeCell ref="T6:U9"/>
    <mergeCell ref="N77:R77"/>
    <mergeCell ref="D340:E340"/>
    <mergeCell ref="A129:X129"/>
    <mergeCell ref="N169:R169"/>
    <mergeCell ref="D185:E185"/>
    <mergeCell ref="E478:E479"/>
    <mergeCell ref="N470:T470"/>
    <mergeCell ref="G478:G479"/>
    <mergeCell ref="N99:R99"/>
    <mergeCell ref="N397:R397"/>
    <mergeCell ref="N74:R74"/>
    <mergeCell ref="N145:R145"/>
    <mergeCell ref="N372:R372"/>
    <mergeCell ref="D182:E182"/>
    <mergeCell ref="N163:R163"/>
    <mergeCell ref="N101:R101"/>
    <mergeCell ref="D109:E109"/>
    <mergeCell ref="D345:E345"/>
    <mergeCell ref="N138:R138"/>
    <mergeCell ref="D467:E467"/>
    <mergeCell ref="N76:R76"/>
    <mergeCell ref="N388:T388"/>
    <mergeCell ref="D419:E419"/>
    <mergeCell ref="A194:X194"/>
    <mergeCell ref="N91:T91"/>
    <mergeCell ref="N256:T256"/>
    <mergeCell ref="D277:E277"/>
    <mergeCell ref="A468:M469"/>
    <mergeCell ref="N454:T454"/>
    <mergeCell ref="D327:E327"/>
    <mergeCell ref="N377:T377"/>
    <mergeCell ref="N452:R452"/>
    <mergeCell ref="N233:T233"/>
    <mergeCell ref="N37:T37"/>
    <mergeCell ref="A62:X62"/>
    <mergeCell ref="N469:T469"/>
    <mergeCell ref="D416:E416"/>
    <mergeCell ref="N370:T370"/>
    <mergeCell ref="D220:E220"/>
    <mergeCell ref="A344:X344"/>
    <mergeCell ref="D391:E391"/>
    <mergeCell ref="A400:X400"/>
    <mergeCell ref="N441:T441"/>
    <mergeCell ref="A436:M437"/>
    <mergeCell ref="N456:R456"/>
    <mergeCell ref="A310:X310"/>
    <mergeCell ref="D328:E328"/>
    <mergeCell ref="A44:M45"/>
    <mergeCell ref="A337:X337"/>
    <mergeCell ref="D43:E43"/>
    <mergeCell ref="N229:R229"/>
    <mergeCell ref="N87:R87"/>
    <mergeCell ref="N158:R158"/>
    <mergeCell ref="N384:R384"/>
    <mergeCell ref="A408:M409"/>
    <mergeCell ref="N150:R150"/>
    <mergeCell ref="N255:R255"/>
    <mergeCell ref="D96:E96"/>
    <mergeCell ref="N319:T319"/>
    <mergeCell ref="N326:R326"/>
    <mergeCell ref="N386:R386"/>
    <mergeCell ref="F478:F479"/>
    <mergeCell ref="N242:R242"/>
    <mergeCell ref="A438:X438"/>
    <mergeCell ref="O477:P477"/>
    <mergeCell ref="A118:M119"/>
    <mergeCell ref="A422:M423"/>
    <mergeCell ref="N152:R152"/>
    <mergeCell ref="D396:E396"/>
    <mergeCell ref="D456:E456"/>
    <mergeCell ref="D116:E116"/>
    <mergeCell ref="A126:M127"/>
    <mergeCell ref="N160:T160"/>
    <mergeCell ref="N219:R219"/>
    <mergeCell ref="D352:E352"/>
    <mergeCell ref="D414:E414"/>
    <mergeCell ref="N464:T464"/>
    <mergeCell ref="L478:L479"/>
    <mergeCell ref="N218:R218"/>
    <mergeCell ref="D478:D479"/>
    <mergeCell ref="D90:E90"/>
    <mergeCell ref="D261:E261"/>
    <mergeCell ref="A25:X25"/>
    <mergeCell ref="N354:T354"/>
    <mergeCell ref="N133:T133"/>
    <mergeCell ref="N369:T369"/>
    <mergeCell ref="D390:E390"/>
    <mergeCell ref="A394:X394"/>
    <mergeCell ref="A465:X465"/>
    <mergeCell ref="N71:R71"/>
    <mergeCell ref="N373:R373"/>
    <mergeCell ref="A192:M193"/>
    <mergeCell ref="N58:R58"/>
    <mergeCell ref="N227:T227"/>
    <mergeCell ref="D179:E179"/>
    <mergeCell ref="N307:R307"/>
    <mergeCell ref="N294:R294"/>
    <mergeCell ref="D402:E402"/>
    <mergeCell ref="N73:R73"/>
    <mergeCell ref="N431:R431"/>
    <mergeCell ref="N231:R231"/>
    <mergeCell ref="A470:M475"/>
    <mergeCell ref="A201:X201"/>
    <mergeCell ref="D260:E260"/>
    <mergeCell ref="N241:R241"/>
    <mergeCell ref="A6:C6"/>
    <mergeCell ref="N92:T92"/>
    <mergeCell ref="D113:E113"/>
    <mergeCell ref="N124:R124"/>
    <mergeCell ref="N360:R360"/>
    <mergeCell ref="N80:R80"/>
    <mergeCell ref="D88:E88"/>
    <mergeCell ref="D26:E26"/>
    <mergeCell ref="D148:E148"/>
    <mergeCell ref="N403:R403"/>
    <mergeCell ref="A228:X228"/>
    <mergeCell ref="N55:R55"/>
    <mergeCell ref="D311:E311"/>
    <mergeCell ref="D115:E115"/>
    <mergeCell ref="A17:A18"/>
    <mergeCell ref="K17:K18"/>
    <mergeCell ref="A20:X20"/>
    <mergeCell ref="C17:C18"/>
    <mergeCell ref="N291:T291"/>
    <mergeCell ref="D103:E103"/>
    <mergeCell ref="N383:R383"/>
    <mergeCell ref="A289:X289"/>
    <mergeCell ref="D255:E255"/>
    <mergeCell ref="A23:M24"/>
    <mergeCell ref="D451:E451"/>
    <mergeCell ref="N278:T278"/>
    <mergeCell ref="N78:R78"/>
    <mergeCell ref="A308:M309"/>
    <mergeCell ref="O11:P11"/>
    <mergeCell ref="N149:R149"/>
    <mergeCell ref="N447:R447"/>
    <mergeCell ref="N358:R358"/>
    <mergeCell ref="N380:T380"/>
    <mergeCell ref="D230:E230"/>
    <mergeCell ref="D401:E401"/>
    <mergeCell ref="D168:E168"/>
    <mergeCell ref="D339:E339"/>
    <mergeCell ref="A348:X348"/>
    <mergeCell ref="D180:E180"/>
    <mergeCell ref="N251:T251"/>
    <mergeCell ref="A320:X320"/>
    <mergeCell ref="N322:T322"/>
    <mergeCell ref="D403:E403"/>
    <mergeCell ref="A412:X412"/>
    <mergeCell ref="A458:M459"/>
    <mergeCell ref="Q478:Q479"/>
    <mergeCell ref="N17:R18"/>
    <mergeCell ref="D100:E100"/>
    <mergeCell ref="N415:R415"/>
    <mergeCell ref="S478:S47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A246:X246"/>
    <mergeCell ref="D50:E50"/>
    <mergeCell ref="D31:E31"/>
    <mergeCell ref="N286:R286"/>
    <mergeCell ref="N357:R357"/>
    <mergeCell ref="D158:E158"/>
    <mergeCell ref="D329:E329"/>
    <mergeCell ref="D229:E229"/>
    <mergeCell ref="N131:R131"/>
    <mergeCell ref="N236:R236"/>
    <mergeCell ref="D1:F1"/>
    <mergeCell ref="A392:M393"/>
    <mergeCell ref="N353:T353"/>
    <mergeCell ref="N210:R210"/>
    <mergeCell ref="J17:J18"/>
    <mergeCell ref="A157:X157"/>
    <mergeCell ref="L17:L18"/>
    <mergeCell ref="A455:X455"/>
    <mergeCell ref="D240:E240"/>
    <mergeCell ref="D334:E334"/>
    <mergeCell ref="N65:R65"/>
    <mergeCell ref="N363:R363"/>
    <mergeCell ref="N434:R434"/>
    <mergeCell ref="A387:M388"/>
    <mergeCell ref="D77:E77"/>
    <mergeCell ref="D108:E108"/>
    <mergeCell ref="D375:E375"/>
    <mergeCell ref="A453:M454"/>
    <mergeCell ref="N250:T250"/>
    <mergeCell ref="A297:X297"/>
    <mergeCell ref="I17:I18"/>
    <mergeCell ref="D306:E306"/>
    <mergeCell ref="A106:X106"/>
    <mergeCell ref="T12:U12"/>
    <mergeCell ref="A463:M464"/>
    <mergeCell ref="N102:R102"/>
    <mergeCell ref="D145:E145"/>
    <mergeCell ref="A298:X298"/>
    <mergeCell ref="D272:E272"/>
    <mergeCell ref="D210:E210"/>
    <mergeCell ref="D8:L8"/>
    <mergeCell ref="N287:T287"/>
    <mergeCell ref="N39:R39"/>
    <mergeCell ref="D87:E87"/>
    <mergeCell ref="D209:E209"/>
    <mergeCell ref="D147:E147"/>
    <mergeCell ref="A389:X389"/>
    <mergeCell ref="A156:X156"/>
    <mergeCell ref="N402:R402"/>
    <mergeCell ref="N116:R116"/>
    <mergeCell ref="D301:E301"/>
    <mergeCell ref="A460:X460"/>
    <mergeCell ref="D122:E122"/>
    <mergeCell ref="N352:R352"/>
    <mergeCell ref="N103:R103"/>
    <mergeCell ref="A299:X299"/>
    <mergeCell ref="N339:R339"/>
    <mergeCell ref="A293:X293"/>
    <mergeCell ref="P478:P479"/>
    <mergeCell ref="R478:R479"/>
    <mergeCell ref="N126:T126"/>
    <mergeCell ref="N176:R176"/>
    <mergeCell ref="N193:T193"/>
    <mergeCell ref="D214:E214"/>
    <mergeCell ref="N64:R64"/>
    <mergeCell ref="N191:R191"/>
    <mergeCell ref="N362:R362"/>
    <mergeCell ref="D259:E259"/>
    <mergeCell ref="D326:E326"/>
    <mergeCell ref="A165:M166"/>
    <mergeCell ref="D313:E313"/>
    <mergeCell ref="A81:M82"/>
    <mergeCell ref="N426:R426"/>
    <mergeCell ref="A466:X466"/>
    <mergeCell ref="N364:R364"/>
    <mergeCell ref="A143:X143"/>
    <mergeCell ref="N220:R220"/>
    <mergeCell ref="D236:E236"/>
    <mergeCell ref="D117:E117"/>
    <mergeCell ref="N413:R413"/>
    <mergeCell ref="N407:R407"/>
    <mergeCell ref="D432:E432"/>
    <mergeCell ref="N423:T423"/>
    <mergeCell ref="N279:T279"/>
    <mergeCell ref="D300:E300"/>
    <mergeCell ref="D366:E366"/>
    <mergeCell ref="N472:T472"/>
    <mergeCell ref="N118:T118"/>
    <mergeCell ref="D139:E139"/>
    <mergeCell ref="N125:R125"/>
    <mergeCell ref="D406:E406"/>
    <mergeCell ref="A285:X285"/>
    <mergeCell ref="N422:T422"/>
    <mergeCell ref="N343:T343"/>
    <mergeCell ref="N195:R195"/>
    <mergeCell ref="D303:E303"/>
    <mergeCell ref="A207:X207"/>
    <mergeCell ref="D290:E290"/>
    <mergeCell ref="D361:E361"/>
    <mergeCell ref="D417:E417"/>
    <mergeCell ref="N197:R197"/>
    <mergeCell ref="N119:T119"/>
    <mergeCell ref="N398:T398"/>
    <mergeCell ref="A444:X444"/>
    <mergeCell ref="N335:T335"/>
    <mergeCell ref="D356:E356"/>
    <mergeCell ref="N408:T408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D379:E379"/>
    <mergeCell ref="N45:T45"/>
    <mergeCell ref="D28:E28"/>
    <mergeCell ref="D55:E55"/>
    <mergeCell ref="D30:E30"/>
    <mergeCell ref="D67:E67"/>
    <mergeCell ref="D94:E94"/>
    <mergeCell ref="D69:E69"/>
    <mergeCell ref="N75:R75"/>
    <mergeCell ref="A93:X93"/>
    <mergeCell ref="D211:E211"/>
    <mergeCell ref="N295:T295"/>
    <mergeCell ref="N51:T51"/>
    <mergeCell ref="D72:E72"/>
    <mergeCell ref="N368:R368"/>
    <mergeCell ref="N359:R359"/>
    <mergeCell ref="R6:S9"/>
    <mergeCell ref="D365:E365"/>
    <mergeCell ref="N2:U3"/>
    <mergeCell ref="A61:X61"/>
    <mergeCell ref="D79:E79"/>
    <mergeCell ref="BA17:BA18"/>
    <mergeCell ref="N334:R334"/>
    <mergeCell ref="N113:R113"/>
    <mergeCell ref="D302:E302"/>
    <mergeCell ref="D5:E5"/>
    <mergeCell ref="O10:P10"/>
    <mergeCell ref="D235:E235"/>
    <mergeCell ref="A244:M245"/>
    <mergeCell ref="A342:M343"/>
    <mergeCell ref="AD17:AD18"/>
    <mergeCell ref="A5:C5"/>
    <mergeCell ref="D9:E9"/>
    <mergeCell ref="F9:G9"/>
    <mergeCell ref="N309:T309"/>
    <mergeCell ref="N82:T82"/>
    <mergeCell ref="D169:E169"/>
    <mergeCell ref="A349:X349"/>
    <mergeCell ref="N86:R86"/>
    <mergeCell ref="D431:E431"/>
    <mergeCell ref="N393:T393"/>
    <mergeCell ref="N331:T331"/>
    <mergeCell ref="C477:F477"/>
    <mergeCell ref="D66:E66"/>
    <mergeCell ref="N181:R181"/>
    <mergeCell ref="A135:X135"/>
    <mergeCell ref="N32:T32"/>
    <mergeCell ref="D197:E197"/>
    <mergeCell ref="A206:X206"/>
    <mergeCell ref="N330:T330"/>
    <mergeCell ref="N134:T134"/>
    <mergeCell ref="D351:E351"/>
    <mergeCell ref="D253:E253"/>
    <mergeCell ref="A224:X224"/>
    <mergeCell ref="N147:R147"/>
    <mergeCell ref="A104:M105"/>
    <mergeCell ref="N161:T161"/>
    <mergeCell ref="N459:T459"/>
    <mergeCell ref="N178:R178"/>
    <mergeCell ref="D110:E110"/>
    <mergeCell ref="N270:R270"/>
    <mergeCell ref="A226:M227"/>
    <mergeCell ref="N49:R49"/>
    <mergeCell ref="N471:T471"/>
    <mergeCell ref="N30:R30"/>
    <mergeCell ref="D98:E98"/>
    <mergeCell ref="D73:E73"/>
    <mergeCell ref="A275:X275"/>
    <mergeCell ref="N44:T44"/>
    <mergeCell ref="N166:T166"/>
    <mergeCell ref="H5:L5"/>
    <mergeCell ref="N473:T473"/>
    <mergeCell ref="A291:M292"/>
    <mergeCell ref="N448:T448"/>
    <mergeCell ref="N175:R175"/>
    <mergeCell ref="A252:X252"/>
    <mergeCell ref="B17:B18"/>
    <mergeCell ref="N321:R321"/>
    <mergeCell ref="A222:M223"/>
    <mergeCell ref="D131:E131"/>
    <mergeCell ref="N112:R112"/>
    <mergeCell ref="N404:R404"/>
    <mergeCell ref="N56:R56"/>
    <mergeCell ref="T10:U10"/>
    <mergeCell ref="D124:E124"/>
    <mergeCell ref="D195:E195"/>
    <mergeCell ref="D189:E189"/>
    <mergeCell ref="N453:T453"/>
    <mergeCell ref="A154:M155"/>
    <mergeCell ref="D70:E70"/>
    <mergeCell ref="N391:R391"/>
    <mergeCell ref="D312:E312"/>
    <mergeCell ref="N462:R462"/>
    <mergeCell ref="A273:M274"/>
    <mergeCell ref="N366:R366"/>
    <mergeCell ref="N170:R170"/>
    <mergeCell ref="D238:E238"/>
    <mergeCell ref="D426:E426"/>
    <mergeCell ref="N328:R328"/>
    <mergeCell ref="D78:E78"/>
    <mergeCell ref="N333:R333"/>
    <mergeCell ref="A280:X280"/>
    <mergeCell ref="A445:X445"/>
    <mergeCell ref="N342:T342"/>
    <mergeCell ref="D363:E363"/>
    <mergeCell ref="D357:E357"/>
    <mergeCell ref="D71:E71"/>
    <mergeCell ref="N186:R186"/>
    <mergeCell ref="N457:R457"/>
    <mergeCell ref="D307:E307"/>
    <mergeCell ref="D360:E360"/>
    <mergeCell ref="D187:E187"/>
    <mergeCell ref="N302:R302"/>
    <mergeCell ref="A232:M233"/>
    <mergeCell ref="N245:T245"/>
    <mergeCell ref="A36:M37"/>
    <mergeCell ref="A264:X264"/>
    <mergeCell ref="N24:T24"/>
    <mergeCell ref="H9:I9"/>
    <mergeCell ref="N267:R267"/>
    <mergeCell ref="A38:X38"/>
    <mergeCell ref="N28:R28"/>
    <mergeCell ref="W17:W18"/>
    <mergeCell ref="N213:R213"/>
    <mergeCell ref="D63:E63"/>
    <mergeCell ref="D27:E27"/>
    <mergeCell ref="N15:R16"/>
    <mergeCell ref="N141:T141"/>
    <mergeCell ref="N29:R29"/>
    <mergeCell ref="N31:R31"/>
    <mergeCell ref="D74:E74"/>
    <mergeCell ref="A34:X34"/>
    <mergeCell ref="D68:E68"/>
    <mergeCell ref="A83:X83"/>
    <mergeCell ref="D130:E1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52"/>
    </row>
    <row r="3" spans="2:8" x14ac:dyDescent="0.2">
      <c r="B3" s="47" t="s">
        <v>664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665</v>
      </c>
      <c r="C6" s="47" t="s">
        <v>666</v>
      </c>
      <c r="D6" s="47" t="s">
        <v>667</v>
      </c>
      <c r="E6" s="47"/>
    </row>
    <row r="7" spans="2:8" x14ac:dyDescent="0.2">
      <c r="B7" s="47" t="s">
        <v>13</v>
      </c>
      <c r="C7" s="47" t="s">
        <v>668</v>
      </c>
      <c r="D7" s="47" t="s">
        <v>669</v>
      </c>
      <c r="E7" s="47"/>
    </row>
    <row r="9" spans="2:8" x14ac:dyDescent="0.2">
      <c r="B9" s="47" t="s">
        <v>670</v>
      </c>
      <c r="C9" s="47" t="s">
        <v>666</v>
      </c>
      <c r="D9" s="47"/>
      <c r="E9" s="47"/>
    </row>
    <row r="11" spans="2:8" x14ac:dyDescent="0.2">
      <c r="B11" s="47" t="s">
        <v>670</v>
      </c>
      <c r="C11" s="47" t="s">
        <v>668</v>
      </c>
      <c r="D11" s="47"/>
      <c r="E11" s="47"/>
    </row>
    <row r="13" spans="2:8" x14ac:dyDescent="0.2">
      <c r="B13" s="47" t="s">
        <v>671</v>
      </c>
      <c r="C13" s="47"/>
      <c r="D13" s="47"/>
      <c r="E13" s="47"/>
    </row>
    <row r="14" spans="2:8" x14ac:dyDescent="0.2">
      <c r="B14" s="47" t="s">
        <v>672</v>
      </c>
      <c r="C14" s="47"/>
      <c r="D14" s="47"/>
      <c r="E14" s="47"/>
    </row>
    <row r="15" spans="2:8" x14ac:dyDescent="0.2">
      <c r="B15" s="47" t="s">
        <v>673</v>
      </c>
      <c r="C15" s="47"/>
      <c r="D15" s="47"/>
      <c r="E15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</sheetData>
  <sheetProtection algorithmName="SHA-512" hashValue="hK6GNN/DFXQ/82nxoZDV+cKLdL6l3YVdEecvJHT20TdWmEvwT+Pw4ywAa6jedwNpd6D583AFD+80adkZ/+jDRg==" saltValue="UA5kT47aftCNHLBhGSkk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1035</vt:i4>
      </vt:variant>
    </vt:vector>
  </HeadingPairs>
  <TitlesOfParts>
    <vt:vector size="10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2023-12-07T10:05:17Z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