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44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45270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КСК ТРЕЙД, ООО, Крым Респ, Симферополь г, Генерала Васильева ул, д. 44В, литера Ж, пом 5,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"КСК ТРЕЙД"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0.3333333333333333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590943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0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38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8" t="n"/>
      <c r="Z20" s="338" t="n"/>
    </row>
    <row r="21" ht="14.25" customHeight="1">
      <c r="A21" s="339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9" t="n"/>
      <c r="Z21" s="33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4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9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9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9" t="n"/>
      <c r="Z25" s="33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4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4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4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4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4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4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9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9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9" t="n"/>
      <c r="Z34" s="33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4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9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9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9" t="n"/>
      <c r="Z38" s="33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4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9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9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9" t="n"/>
      <c r="Z42" s="33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4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9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0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38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8" t="n"/>
      <c r="Z47" s="338" t="n"/>
    </row>
    <row r="48" ht="14.25" customHeight="1">
      <c r="A48" s="339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9" t="n"/>
      <c r="Z48" s="33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4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40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4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135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9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38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8" t="n"/>
      <c r="Z53" s="338" t="n"/>
    </row>
    <row r="54" ht="14.25" customHeight="1">
      <c r="A54" s="339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9" t="n"/>
      <c r="Z54" s="33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4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4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4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405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4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9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38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8" t="n"/>
      <c r="Z61" s="338" t="n"/>
    </row>
    <row r="62" ht="14.25" customHeight="1">
      <c r="A62" s="339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9" t="n"/>
      <c r="Z62" s="33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4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20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4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400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4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300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4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4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30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4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120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4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4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4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4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4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450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4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20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4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4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4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4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4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4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29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9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9" t="n"/>
      <c r="Z83" s="33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4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4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4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4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4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4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4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29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322" t="n"/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39" t="inlineStr">
        <is>
          <t>Копченые колбасы</t>
        </is>
      </c>
      <c r="B93" s="322" t="n"/>
      <c r="C93" s="322" t="n"/>
      <c r="D93" s="322" t="n"/>
      <c r="E93" s="322" t="n"/>
      <c r="F93" s="322" t="n"/>
      <c r="G93" s="322" t="n"/>
      <c r="H93" s="322" t="n"/>
      <c r="I93" s="322" t="n"/>
      <c r="J93" s="322" t="n"/>
      <c r="K93" s="322" t="n"/>
      <c r="L93" s="322" t="n"/>
      <c r="M93" s="322" t="n"/>
      <c r="N93" s="322" t="n"/>
      <c r="O93" s="322" t="n"/>
      <c r="P93" s="322" t="n"/>
      <c r="Q93" s="322" t="n"/>
      <c r="R93" s="322" t="n"/>
      <c r="S93" s="322" t="n"/>
      <c r="T93" s="322" t="n"/>
      <c r="U93" s="322" t="n"/>
      <c r="V93" s="322" t="n"/>
      <c r="W93" s="322" t="n"/>
      <c r="X93" s="322" t="n"/>
      <c r="Y93" s="339" t="n"/>
      <c r="Z93" s="33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4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4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4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4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4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4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4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4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4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4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18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29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322" t="n"/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39" t="inlineStr">
        <is>
          <t>Сосиски</t>
        </is>
      </c>
      <c r="B106" s="322" t="n"/>
      <c r="C106" s="322" t="n"/>
      <c r="D106" s="322" t="n"/>
      <c r="E106" s="322" t="n"/>
      <c r="F106" s="322" t="n"/>
      <c r="G106" s="322" t="n"/>
      <c r="H106" s="322" t="n"/>
      <c r="I106" s="322" t="n"/>
      <c r="J106" s="322" t="n"/>
      <c r="K106" s="322" t="n"/>
      <c r="L106" s="322" t="n"/>
      <c r="M106" s="322" t="n"/>
      <c r="N106" s="322" t="n"/>
      <c r="O106" s="322" t="n"/>
      <c r="P106" s="322" t="n"/>
      <c r="Q106" s="322" t="n"/>
      <c r="R106" s="322" t="n"/>
      <c r="S106" s="322" t="n"/>
      <c r="T106" s="322" t="n"/>
      <c r="U106" s="322" t="n"/>
      <c r="V106" s="322" t="n"/>
      <c r="W106" s="322" t="n"/>
      <c r="X106" s="322" t="n"/>
      <c r="Y106" s="339" t="n"/>
      <c r="Z106" s="339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4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4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150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4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40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4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4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4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33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4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315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4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4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4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30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4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29" t="n"/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322" t="n"/>
      <c r="B119" s="322" t="n"/>
      <c r="C119" s="322" t="n"/>
      <c r="D119" s="322" t="n"/>
      <c r="E119" s="322" t="n"/>
      <c r="F119" s="322" t="n"/>
      <c r="G119" s="322" t="n"/>
      <c r="H119" s="322" t="n"/>
      <c r="I119" s="322" t="n"/>
      <c r="J119" s="322" t="n"/>
      <c r="K119" s="322" t="n"/>
      <c r="L119" s="322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39" t="inlineStr">
        <is>
          <t>Сардельки</t>
        </is>
      </c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322" t="n"/>
      <c r="N120" s="322" t="n"/>
      <c r="O120" s="322" t="n"/>
      <c r="P120" s="322" t="n"/>
      <c r="Q120" s="322" t="n"/>
      <c r="R120" s="322" t="n"/>
      <c r="S120" s="322" t="n"/>
      <c r="T120" s="322" t="n"/>
      <c r="U120" s="322" t="n"/>
      <c r="V120" s="322" t="n"/>
      <c r="W120" s="322" t="n"/>
      <c r="X120" s="322" t="n"/>
      <c r="Y120" s="339" t="n"/>
      <c r="Z120" s="339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4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4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100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4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4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4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29" t="n"/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322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38" t="inlineStr">
        <is>
          <t>Сливушки</t>
        </is>
      </c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322" t="n"/>
      <c r="N128" s="322" t="n"/>
      <c r="O128" s="322" t="n"/>
      <c r="P128" s="322" t="n"/>
      <c r="Q128" s="322" t="n"/>
      <c r="R128" s="322" t="n"/>
      <c r="S128" s="322" t="n"/>
      <c r="T128" s="322" t="n"/>
      <c r="U128" s="322" t="n"/>
      <c r="V128" s="322" t="n"/>
      <c r="W128" s="322" t="n"/>
      <c r="X128" s="322" t="n"/>
      <c r="Y128" s="338" t="n"/>
      <c r="Z128" s="338" t="n"/>
    </row>
    <row r="129" ht="14.25" customHeight="1">
      <c r="A129" s="339" t="inlineStr">
        <is>
          <t>Сосиски</t>
        </is>
      </c>
      <c r="B129" s="322" t="n"/>
      <c r="C129" s="322" t="n"/>
      <c r="D129" s="322" t="n"/>
      <c r="E129" s="322" t="n"/>
      <c r="F129" s="322" t="n"/>
      <c r="G129" s="322" t="n"/>
      <c r="H129" s="322" t="n"/>
      <c r="I129" s="322" t="n"/>
      <c r="J129" s="322" t="n"/>
      <c r="K129" s="322" t="n"/>
      <c r="L129" s="322" t="n"/>
      <c r="M129" s="322" t="n"/>
      <c r="N129" s="322" t="n"/>
      <c r="O129" s="322" t="n"/>
      <c r="P129" s="322" t="n"/>
      <c r="Q129" s="322" t="n"/>
      <c r="R129" s="322" t="n"/>
      <c r="S129" s="322" t="n"/>
      <c r="T129" s="322" t="n"/>
      <c r="U129" s="322" t="n"/>
      <c r="V129" s="322" t="n"/>
      <c r="W129" s="322" t="n"/>
      <c r="X129" s="322" t="n"/>
      <c r="Y129" s="339" t="n"/>
      <c r="Z129" s="339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4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4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4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360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29" t="n"/>
      <c r="B133" s="322" t="n"/>
      <c r="C133" s="322" t="n"/>
      <c r="D133" s="322" t="n"/>
      <c r="E133" s="322" t="n"/>
      <c r="F133" s="322" t="n"/>
      <c r="G133" s="322" t="n"/>
      <c r="H133" s="322" t="n"/>
      <c r="I133" s="322" t="n"/>
      <c r="J133" s="322" t="n"/>
      <c r="K133" s="322" t="n"/>
      <c r="L133" s="322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322" t="n"/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50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38" t="inlineStr">
        <is>
          <t>Золоченная в печи</t>
        </is>
      </c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322" t="n"/>
      <c r="N136" s="322" t="n"/>
      <c r="O136" s="322" t="n"/>
      <c r="P136" s="322" t="n"/>
      <c r="Q136" s="322" t="n"/>
      <c r="R136" s="322" t="n"/>
      <c r="S136" s="322" t="n"/>
      <c r="T136" s="322" t="n"/>
      <c r="U136" s="322" t="n"/>
      <c r="V136" s="322" t="n"/>
      <c r="W136" s="322" t="n"/>
      <c r="X136" s="322" t="n"/>
      <c r="Y136" s="338" t="n"/>
      <c r="Z136" s="338" t="n"/>
    </row>
    <row r="137" ht="14.25" customHeight="1">
      <c r="A137" s="339" t="inlineStr">
        <is>
          <t>Вареные колбасы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39" t="n"/>
      <c r="Z137" s="339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4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4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4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29" t="n"/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322" t="n"/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38" t="inlineStr">
        <is>
          <t>Мясорубская</t>
        </is>
      </c>
      <c r="B143" s="322" t="n"/>
      <c r="C143" s="322" t="n"/>
      <c r="D143" s="322" t="n"/>
      <c r="E143" s="322" t="n"/>
      <c r="F143" s="322" t="n"/>
      <c r="G143" s="322" t="n"/>
      <c r="H143" s="322" t="n"/>
      <c r="I143" s="322" t="n"/>
      <c r="J143" s="322" t="n"/>
      <c r="K143" s="322" t="n"/>
      <c r="L143" s="322" t="n"/>
      <c r="M143" s="322" t="n"/>
      <c r="N143" s="322" t="n"/>
      <c r="O143" s="322" t="n"/>
      <c r="P143" s="322" t="n"/>
      <c r="Q143" s="322" t="n"/>
      <c r="R143" s="322" t="n"/>
      <c r="S143" s="322" t="n"/>
      <c r="T143" s="322" t="n"/>
      <c r="U143" s="322" t="n"/>
      <c r="V143" s="322" t="n"/>
      <c r="W143" s="322" t="n"/>
      <c r="X143" s="322" t="n"/>
      <c r="Y143" s="338" t="n"/>
      <c r="Z143" s="338" t="n"/>
    </row>
    <row r="144" ht="14.25" customHeight="1">
      <c r="A144" s="339" t="inlineStr">
        <is>
          <t>Копченые колбасы</t>
        </is>
      </c>
      <c r="B144" s="322" t="n"/>
      <c r="C144" s="322" t="n"/>
      <c r="D144" s="322" t="n"/>
      <c r="E144" s="322" t="n"/>
      <c r="F144" s="322" t="n"/>
      <c r="G144" s="322" t="n"/>
      <c r="H144" s="322" t="n"/>
      <c r="I144" s="322" t="n"/>
      <c r="J144" s="322" t="n"/>
      <c r="K144" s="322" t="n"/>
      <c r="L144" s="322" t="n"/>
      <c r="M144" s="322" t="n"/>
      <c r="N144" s="322" t="n"/>
      <c r="O144" s="322" t="n"/>
      <c r="P144" s="322" t="n"/>
      <c r="Q144" s="322" t="n"/>
      <c r="R144" s="322" t="n"/>
      <c r="S144" s="322" t="n"/>
      <c r="T144" s="322" t="n"/>
      <c r="U144" s="322" t="n"/>
      <c r="V144" s="322" t="n"/>
      <c r="W144" s="322" t="n"/>
      <c r="X144" s="322" t="n"/>
      <c r="Y144" s="339" t="n"/>
      <c r="Z144" s="339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4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4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100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4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20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4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100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4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105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4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4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88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4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123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4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29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38" t="inlineStr">
        <is>
          <t>Сочинка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4.25" customHeight="1">
      <c r="A157" s="339" t="inlineStr">
        <is>
          <t>Вареные колбасы</t>
        </is>
      </c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322" t="n"/>
      <c r="N157" s="322" t="n"/>
      <c r="O157" s="322" t="n"/>
      <c r="P157" s="322" t="n"/>
      <c r="Q157" s="322" t="n"/>
      <c r="R157" s="322" t="n"/>
      <c r="S157" s="322" t="n"/>
      <c r="T157" s="322" t="n"/>
      <c r="U157" s="322" t="n"/>
      <c r="V157" s="322" t="n"/>
      <c r="W157" s="322" t="n"/>
      <c r="X157" s="322" t="n"/>
      <c r="Y157" s="339" t="n"/>
      <c r="Z157" s="339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4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50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4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29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322" t="n"/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39" t="inlineStr">
        <is>
          <t>Ветчины</t>
        </is>
      </c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322" t="n"/>
      <c r="N162" s="322" t="n"/>
      <c r="O162" s="322" t="n"/>
      <c r="P162" s="322" t="n"/>
      <c r="Q162" s="322" t="n"/>
      <c r="R162" s="322" t="n"/>
      <c r="S162" s="322" t="n"/>
      <c r="T162" s="322" t="n"/>
      <c r="U162" s="322" t="n"/>
      <c r="V162" s="322" t="n"/>
      <c r="W162" s="322" t="n"/>
      <c r="X162" s="322" t="n"/>
      <c r="Y162" s="339" t="n"/>
      <c r="Z162" s="339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4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20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4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29" t="n"/>
      <c r="B165" s="322" t="n"/>
      <c r="C165" s="322" t="n"/>
      <c r="D165" s="322" t="n"/>
      <c r="E165" s="322" t="n"/>
      <c r="F165" s="322" t="n"/>
      <c r="G165" s="322" t="n"/>
      <c r="H165" s="322" t="n"/>
      <c r="I165" s="322" t="n"/>
      <c r="J165" s="322" t="n"/>
      <c r="K165" s="322" t="n"/>
      <c r="L165" s="322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322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39" t="inlineStr">
        <is>
          <t>Копченые колбасы</t>
        </is>
      </c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322" t="n"/>
      <c r="N167" s="322" t="n"/>
      <c r="O167" s="322" t="n"/>
      <c r="P167" s="322" t="n"/>
      <c r="Q167" s="322" t="n"/>
      <c r="R167" s="322" t="n"/>
      <c r="S167" s="322" t="n"/>
      <c r="T167" s="322" t="n"/>
      <c r="U167" s="322" t="n"/>
      <c r="V167" s="322" t="n"/>
      <c r="W167" s="322" t="n"/>
      <c r="X167" s="322" t="n"/>
      <c r="Y167" s="339" t="n"/>
      <c r="Z167" s="339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4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110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4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80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4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160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4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130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29" t="n"/>
      <c r="B172" s="322" t="n"/>
      <c r="C172" s="322" t="n"/>
      <c r="D172" s="322" t="n"/>
      <c r="E172" s="322" t="n"/>
      <c r="F172" s="322" t="n"/>
      <c r="G172" s="322" t="n"/>
      <c r="H172" s="322" t="n"/>
      <c r="I172" s="322" t="n"/>
      <c r="J172" s="322" t="n"/>
      <c r="K172" s="322" t="n"/>
      <c r="L172" s="322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322" t="n"/>
      <c r="B173" s="322" t="n"/>
      <c r="C173" s="322" t="n"/>
      <c r="D173" s="322" t="n"/>
      <c r="E173" s="322" t="n"/>
      <c r="F173" s="322" t="n"/>
      <c r="G173" s="322" t="n"/>
      <c r="H173" s="322" t="n"/>
      <c r="I173" s="322" t="n"/>
      <c r="J173" s="322" t="n"/>
      <c r="K173" s="322" t="n"/>
      <c r="L173" s="322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39" t="inlineStr">
        <is>
          <t>Сосиски</t>
        </is>
      </c>
      <c r="B174" s="322" t="n"/>
      <c r="C174" s="322" t="n"/>
      <c r="D174" s="322" t="n"/>
      <c r="E174" s="322" t="n"/>
      <c r="F174" s="322" t="n"/>
      <c r="G174" s="322" t="n"/>
      <c r="H174" s="322" t="n"/>
      <c r="I174" s="322" t="n"/>
      <c r="J174" s="322" t="n"/>
      <c r="K174" s="322" t="n"/>
      <c r="L174" s="322" t="n"/>
      <c r="M174" s="322" t="n"/>
      <c r="N174" s="322" t="n"/>
      <c r="O174" s="322" t="n"/>
      <c r="P174" s="322" t="n"/>
      <c r="Q174" s="322" t="n"/>
      <c r="R174" s="322" t="n"/>
      <c r="S174" s="322" t="n"/>
      <c r="T174" s="322" t="n"/>
      <c r="U174" s="322" t="n"/>
      <c r="V174" s="322" t="n"/>
      <c r="W174" s="322" t="n"/>
      <c r="X174" s="322" t="n"/>
      <c r="Y174" s="339" t="n"/>
      <c r="Z174" s="339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4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4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100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4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4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10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4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4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4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400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4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4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440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4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4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480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4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4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600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4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4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4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100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4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280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29" t="n"/>
      <c r="B192" s="322" t="n"/>
      <c r="C192" s="322" t="n"/>
      <c r="D192" s="322" t="n"/>
      <c r="E192" s="322" t="n"/>
      <c r="F192" s="322" t="n"/>
      <c r="G192" s="322" t="n"/>
      <c r="H192" s="322" t="n"/>
      <c r="I192" s="322" t="n"/>
      <c r="J192" s="322" t="n"/>
      <c r="K192" s="322" t="n"/>
      <c r="L192" s="322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322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39" t="inlineStr">
        <is>
          <t>Сардельки</t>
        </is>
      </c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322" t="n"/>
      <c r="N194" s="322" t="n"/>
      <c r="O194" s="322" t="n"/>
      <c r="P194" s="322" t="n"/>
      <c r="Q194" s="322" t="n"/>
      <c r="R194" s="322" t="n"/>
      <c r="S194" s="322" t="n"/>
      <c r="T194" s="322" t="n"/>
      <c r="U194" s="322" t="n"/>
      <c r="V194" s="322" t="n"/>
      <c r="W194" s="322" t="n"/>
      <c r="X194" s="322" t="n"/>
      <c r="Y194" s="339" t="n"/>
      <c r="Z194" s="339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4" t="n">
        <v>4680115882874</v>
      </c>
      <c r="E195" s="655" t="n"/>
      <c r="F195" s="687" t="n">
        <v>0.8</v>
      </c>
      <c r="G195" s="38" t="n">
        <v>4</v>
      </c>
      <c r="H195" s="687" t="n">
        <v>3.2</v>
      </c>
      <c r="I195" s="68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2" t="inlineStr">
        <is>
          <t>Сардельки «Сочинки» Весовой н/о ТМ «Стародворье»</t>
        </is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4" t="n">
        <v>4680115884434</v>
      </c>
      <c r="E196" s="655" t="n"/>
      <c r="F196" s="687" t="n">
        <v>0.8</v>
      </c>
      <c r="G196" s="38" t="n">
        <v>4</v>
      </c>
      <c r="H196" s="687" t="n">
        <v>3.2</v>
      </c>
      <c r="I196" s="68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3" t="inlineStr">
        <is>
          <t>Сардельки «Шпикачки Сочинки» Весовой н/о ТМ «Стародворье»</t>
        </is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4" t="n">
        <v>4680115880801</v>
      </c>
      <c r="E197" s="655" t="n"/>
      <c r="F197" s="687" t="n">
        <v>0.4</v>
      </c>
      <c r="G197" s="38" t="n">
        <v>6</v>
      </c>
      <c r="H197" s="687" t="n">
        <v>2.4</v>
      </c>
      <c r="I197" s="68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32</v>
      </c>
      <c r="W197" s="69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4" t="n">
        <v>4680115880818</v>
      </c>
      <c r="E198" s="655" t="n"/>
      <c r="F198" s="687" t="n">
        <v>0.4</v>
      </c>
      <c r="G198" s="38" t="n">
        <v>6</v>
      </c>
      <c r="H198" s="687" t="n">
        <v>2.4</v>
      </c>
      <c r="I198" s="68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89" t="n"/>
      <c r="P198" s="689" t="n"/>
      <c r="Q198" s="689" t="n"/>
      <c r="R198" s="655" t="n"/>
      <c r="S198" s="40" t="inlineStr"/>
      <c r="T198" s="40" t="inlineStr"/>
      <c r="U198" s="41" t="inlineStr">
        <is>
          <t>кг</t>
        </is>
      </c>
      <c r="V198" s="690" t="n">
        <v>28</v>
      </c>
      <c r="W198" s="69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29" t="n"/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кор</t>
        </is>
      </c>
      <c r="V199" s="694">
        <f>IFERROR(V195/H195,"0")+IFERROR(V196/H196,"0")+IFERROR(V197/H197,"0")+IFERROR(V198/H198,"0")</f>
        <v/>
      </c>
      <c r="W199" s="694">
        <f>IFERROR(W195/H195,"0")+IFERROR(W196/H196,"0")+IFERROR(W197/H197,"0")+IFERROR(W198/H198,"0")</f>
        <v/>
      </c>
      <c r="X199" s="694">
        <f>IFERROR(IF(X195="",0,X195),"0")+IFERROR(IF(X196="",0,X196),"0")+IFERROR(IF(X197="",0,X197),"0")+IFERROR(IF(X198="",0,X198),"0")</f>
        <v/>
      </c>
      <c r="Y199" s="695" t="n"/>
      <c r="Z199" s="695" t="n"/>
    </row>
    <row r="200">
      <c r="A200" s="322" t="n"/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692" t="n"/>
      <c r="N200" s="693" t="inlineStr">
        <is>
          <t>Итого</t>
        </is>
      </c>
      <c r="O200" s="663" t="n"/>
      <c r="P200" s="663" t="n"/>
      <c r="Q200" s="663" t="n"/>
      <c r="R200" s="663" t="n"/>
      <c r="S200" s="663" t="n"/>
      <c r="T200" s="664" t="n"/>
      <c r="U200" s="43" t="inlineStr">
        <is>
          <t>кг</t>
        </is>
      </c>
      <c r="V200" s="694">
        <f>IFERROR(SUM(V195:V198),"0")</f>
        <v/>
      </c>
      <c r="W200" s="694">
        <f>IFERROR(SUM(W195:W198),"0")</f>
        <v/>
      </c>
      <c r="X200" s="43" t="n"/>
      <c r="Y200" s="695" t="n"/>
      <c r="Z200" s="695" t="n"/>
    </row>
    <row r="201" ht="16.5" customHeight="1">
      <c r="A201" s="338" t="inlineStr">
        <is>
          <t>Филедворская</t>
        </is>
      </c>
      <c r="B201" s="322" t="n"/>
      <c r="C201" s="322" t="n"/>
      <c r="D201" s="322" t="n"/>
      <c r="E201" s="322" t="n"/>
      <c r="F201" s="322" t="n"/>
      <c r="G201" s="322" t="n"/>
      <c r="H201" s="322" t="n"/>
      <c r="I201" s="322" t="n"/>
      <c r="J201" s="322" t="n"/>
      <c r="K201" s="322" t="n"/>
      <c r="L201" s="322" t="n"/>
      <c r="M201" s="322" t="n"/>
      <c r="N201" s="322" t="n"/>
      <c r="O201" s="322" t="n"/>
      <c r="P201" s="322" t="n"/>
      <c r="Q201" s="322" t="n"/>
      <c r="R201" s="322" t="n"/>
      <c r="S201" s="322" t="n"/>
      <c r="T201" s="322" t="n"/>
      <c r="U201" s="322" t="n"/>
      <c r="V201" s="322" t="n"/>
      <c r="W201" s="322" t="n"/>
      <c r="X201" s="322" t="n"/>
      <c r="Y201" s="338" t="n"/>
      <c r="Z201" s="338" t="n"/>
    </row>
    <row r="202" ht="14.25" customHeight="1">
      <c r="A202" s="339" t="inlineStr">
        <is>
          <t>Копченые колбасы</t>
        </is>
      </c>
      <c r="B202" s="322" t="n"/>
      <c r="C202" s="322" t="n"/>
      <c r="D202" s="322" t="n"/>
      <c r="E202" s="322" t="n"/>
      <c r="F202" s="322" t="n"/>
      <c r="G202" s="322" t="n"/>
      <c r="H202" s="322" t="n"/>
      <c r="I202" s="322" t="n"/>
      <c r="J202" s="322" t="n"/>
      <c r="K202" s="322" t="n"/>
      <c r="L202" s="322" t="n"/>
      <c r="M202" s="322" t="n"/>
      <c r="N202" s="322" t="n"/>
      <c r="O202" s="322" t="n"/>
      <c r="P202" s="322" t="n"/>
      <c r="Q202" s="322" t="n"/>
      <c r="R202" s="322" t="n"/>
      <c r="S202" s="322" t="n"/>
      <c r="T202" s="322" t="n"/>
      <c r="U202" s="322" t="n"/>
      <c r="V202" s="322" t="n"/>
      <c r="W202" s="322" t="n"/>
      <c r="X202" s="322" t="n"/>
      <c r="Y202" s="339" t="n"/>
      <c r="Z202" s="339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4" t="n">
        <v>4607091389845</v>
      </c>
      <c r="E203" s="655" t="n"/>
      <c r="F203" s="687" t="n">
        <v>0.35</v>
      </c>
      <c r="G203" s="38" t="n">
        <v>6</v>
      </c>
      <c r="H203" s="687" t="n">
        <v>2.1</v>
      </c>
      <c r="I203" s="68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210</v>
      </c>
      <c r="W203" s="69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29" t="n"/>
      <c r="B204" s="322" t="n"/>
      <c r="C204" s="322" t="n"/>
      <c r="D204" s="322" t="n"/>
      <c r="E204" s="322" t="n"/>
      <c r="F204" s="322" t="n"/>
      <c r="G204" s="322" t="n"/>
      <c r="H204" s="322" t="n"/>
      <c r="I204" s="322" t="n"/>
      <c r="J204" s="322" t="n"/>
      <c r="K204" s="322" t="n"/>
      <c r="L204" s="322" t="n"/>
      <c r="M204" s="692" t="n"/>
      <c r="N204" s="693" t="inlineStr">
        <is>
          <t>Итого</t>
        </is>
      </c>
      <c r="O204" s="663" t="n"/>
      <c r="P204" s="663" t="n"/>
      <c r="Q204" s="663" t="n"/>
      <c r="R204" s="663" t="n"/>
      <c r="S204" s="663" t="n"/>
      <c r="T204" s="664" t="n"/>
      <c r="U204" s="43" t="inlineStr">
        <is>
          <t>кор</t>
        </is>
      </c>
      <c r="V204" s="694">
        <f>IFERROR(V203/H203,"0")</f>
        <v/>
      </c>
      <c r="W204" s="694">
        <f>IFERROR(W203/H203,"0")</f>
        <v/>
      </c>
      <c r="X204" s="694">
        <f>IFERROR(IF(X203="",0,X203),"0")</f>
        <v/>
      </c>
      <c r="Y204" s="695" t="n"/>
      <c r="Z204" s="695" t="n"/>
    </row>
    <row r="205">
      <c r="A205" s="322" t="n"/>
      <c r="B205" s="322" t="n"/>
      <c r="C205" s="322" t="n"/>
      <c r="D205" s="322" t="n"/>
      <c r="E205" s="322" t="n"/>
      <c r="F205" s="322" t="n"/>
      <c r="G205" s="322" t="n"/>
      <c r="H205" s="322" t="n"/>
      <c r="I205" s="322" t="n"/>
      <c r="J205" s="322" t="n"/>
      <c r="K205" s="322" t="n"/>
      <c r="L205" s="322" t="n"/>
      <c r="M205" s="692" t="n"/>
      <c r="N205" s="693" t="inlineStr">
        <is>
          <t>Итого</t>
        </is>
      </c>
      <c r="O205" s="663" t="n"/>
      <c r="P205" s="663" t="n"/>
      <c r="Q205" s="663" t="n"/>
      <c r="R205" s="663" t="n"/>
      <c r="S205" s="663" t="n"/>
      <c r="T205" s="664" t="n"/>
      <c r="U205" s="43" t="inlineStr">
        <is>
          <t>кг</t>
        </is>
      </c>
      <c r="V205" s="694">
        <f>IFERROR(SUM(V203:V203),"0")</f>
        <v/>
      </c>
      <c r="W205" s="694">
        <f>IFERROR(SUM(W203:W203),"0")</f>
        <v/>
      </c>
      <c r="X205" s="43" t="n"/>
      <c r="Y205" s="695" t="n"/>
      <c r="Z205" s="695" t="n"/>
    </row>
    <row r="206" ht="16.5" customHeight="1">
      <c r="A206" s="338" t="inlineStr">
        <is>
          <t>Бордо</t>
        </is>
      </c>
      <c r="B206" s="322" t="n"/>
      <c r="C206" s="322" t="n"/>
      <c r="D206" s="322" t="n"/>
      <c r="E206" s="322" t="n"/>
      <c r="F206" s="322" t="n"/>
      <c r="G206" s="322" t="n"/>
      <c r="H206" s="322" t="n"/>
      <c r="I206" s="322" t="n"/>
      <c r="J206" s="322" t="n"/>
      <c r="K206" s="322" t="n"/>
      <c r="L206" s="322" t="n"/>
      <c r="M206" s="322" t="n"/>
      <c r="N206" s="322" t="n"/>
      <c r="O206" s="322" t="n"/>
      <c r="P206" s="322" t="n"/>
      <c r="Q206" s="322" t="n"/>
      <c r="R206" s="322" t="n"/>
      <c r="S206" s="322" t="n"/>
      <c r="T206" s="322" t="n"/>
      <c r="U206" s="322" t="n"/>
      <c r="V206" s="322" t="n"/>
      <c r="W206" s="322" t="n"/>
      <c r="X206" s="322" t="n"/>
      <c r="Y206" s="338" t="n"/>
      <c r="Z206" s="338" t="n"/>
    </row>
    <row r="207" ht="14.25" customHeight="1">
      <c r="A207" s="339" t="inlineStr">
        <is>
          <t>Вареные колбасы</t>
        </is>
      </c>
      <c r="B207" s="322" t="n"/>
      <c r="C207" s="322" t="n"/>
      <c r="D207" s="322" t="n"/>
      <c r="E207" s="322" t="n"/>
      <c r="F207" s="322" t="n"/>
      <c r="G207" s="322" t="n"/>
      <c r="H207" s="322" t="n"/>
      <c r="I207" s="322" t="n"/>
      <c r="J207" s="322" t="n"/>
      <c r="K207" s="322" t="n"/>
      <c r="L207" s="322" t="n"/>
      <c r="M207" s="322" t="n"/>
      <c r="N207" s="322" t="n"/>
      <c r="O207" s="322" t="n"/>
      <c r="P207" s="322" t="n"/>
      <c r="Q207" s="322" t="n"/>
      <c r="R207" s="322" t="n"/>
      <c r="S207" s="322" t="n"/>
      <c r="T207" s="322" t="n"/>
      <c r="U207" s="322" t="n"/>
      <c r="V207" s="322" t="n"/>
      <c r="W207" s="322" t="n"/>
      <c r="X207" s="322" t="n"/>
      <c r="Y207" s="339" t="n"/>
      <c r="Z207" s="339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4" t="n">
        <v>4607091387445</v>
      </c>
      <c r="E208" s="655" t="n"/>
      <c r="F208" s="687" t="n">
        <v>0.9</v>
      </c>
      <c r="G208" s="38" t="n">
        <v>10</v>
      </c>
      <c r="H208" s="687" t="n">
        <v>9</v>
      </c>
      <c r="I208" s="68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4" t="n">
        <v>4607091386004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4" t="n">
        <v>4607091386004</v>
      </c>
      <c r="E210" s="655" t="n"/>
      <c r="F210" s="687" t="n">
        <v>1.35</v>
      </c>
      <c r="G210" s="38" t="n">
        <v>8</v>
      </c>
      <c r="H210" s="687" t="n">
        <v>10.8</v>
      </c>
      <c r="I210" s="68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4" t="n">
        <v>4607091386073</v>
      </c>
      <c r="E211" s="655" t="n"/>
      <c r="F211" s="687" t="n">
        <v>0.9</v>
      </c>
      <c r="G211" s="38" t="n">
        <v>10</v>
      </c>
      <c r="H211" s="687" t="n">
        <v>9</v>
      </c>
      <c r="I211" s="68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4" t="n">
        <v>4607091387322</v>
      </c>
      <c r="E212" s="655" t="n"/>
      <c r="F212" s="687" t="n">
        <v>1.35</v>
      </c>
      <c r="G212" s="38" t="n">
        <v>8</v>
      </c>
      <c r="H212" s="687" t="n">
        <v>10.8</v>
      </c>
      <c r="I212" s="687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4" t="n">
        <v>4607091387322</v>
      </c>
      <c r="E213" s="655" t="n"/>
      <c r="F213" s="687" t="n">
        <v>1.35</v>
      </c>
      <c r="G213" s="38" t="n">
        <v>8</v>
      </c>
      <c r="H213" s="687" t="n">
        <v>10.8</v>
      </c>
      <c r="I213" s="68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4" t="n">
        <v>4607091387377</v>
      </c>
      <c r="E214" s="655" t="n"/>
      <c r="F214" s="687" t="n">
        <v>1.35</v>
      </c>
      <c r="G214" s="38" t="n">
        <v>8</v>
      </c>
      <c r="H214" s="687" t="n">
        <v>10.8</v>
      </c>
      <c r="I214" s="68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4" t="n">
        <v>4607091387353</v>
      </c>
      <c r="E215" s="655" t="n"/>
      <c r="F215" s="687" t="n">
        <v>1.35</v>
      </c>
      <c r="G215" s="38" t="n">
        <v>8</v>
      </c>
      <c r="H215" s="687" t="n">
        <v>10.8</v>
      </c>
      <c r="I215" s="68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4" t="n">
        <v>4607091386011</v>
      </c>
      <c r="E216" s="655" t="n"/>
      <c r="F216" s="687" t="n">
        <v>0.5</v>
      </c>
      <c r="G216" s="38" t="n">
        <v>10</v>
      </c>
      <c r="H216" s="687" t="n">
        <v>5</v>
      </c>
      <c r="I216" s="68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4" t="n">
        <v>4607091387308</v>
      </c>
      <c r="E217" s="655" t="n"/>
      <c r="F217" s="687" t="n">
        <v>0.5</v>
      </c>
      <c r="G217" s="38" t="n">
        <v>10</v>
      </c>
      <c r="H217" s="687" t="n">
        <v>5</v>
      </c>
      <c r="I217" s="68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89" t="n"/>
      <c r="P217" s="689" t="n"/>
      <c r="Q217" s="689" t="n"/>
      <c r="R217" s="655" t="n"/>
      <c r="S217" s="40" t="inlineStr"/>
      <c r="T217" s="40" t="inlineStr"/>
      <c r="U217" s="41" t="inlineStr">
        <is>
          <t>кг</t>
        </is>
      </c>
      <c r="V217" s="690" t="n">
        <v>0</v>
      </c>
      <c r="W217" s="69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4" t="n">
        <v>4607091387339</v>
      </c>
      <c r="E218" s="655" t="n"/>
      <c r="F218" s="687" t="n">
        <v>0.5</v>
      </c>
      <c r="G218" s="38" t="n">
        <v>10</v>
      </c>
      <c r="H218" s="687" t="n">
        <v>5</v>
      </c>
      <c r="I218" s="68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89" t="n"/>
      <c r="P218" s="689" t="n"/>
      <c r="Q218" s="689" t="n"/>
      <c r="R218" s="655" t="n"/>
      <c r="S218" s="40" t="inlineStr"/>
      <c r="T218" s="40" t="inlineStr"/>
      <c r="U218" s="41" t="inlineStr">
        <is>
          <t>кг</t>
        </is>
      </c>
      <c r="V218" s="690" t="n">
        <v>0</v>
      </c>
      <c r="W218" s="69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4" t="n">
        <v>4680115882638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4" t="n">
        <v>4680115881938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4" t="n">
        <v>4607091387346</v>
      </c>
      <c r="E221" s="655" t="n"/>
      <c r="F221" s="687" t="n">
        <v>0.4</v>
      </c>
      <c r="G221" s="38" t="n">
        <v>10</v>
      </c>
      <c r="H221" s="687" t="n">
        <v>4</v>
      </c>
      <c r="I221" s="68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89" t="n"/>
      <c r="P221" s="689" t="n"/>
      <c r="Q221" s="689" t="n"/>
      <c r="R221" s="655" t="n"/>
      <c r="S221" s="40" t="inlineStr"/>
      <c r="T221" s="40" t="inlineStr"/>
      <c r="U221" s="41" t="inlineStr">
        <is>
          <t>кг</t>
        </is>
      </c>
      <c r="V221" s="690" t="n">
        <v>0</v>
      </c>
      <c r="W221" s="69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29" t="n"/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кор</t>
        </is>
      </c>
      <c r="V222" s="69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9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9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95" t="n"/>
      <c r="Z222" s="695" t="n"/>
    </row>
    <row r="223">
      <c r="A223" s="322" t="n"/>
      <c r="B223" s="322" t="n"/>
      <c r="C223" s="322" t="n"/>
      <c r="D223" s="322" t="n"/>
      <c r="E223" s="322" t="n"/>
      <c r="F223" s="322" t="n"/>
      <c r="G223" s="322" t="n"/>
      <c r="H223" s="322" t="n"/>
      <c r="I223" s="322" t="n"/>
      <c r="J223" s="322" t="n"/>
      <c r="K223" s="322" t="n"/>
      <c r="L223" s="322" t="n"/>
      <c r="M223" s="692" t="n"/>
      <c r="N223" s="693" t="inlineStr">
        <is>
          <t>Итого</t>
        </is>
      </c>
      <c r="O223" s="663" t="n"/>
      <c r="P223" s="663" t="n"/>
      <c r="Q223" s="663" t="n"/>
      <c r="R223" s="663" t="n"/>
      <c r="S223" s="663" t="n"/>
      <c r="T223" s="664" t="n"/>
      <c r="U223" s="43" t="inlineStr">
        <is>
          <t>кг</t>
        </is>
      </c>
      <c r="V223" s="694">
        <f>IFERROR(SUM(V208:V221),"0")</f>
        <v/>
      </c>
      <c r="W223" s="694">
        <f>IFERROR(SUM(W208:W221),"0")</f>
        <v/>
      </c>
      <c r="X223" s="43" t="n"/>
      <c r="Y223" s="695" t="n"/>
      <c r="Z223" s="695" t="n"/>
    </row>
    <row r="224" ht="14.25" customHeight="1">
      <c r="A224" s="339" t="inlineStr">
        <is>
          <t>Ветчины</t>
        </is>
      </c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322" t="n"/>
      <c r="N224" s="322" t="n"/>
      <c r="O224" s="322" t="n"/>
      <c r="P224" s="322" t="n"/>
      <c r="Q224" s="322" t="n"/>
      <c r="R224" s="322" t="n"/>
      <c r="S224" s="322" t="n"/>
      <c r="T224" s="322" t="n"/>
      <c r="U224" s="322" t="n"/>
      <c r="V224" s="322" t="n"/>
      <c r="W224" s="322" t="n"/>
      <c r="X224" s="322" t="n"/>
      <c r="Y224" s="339" t="n"/>
      <c r="Z224" s="339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4" t="n">
        <v>4680115881914</v>
      </c>
      <c r="E225" s="655" t="n"/>
      <c r="F225" s="687" t="n">
        <v>0.4</v>
      </c>
      <c r="G225" s="38" t="n">
        <v>10</v>
      </c>
      <c r="H225" s="687" t="n">
        <v>4</v>
      </c>
      <c r="I225" s="68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29" t="n"/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692" t="n"/>
      <c r="N226" s="693" t="inlineStr">
        <is>
          <t>Итого</t>
        </is>
      </c>
      <c r="O226" s="663" t="n"/>
      <c r="P226" s="663" t="n"/>
      <c r="Q226" s="663" t="n"/>
      <c r="R226" s="663" t="n"/>
      <c r="S226" s="663" t="n"/>
      <c r="T226" s="664" t="n"/>
      <c r="U226" s="43" t="inlineStr">
        <is>
          <t>кор</t>
        </is>
      </c>
      <c r="V226" s="694">
        <f>IFERROR(V225/H225,"0")</f>
        <v/>
      </c>
      <c r="W226" s="694">
        <f>IFERROR(W225/H225,"0")</f>
        <v/>
      </c>
      <c r="X226" s="694">
        <f>IFERROR(IF(X225="",0,X225),"0")</f>
        <v/>
      </c>
      <c r="Y226" s="695" t="n"/>
      <c r="Z226" s="695" t="n"/>
    </row>
    <row r="227">
      <c r="A227" s="322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кг</t>
        </is>
      </c>
      <c r="V227" s="694">
        <f>IFERROR(SUM(V225:V225),"0")</f>
        <v/>
      </c>
      <c r="W227" s="694">
        <f>IFERROR(SUM(W225:W225),"0")</f>
        <v/>
      </c>
      <c r="X227" s="43" t="n"/>
      <c r="Y227" s="695" t="n"/>
      <c r="Z227" s="695" t="n"/>
    </row>
    <row r="228" ht="14.25" customHeight="1">
      <c r="A228" s="339" t="inlineStr">
        <is>
          <t>Копченые колбасы</t>
        </is>
      </c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322" t="n"/>
      <c r="N228" s="322" t="n"/>
      <c r="O228" s="322" t="n"/>
      <c r="P228" s="322" t="n"/>
      <c r="Q228" s="322" t="n"/>
      <c r="R228" s="322" t="n"/>
      <c r="S228" s="322" t="n"/>
      <c r="T228" s="322" t="n"/>
      <c r="U228" s="322" t="n"/>
      <c r="V228" s="322" t="n"/>
      <c r="W228" s="322" t="n"/>
      <c r="X228" s="322" t="n"/>
      <c r="Y228" s="339" t="n"/>
      <c r="Z228" s="339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4" t="n">
        <v>4607091387193</v>
      </c>
      <c r="E229" s="655" t="n"/>
      <c r="F229" s="687" t="n">
        <v>0.7</v>
      </c>
      <c r="G229" s="38" t="n">
        <v>6</v>
      </c>
      <c r="H229" s="687" t="n">
        <v>4.2</v>
      </c>
      <c r="I229" s="68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2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89" t="n"/>
      <c r="P229" s="689" t="n"/>
      <c r="Q229" s="689" t="n"/>
      <c r="R229" s="655" t="n"/>
      <c r="S229" s="40" t="inlineStr"/>
      <c r="T229" s="40" t="inlineStr"/>
      <c r="U229" s="41" t="inlineStr">
        <is>
          <t>кг</t>
        </is>
      </c>
      <c r="V229" s="690" t="n">
        <v>30</v>
      </c>
      <c r="W229" s="69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4" t="n">
        <v>4607091387230</v>
      </c>
      <c r="E230" s="655" t="n"/>
      <c r="F230" s="687" t="n">
        <v>0.7</v>
      </c>
      <c r="G230" s="38" t="n">
        <v>6</v>
      </c>
      <c r="H230" s="687" t="n">
        <v>4.2</v>
      </c>
      <c r="I230" s="68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4" t="n">
        <v>4607091387285</v>
      </c>
      <c r="E231" s="655" t="n"/>
      <c r="F231" s="687" t="n">
        <v>0.35</v>
      </c>
      <c r="G231" s="38" t="n">
        <v>6</v>
      </c>
      <c r="H231" s="687" t="n">
        <v>2.1</v>
      </c>
      <c r="I231" s="68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2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7</v>
      </c>
      <c r="W231" s="69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29" t="n"/>
      <c r="B232" s="322" t="n"/>
      <c r="C232" s="322" t="n"/>
      <c r="D232" s="322" t="n"/>
      <c r="E232" s="322" t="n"/>
      <c r="F232" s="322" t="n"/>
      <c r="G232" s="322" t="n"/>
      <c r="H232" s="322" t="n"/>
      <c r="I232" s="322" t="n"/>
      <c r="J232" s="322" t="n"/>
      <c r="K232" s="322" t="n"/>
      <c r="L232" s="322" t="n"/>
      <c r="M232" s="692" t="n"/>
      <c r="N232" s="693" t="inlineStr">
        <is>
          <t>Итого</t>
        </is>
      </c>
      <c r="O232" s="663" t="n"/>
      <c r="P232" s="663" t="n"/>
      <c r="Q232" s="663" t="n"/>
      <c r="R232" s="663" t="n"/>
      <c r="S232" s="663" t="n"/>
      <c r="T232" s="664" t="n"/>
      <c r="U232" s="43" t="inlineStr">
        <is>
          <t>кор</t>
        </is>
      </c>
      <c r="V232" s="694">
        <f>IFERROR(V229/H229,"0")+IFERROR(V230/H230,"0")+IFERROR(V231/H231,"0")</f>
        <v/>
      </c>
      <c r="W232" s="694">
        <f>IFERROR(W229/H229,"0")+IFERROR(W230/H230,"0")+IFERROR(W231/H231,"0")</f>
        <v/>
      </c>
      <c r="X232" s="694">
        <f>IFERROR(IF(X229="",0,X229),"0")+IFERROR(IF(X230="",0,X230),"0")+IFERROR(IF(X231="",0,X231),"0")</f>
        <v/>
      </c>
      <c r="Y232" s="695" t="n"/>
      <c r="Z232" s="695" t="n"/>
    </row>
    <row r="233">
      <c r="A233" s="322" t="n"/>
      <c r="B233" s="322" t="n"/>
      <c r="C233" s="322" t="n"/>
      <c r="D233" s="322" t="n"/>
      <c r="E233" s="322" t="n"/>
      <c r="F233" s="322" t="n"/>
      <c r="G233" s="322" t="n"/>
      <c r="H233" s="322" t="n"/>
      <c r="I233" s="322" t="n"/>
      <c r="J233" s="322" t="n"/>
      <c r="K233" s="322" t="n"/>
      <c r="L233" s="322" t="n"/>
      <c r="M233" s="692" t="n"/>
      <c r="N233" s="693" t="inlineStr">
        <is>
          <t>Итого</t>
        </is>
      </c>
      <c r="O233" s="663" t="n"/>
      <c r="P233" s="663" t="n"/>
      <c r="Q233" s="663" t="n"/>
      <c r="R233" s="663" t="n"/>
      <c r="S233" s="663" t="n"/>
      <c r="T233" s="664" t="n"/>
      <c r="U233" s="43" t="inlineStr">
        <is>
          <t>кг</t>
        </is>
      </c>
      <c r="V233" s="694">
        <f>IFERROR(SUM(V229:V231),"0")</f>
        <v/>
      </c>
      <c r="W233" s="694">
        <f>IFERROR(SUM(W229:W231),"0")</f>
        <v/>
      </c>
      <c r="X233" s="43" t="n"/>
      <c r="Y233" s="695" t="n"/>
      <c r="Z233" s="695" t="n"/>
    </row>
    <row r="234" ht="14.25" customHeight="1">
      <c r="A234" s="339" t="inlineStr">
        <is>
          <t>Сосиски</t>
        </is>
      </c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322" t="n"/>
      <c r="N234" s="322" t="n"/>
      <c r="O234" s="322" t="n"/>
      <c r="P234" s="322" t="n"/>
      <c r="Q234" s="322" t="n"/>
      <c r="R234" s="322" t="n"/>
      <c r="S234" s="322" t="n"/>
      <c r="T234" s="322" t="n"/>
      <c r="U234" s="322" t="n"/>
      <c r="V234" s="322" t="n"/>
      <c r="W234" s="322" t="n"/>
      <c r="X234" s="322" t="n"/>
      <c r="Y234" s="339" t="n"/>
      <c r="Z234" s="339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4" t="n">
        <v>4607091387766</v>
      </c>
      <c r="E235" s="655" t="n"/>
      <c r="F235" s="687" t="n">
        <v>1.35</v>
      </c>
      <c r="G235" s="38" t="n">
        <v>6</v>
      </c>
      <c r="H235" s="687" t="n">
        <v>8.1</v>
      </c>
      <c r="I235" s="687" t="n">
        <v>8.657999999999999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4" t="n">
        <v>4607091387957</v>
      </c>
      <c r="E236" s="655" t="n"/>
      <c r="F236" s="687" t="n">
        <v>1.3</v>
      </c>
      <c r="G236" s="38" t="n">
        <v>6</v>
      </c>
      <c r="H236" s="687" t="n">
        <v>7.8</v>
      </c>
      <c r="I236" s="68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4" t="n">
        <v>4607091387964</v>
      </c>
      <c r="E237" s="655" t="n"/>
      <c r="F237" s="687" t="n">
        <v>1.35</v>
      </c>
      <c r="G237" s="38" t="n">
        <v>6</v>
      </c>
      <c r="H237" s="687" t="n">
        <v>8.1</v>
      </c>
      <c r="I237" s="68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4" t="n">
        <v>4680115883604</v>
      </c>
      <c r="E238" s="655" t="n"/>
      <c r="F238" s="687" t="n">
        <v>0.35</v>
      </c>
      <c r="G238" s="38" t="n">
        <v>6</v>
      </c>
      <c r="H238" s="687" t="n">
        <v>2.1</v>
      </c>
      <c r="I238" s="68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28" t="inlineStr">
        <is>
          <t>Сосиски «Баварские» Фикс.вес 0,35 П/а ТМ «Стародворье»</t>
        </is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385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4" t="n">
        <v>4680115883567</v>
      </c>
      <c r="E239" s="655" t="n"/>
      <c r="F239" s="687" t="n">
        <v>0.35</v>
      </c>
      <c r="G239" s="38" t="n">
        <v>6</v>
      </c>
      <c r="H239" s="687" t="n">
        <v>2.1</v>
      </c>
      <c r="I239" s="68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9" t="inlineStr">
        <is>
          <t>Сосиски «Баварские с сыром» Фикс.вес 0,35 п/а ТМ «Стародворье»</t>
        </is>
      </c>
      <c r="O239" s="689" t="n"/>
      <c r="P239" s="689" t="n"/>
      <c r="Q239" s="689" t="n"/>
      <c r="R239" s="655" t="n"/>
      <c r="S239" s="40" t="inlineStr"/>
      <c r="T239" s="40" t="inlineStr"/>
      <c r="U239" s="41" t="inlineStr">
        <is>
          <t>кг</t>
        </is>
      </c>
      <c r="V239" s="690" t="n">
        <v>105</v>
      </c>
      <c r="W239" s="69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16.5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4" t="n">
        <v>4607091381672</v>
      </c>
      <c r="E240" s="655" t="n"/>
      <c r="F240" s="687" t="n">
        <v>0.6</v>
      </c>
      <c r="G240" s="38" t="n">
        <v>6</v>
      </c>
      <c r="H240" s="687" t="n">
        <v>3.6</v>
      </c>
      <c r="I240" s="68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89" t="n"/>
      <c r="P240" s="689" t="n"/>
      <c r="Q240" s="689" t="n"/>
      <c r="R240" s="655" t="n"/>
      <c r="S240" s="40" t="inlineStr"/>
      <c r="T240" s="40" t="inlineStr"/>
      <c r="U240" s="41" t="inlineStr">
        <is>
          <t>кг</t>
        </is>
      </c>
      <c r="V240" s="690" t="n">
        <v>0</v>
      </c>
      <c r="W240" s="69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4" t="n">
        <v>4607091387537</v>
      </c>
      <c r="E241" s="655" t="n"/>
      <c r="F241" s="687" t="n">
        <v>0.45</v>
      </c>
      <c r="G241" s="38" t="n">
        <v>6</v>
      </c>
      <c r="H241" s="687" t="n">
        <v>2.7</v>
      </c>
      <c r="I241" s="68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89" t="n"/>
      <c r="P241" s="689" t="n"/>
      <c r="Q241" s="689" t="n"/>
      <c r="R241" s="655" t="n"/>
      <c r="S241" s="40" t="inlineStr"/>
      <c r="T241" s="40" t="inlineStr"/>
      <c r="U241" s="41" t="inlineStr">
        <is>
          <t>кг</t>
        </is>
      </c>
      <c r="V241" s="690" t="n">
        <v>0</v>
      </c>
      <c r="W241" s="69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4" t="n">
        <v>4607091387513</v>
      </c>
      <c r="E242" s="655" t="n"/>
      <c r="F242" s="687" t="n">
        <v>0.45</v>
      </c>
      <c r="G242" s="38" t="n">
        <v>6</v>
      </c>
      <c r="H242" s="687" t="n">
        <v>2.7</v>
      </c>
      <c r="I242" s="68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4" t="n">
        <v>4680115880511</v>
      </c>
      <c r="E243" s="655" t="n"/>
      <c r="F243" s="687" t="n">
        <v>0.33</v>
      </c>
      <c r="G243" s="38" t="n">
        <v>6</v>
      </c>
      <c r="H243" s="687" t="n">
        <v>1.98</v>
      </c>
      <c r="I243" s="68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3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29" t="n"/>
      <c r="B244" s="322" t="n"/>
      <c r="C244" s="322" t="n"/>
      <c r="D244" s="322" t="n"/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692" t="n"/>
      <c r="N244" s="693" t="inlineStr">
        <is>
          <t>Итого</t>
        </is>
      </c>
      <c r="O244" s="663" t="n"/>
      <c r="P244" s="663" t="n"/>
      <c r="Q244" s="663" t="n"/>
      <c r="R244" s="663" t="n"/>
      <c r="S244" s="663" t="n"/>
      <c r="T244" s="664" t="n"/>
      <c r="U244" s="43" t="inlineStr">
        <is>
          <t>кор</t>
        </is>
      </c>
      <c r="V244" s="694">
        <f>IFERROR(V235/H235,"0")+IFERROR(V236/H236,"0")+IFERROR(V237/H237,"0")+IFERROR(V238/H238,"0")+IFERROR(V239/H239,"0")+IFERROR(V240/H240,"0")+IFERROR(V241/H241,"0")+IFERROR(V242/H242,"0")+IFERROR(V243/H243,"0")</f>
        <v/>
      </c>
      <c r="W244" s="694">
        <f>IFERROR(W235/H235,"0")+IFERROR(W236/H236,"0")+IFERROR(W237/H237,"0")+IFERROR(W238/H238,"0")+IFERROR(W239/H239,"0")+IFERROR(W240/H240,"0")+IFERROR(W241/H241,"0")+IFERROR(W242/H242,"0")+IFERROR(W243/H243,"0")</f>
        <v/>
      </c>
      <c r="X244" s="69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95" t="n"/>
      <c r="Z244" s="695" t="n"/>
    </row>
    <row r="245">
      <c r="A245" s="322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кг</t>
        </is>
      </c>
      <c r="V245" s="694">
        <f>IFERROR(SUM(V235:V243),"0")</f>
        <v/>
      </c>
      <c r="W245" s="694">
        <f>IFERROR(SUM(W235:W243),"0")</f>
        <v/>
      </c>
      <c r="X245" s="43" t="n"/>
      <c r="Y245" s="695" t="n"/>
      <c r="Z245" s="695" t="n"/>
    </row>
    <row r="246" ht="14.25" customHeight="1">
      <c r="A246" s="339" t="inlineStr">
        <is>
          <t>Сардельки</t>
        </is>
      </c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322" t="n"/>
      <c r="N246" s="322" t="n"/>
      <c r="O246" s="322" t="n"/>
      <c r="P246" s="322" t="n"/>
      <c r="Q246" s="322" t="n"/>
      <c r="R246" s="322" t="n"/>
      <c r="S246" s="322" t="n"/>
      <c r="T246" s="322" t="n"/>
      <c r="U246" s="322" t="n"/>
      <c r="V246" s="322" t="n"/>
      <c r="W246" s="322" t="n"/>
      <c r="X246" s="322" t="n"/>
      <c r="Y246" s="339" t="n"/>
      <c r="Z246" s="339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4" t="n">
        <v>4607091380880</v>
      </c>
      <c r="E247" s="655" t="n"/>
      <c r="F247" s="687" t="n">
        <v>1.4</v>
      </c>
      <c r="G247" s="38" t="n">
        <v>6</v>
      </c>
      <c r="H247" s="687" t="n">
        <v>8.4</v>
      </c>
      <c r="I247" s="68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89" t="n"/>
      <c r="P247" s="689" t="n"/>
      <c r="Q247" s="689" t="n"/>
      <c r="R247" s="655" t="n"/>
      <c r="S247" s="40" t="inlineStr"/>
      <c r="T247" s="40" t="inlineStr"/>
      <c r="U247" s="41" t="inlineStr">
        <is>
          <t>кг</t>
        </is>
      </c>
      <c r="V247" s="690" t="n">
        <v>50</v>
      </c>
      <c r="W247" s="69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4" t="n">
        <v>4607091384482</v>
      </c>
      <c r="E248" s="655" t="n"/>
      <c r="F248" s="687" t="n">
        <v>1.3</v>
      </c>
      <c r="G248" s="38" t="n">
        <v>6</v>
      </c>
      <c r="H248" s="687" t="n">
        <v>7.8</v>
      </c>
      <c r="I248" s="68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350</v>
      </c>
      <c r="W248" s="69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4" t="n">
        <v>4607091380897</v>
      </c>
      <c r="E249" s="655" t="n"/>
      <c r="F249" s="687" t="n">
        <v>1.4</v>
      </c>
      <c r="G249" s="38" t="n">
        <v>6</v>
      </c>
      <c r="H249" s="687" t="n">
        <v>8.4</v>
      </c>
      <c r="I249" s="68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30</v>
      </c>
      <c r="W249" s="69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29" t="n"/>
      <c r="B250" s="322" t="n"/>
      <c r="C250" s="322" t="n"/>
      <c r="D250" s="322" t="n"/>
      <c r="E250" s="322" t="n"/>
      <c r="F250" s="322" t="n"/>
      <c r="G250" s="322" t="n"/>
      <c r="H250" s="322" t="n"/>
      <c r="I250" s="322" t="n"/>
      <c r="J250" s="322" t="n"/>
      <c r="K250" s="322" t="n"/>
      <c r="L250" s="322" t="n"/>
      <c r="M250" s="692" t="n"/>
      <c r="N250" s="693" t="inlineStr">
        <is>
          <t>Итого</t>
        </is>
      </c>
      <c r="O250" s="663" t="n"/>
      <c r="P250" s="663" t="n"/>
      <c r="Q250" s="663" t="n"/>
      <c r="R250" s="663" t="n"/>
      <c r="S250" s="663" t="n"/>
      <c r="T250" s="664" t="n"/>
      <c r="U250" s="43" t="inlineStr">
        <is>
          <t>кор</t>
        </is>
      </c>
      <c r="V250" s="694">
        <f>IFERROR(V247/H247,"0")+IFERROR(V248/H248,"0")+IFERROR(V249/H249,"0")</f>
        <v/>
      </c>
      <c r="W250" s="694">
        <f>IFERROR(W247/H247,"0")+IFERROR(W248/H248,"0")+IFERROR(W249/H249,"0")</f>
        <v/>
      </c>
      <c r="X250" s="694">
        <f>IFERROR(IF(X247="",0,X247),"0")+IFERROR(IF(X248="",0,X248),"0")+IFERROR(IF(X249="",0,X249),"0")</f>
        <v/>
      </c>
      <c r="Y250" s="695" t="n"/>
      <c r="Z250" s="695" t="n"/>
    </row>
    <row r="251">
      <c r="A251" s="322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кг</t>
        </is>
      </c>
      <c r="V251" s="694">
        <f>IFERROR(SUM(V247:V249),"0")</f>
        <v/>
      </c>
      <c r="W251" s="694">
        <f>IFERROR(SUM(W247:W249),"0")</f>
        <v/>
      </c>
      <c r="X251" s="43" t="n"/>
      <c r="Y251" s="695" t="n"/>
      <c r="Z251" s="695" t="n"/>
    </row>
    <row r="252" ht="14.25" customHeight="1">
      <c r="A252" s="339" t="inlineStr">
        <is>
          <t>Сырокопченые колбасы</t>
        </is>
      </c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322" t="n"/>
      <c r="O252" s="322" t="n"/>
      <c r="P252" s="322" t="n"/>
      <c r="Q252" s="322" t="n"/>
      <c r="R252" s="322" t="n"/>
      <c r="S252" s="322" t="n"/>
      <c r="T252" s="322" t="n"/>
      <c r="U252" s="322" t="n"/>
      <c r="V252" s="322" t="n"/>
      <c r="W252" s="322" t="n"/>
      <c r="X252" s="322" t="n"/>
      <c r="Y252" s="339" t="n"/>
      <c r="Z252" s="339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4" t="n">
        <v>4607091388374</v>
      </c>
      <c r="E253" s="655" t="n"/>
      <c r="F253" s="687" t="n">
        <v>0.38</v>
      </c>
      <c r="G253" s="38" t="n">
        <v>8</v>
      </c>
      <c r="H253" s="687" t="n">
        <v>3.04</v>
      </c>
      <c r="I253" s="68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7" t="inlineStr">
        <is>
          <t>С/к колбасы Княжеская Бордо Весовые б/о терм/п Стародворье</t>
        </is>
      </c>
      <c r="O253" s="689" t="n"/>
      <c r="P253" s="689" t="n"/>
      <c r="Q253" s="689" t="n"/>
      <c r="R253" s="655" t="n"/>
      <c r="S253" s="40" t="inlineStr"/>
      <c r="T253" s="40" t="inlineStr"/>
      <c r="U253" s="41" t="inlineStr">
        <is>
          <t>кг</t>
        </is>
      </c>
      <c r="V253" s="690" t="n">
        <v>0</v>
      </c>
      <c r="W253" s="69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4" t="n">
        <v>4607091388381</v>
      </c>
      <c r="E254" s="655" t="n"/>
      <c r="F254" s="687" t="n">
        <v>0.38</v>
      </c>
      <c r="G254" s="38" t="n">
        <v>8</v>
      </c>
      <c r="H254" s="687" t="n">
        <v>3.04</v>
      </c>
      <c r="I254" s="68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38" t="inlineStr">
        <is>
          <t>С/к колбасы Салями Охотничья Бордо Весовые б/о терм/п 180 Стародворье</t>
        </is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100</v>
      </c>
      <c r="W254" s="69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4" t="n">
        <v>4607091388404</v>
      </c>
      <c r="E255" s="655" t="n"/>
      <c r="F255" s="687" t="n">
        <v>0.17</v>
      </c>
      <c r="G255" s="38" t="n">
        <v>15</v>
      </c>
      <c r="H255" s="687" t="n">
        <v>2.55</v>
      </c>
      <c r="I255" s="68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29" t="n"/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692" t="n"/>
      <c r="N256" s="693" t="inlineStr">
        <is>
          <t>Итого</t>
        </is>
      </c>
      <c r="O256" s="663" t="n"/>
      <c r="P256" s="663" t="n"/>
      <c r="Q256" s="663" t="n"/>
      <c r="R256" s="663" t="n"/>
      <c r="S256" s="663" t="n"/>
      <c r="T256" s="664" t="n"/>
      <c r="U256" s="43" t="inlineStr">
        <is>
          <t>кор</t>
        </is>
      </c>
      <c r="V256" s="694">
        <f>IFERROR(V253/H253,"0")+IFERROR(V254/H254,"0")+IFERROR(V255/H255,"0")</f>
        <v/>
      </c>
      <c r="W256" s="694">
        <f>IFERROR(W253/H253,"0")+IFERROR(W254/H254,"0")+IFERROR(W255/H255,"0")</f>
        <v/>
      </c>
      <c r="X256" s="694">
        <f>IFERROR(IF(X253="",0,X253),"0")+IFERROR(IF(X254="",0,X254),"0")+IFERROR(IF(X255="",0,X255),"0")</f>
        <v/>
      </c>
      <c r="Y256" s="695" t="n"/>
      <c r="Z256" s="695" t="n"/>
    </row>
    <row r="257">
      <c r="A257" s="322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кг</t>
        </is>
      </c>
      <c r="V257" s="694">
        <f>IFERROR(SUM(V253:V255),"0")</f>
        <v/>
      </c>
      <c r="W257" s="694">
        <f>IFERROR(SUM(W253:W255),"0")</f>
        <v/>
      </c>
      <c r="X257" s="43" t="n"/>
      <c r="Y257" s="695" t="n"/>
      <c r="Z257" s="695" t="n"/>
    </row>
    <row r="258" ht="14.25" customHeight="1">
      <c r="A258" s="339" t="inlineStr">
        <is>
          <t>Паштеты</t>
        </is>
      </c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322" t="n"/>
      <c r="O258" s="322" t="n"/>
      <c r="P258" s="322" t="n"/>
      <c r="Q258" s="322" t="n"/>
      <c r="R258" s="322" t="n"/>
      <c r="S258" s="322" t="n"/>
      <c r="T258" s="322" t="n"/>
      <c r="U258" s="322" t="n"/>
      <c r="V258" s="322" t="n"/>
      <c r="W258" s="322" t="n"/>
      <c r="X258" s="322" t="n"/>
      <c r="Y258" s="339" t="n"/>
      <c r="Z258" s="339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4" t="n">
        <v>4680115881808</v>
      </c>
      <c r="E259" s="655" t="n"/>
      <c r="F259" s="687" t="n">
        <v>0.1</v>
      </c>
      <c r="G259" s="38" t="n">
        <v>20</v>
      </c>
      <c r="H259" s="687" t="n">
        <v>2</v>
      </c>
      <c r="I259" s="68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89" t="n"/>
      <c r="P259" s="689" t="n"/>
      <c r="Q259" s="689" t="n"/>
      <c r="R259" s="655" t="n"/>
      <c r="S259" s="40" t="inlineStr"/>
      <c r="T259" s="40" t="inlineStr"/>
      <c r="U259" s="41" t="inlineStr">
        <is>
          <t>кг</t>
        </is>
      </c>
      <c r="V259" s="690" t="n">
        <v>0</v>
      </c>
      <c r="W259" s="69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4" t="n">
        <v>4680115881822</v>
      </c>
      <c r="E260" s="655" t="n"/>
      <c r="F260" s="687" t="n">
        <v>0.1</v>
      </c>
      <c r="G260" s="38" t="n">
        <v>20</v>
      </c>
      <c r="H260" s="687" t="n">
        <v>2</v>
      </c>
      <c r="I260" s="68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89" t="n"/>
      <c r="P260" s="689" t="n"/>
      <c r="Q260" s="689" t="n"/>
      <c r="R260" s="655" t="n"/>
      <c r="S260" s="40" t="inlineStr"/>
      <c r="T260" s="40" t="inlineStr"/>
      <c r="U260" s="41" t="inlineStr">
        <is>
          <t>кг</t>
        </is>
      </c>
      <c r="V260" s="690" t="n">
        <v>0</v>
      </c>
      <c r="W260" s="69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4" t="n">
        <v>4680115880016</v>
      </c>
      <c r="E261" s="655" t="n"/>
      <c r="F261" s="687" t="n">
        <v>0.1</v>
      </c>
      <c r="G261" s="38" t="n">
        <v>20</v>
      </c>
      <c r="H261" s="687" t="n">
        <v>2</v>
      </c>
      <c r="I261" s="68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9" t="n"/>
      <c r="B262" s="322" t="n"/>
      <c r="C262" s="322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692" t="n"/>
      <c r="N262" s="693" t="inlineStr">
        <is>
          <t>Итого</t>
        </is>
      </c>
      <c r="O262" s="663" t="n"/>
      <c r="P262" s="663" t="n"/>
      <c r="Q262" s="663" t="n"/>
      <c r="R262" s="663" t="n"/>
      <c r="S262" s="663" t="n"/>
      <c r="T262" s="664" t="n"/>
      <c r="U262" s="43" t="inlineStr">
        <is>
          <t>кор</t>
        </is>
      </c>
      <c r="V262" s="694">
        <f>IFERROR(V259/H259,"0")+IFERROR(V260/H260,"0")+IFERROR(V261/H261,"0")</f>
        <v/>
      </c>
      <c r="W262" s="694">
        <f>IFERROR(W259/H259,"0")+IFERROR(W260/H260,"0")+IFERROR(W261/H261,"0")</f>
        <v/>
      </c>
      <c r="X262" s="694">
        <f>IFERROR(IF(X259="",0,X259),"0")+IFERROR(IF(X260="",0,X260),"0")+IFERROR(IF(X261="",0,X261),"0")</f>
        <v/>
      </c>
      <c r="Y262" s="695" t="n"/>
      <c r="Z262" s="695" t="n"/>
    </row>
    <row r="263">
      <c r="A263" s="322" t="n"/>
      <c r="B263" s="322" t="n"/>
      <c r="C263" s="322" t="n"/>
      <c r="D263" s="322" t="n"/>
      <c r="E263" s="322" t="n"/>
      <c r="F263" s="322" t="n"/>
      <c r="G263" s="322" t="n"/>
      <c r="H263" s="322" t="n"/>
      <c r="I263" s="322" t="n"/>
      <c r="J263" s="322" t="n"/>
      <c r="K263" s="322" t="n"/>
      <c r="L263" s="322" t="n"/>
      <c r="M263" s="692" t="n"/>
      <c r="N263" s="693" t="inlineStr">
        <is>
          <t>Итого</t>
        </is>
      </c>
      <c r="O263" s="663" t="n"/>
      <c r="P263" s="663" t="n"/>
      <c r="Q263" s="663" t="n"/>
      <c r="R263" s="663" t="n"/>
      <c r="S263" s="663" t="n"/>
      <c r="T263" s="664" t="n"/>
      <c r="U263" s="43" t="inlineStr">
        <is>
          <t>кг</t>
        </is>
      </c>
      <c r="V263" s="694">
        <f>IFERROR(SUM(V259:V261),"0")</f>
        <v/>
      </c>
      <c r="W263" s="694">
        <f>IFERROR(SUM(W259:W261),"0")</f>
        <v/>
      </c>
      <c r="X263" s="43" t="n"/>
      <c r="Y263" s="695" t="n"/>
      <c r="Z263" s="695" t="n"/>
    </row>
    <row r="264" ht="16.5" customHeight="1">
      <c r="A264" s="338" t="inlineStr">
        <is>
          <t>Фирменная</t>
        </is>
      </c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322" t="n"/>
      <c r="O264" s="322" t="n"/>
      <c r="P264" s="322" t="n"/>
      <c r="Q264" s="322" t="n"/>
      <c r="R264" s="322" t="n"/>
      <c r="S264" s="322" t="n"/>
      <c r="T264" s="322" t="n"/>
      <c r="U264" s="322" t="n"/>
      <c r="V264" s="322" t="n"/>
      <c r="W264" s="322" t="n"/>
      <c r="X264" s="322" t="n"/>
      <c r="Y264" s="338" t="n"/>
      <c r="Z264" s="338" t="n"/>
    </row>
    <row r="265" ht="14.25" customHeight="1">
      <c r="A265" s="339" t="inlineStr">
        <is>
          <t>Вареные колбасы</t>
        </is>
      </c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322" t="n"/>
      <c r="N265" s="322" t="n"/>
      <c r="O265" s="322" t="n"/>
      <c r="P265" s="322" t="n"/>
      <c r="Q265" s="322" t="n"/>
      <c r="R265" s="322" t="n"/>
      <c r="S265" s="322" t="n"/>
      <c r="T265" s="322" t="n"/>
      <c r="U265" s="322" t="n"/>
      <c r="V265" s="322" t="n"/>
      <c r="W265" s="322" t="n"/>
      <c r="X265" s="322" t="n"/>
      <c r="Y265" s="339" t="n"/>
      <c r="Z265" s="339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4" t="n">
        <v>4607091387421</v>
      </c>
      <c r="E266" s="655" t="n"/>
      <c r="F266" s="687" t="n">
        <v>1.35</v>
      </c>
      <c r="G266" s="38" t="n">
        <v>8</v>
      </c>
      <c r="H266" s="687" t="n">
        <v>10.8</v>
      </c>
      <c r="I266" s="68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70</v>
      </c>
      <c r="W266" s="69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4" t="n">
        <v>4607091387421</v>
      </c>
      <c r="E267" s="655" t="n"/>
      <c r="F267" s="687" t="n">
        <v>1.35</v>
      </c>
      <c r="G267" s="38" t="n">
        <v>8</v>
      </c>
      <c r="H267" s="687" t="n">
        <v>10.8</v>
      </c>
      <c r="I267" s="68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4" t="n">
        <v>4607091387452</v>
      </c>
      <c r="E268" s="655" t="n"/>
      <c r="F268" s="687" t="n">
        <v>1.35</v>
      </c>
      <c r="G268" s="38" t="n">
        <v>8</v>
      </c>
      <c r="H268" s="687" t="n">
        <v>10.8</v>
      </c>
      <c r="I268" s="68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89" t="n"/>
      <c r="P268" s="689" t="n"/>
      <c r="Q268" s="689" t="n"/>
      <c r="R268" s="655" t="n"/>
      <c r="S268" s="40" t="inlineStr"/>
      <c r="T268" s="40" t="inlineStr"/>
      <c r="U268" s="41" t="inlineStr">
        <is>
          <t>кг</t>
        </is>
      </c>
      <c r="V268" s="690" t="n">
        <v>0</v>
      </c>
      <c r="W268" s="69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4" t="n">
        <v>4607091387452</v>
      </c>
      <c r="E269" s="655" t="n"/>
      <c r="F269" s="687" t="n">
        <v>1.45</v>
      </c>
      <c r="G269" s="38" t="n">
        <v>8</v>
      </c>
      <c r="H269" s="687" t="n">
        <v>11.6</v>
      </c>
      <c r="I269" s="68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46" t="inlineStr">
        <is>
          <t>Вареные колбасы Молочная По-стародворски Фирменная Весовые П/а Стародворье</t>
        </is>
      </c>
      <c r="O269" s="689" t="n"/>
      <c r="P269" s="689" t="n"/>
      <c r="Q269" s="689" t="n"/>
      <c r="R269" s="655" t="n"/>
      <c r="S269" s="40" t="inlineStr"/>
      <c r="T269" s="40" t="inlineStr"/>
      <c r="U269" s="41" t="inlineStr">
        <is>
          <t>кг</t>
        </is>
      </c>
      <c r="V269" s="690" t="n">
        <v>0</v>
      </c>
      <c r="W269" s="69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4" t="n">
        <v>4607091385984</v>
      </c>
      <c r="E270" s="655" t="n"/>
      <c r="F270" s="687" t="n">
        <v>1.35</v>
      </c>
      <c r="G270" s="38" t="n">
        <v>8</v>
      </c>
      <c r="H270" s="687" t="n">
        <v>10.8</v>
      </c>
      <c r="I270" s="68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89" t="n"/>
      <c r="P270" s="689" t="n"/>
      <c r="Q270" s="689" t="n"/>
      <c r="R270" s="655" t="n"/>
      <c r="S270" s="40" t="inlineStr"/>
      <c r="T270" s="40" t="inlineStr"/>
      <c r="U270" s="41" t="inlineStr">
        <is>
          <t>кг</t>
        </is>
      </c>
      <c r="V270" s="690" t="n">
        <v>0</v>
      </c>
      <c r="W270" s="69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4" t="n">
        <v>4607091387438</v>
      </c>
      <c r="E271" s="655" t="n"/>
      <c r="F271" s="687" t="n">
        <v>0.5</v>
      </c>
      <c r="G271" s="38" t="n">
        <v>10</v>
      </c>
      <c r="H271" s="687" t="n">
        <v>5</v>
      </c>
      <c r="I271" s="68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4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4" t="n">
        <v>4607091387469</v>
      </c>
      <c r="E272" s="655" t="n"/>
      <c r="F272" s="687" t="n">
        <v>0.5</v>
      </c>
      <c r="G272" s="38" t="n">
        <v>10</v>
      </c>
      <c r="H272" s="687" t="n">
        <v>5</v>
      </c>
      <c r="I272" s="68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4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29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IFERROR(V266/H266,"0")+IFERROR(V267/H267,"0")+IFERROR(V268/H268,"0")+IFERROR(V269/H269,"0")+IFERROR(V270/H270,"0")+IFERROR(V271/H271,"0")+IFERROR(V272/H272,"0")</f>
        <v/>
      </c>
      <c r="W273" s="694">
        <f>IFERROR(W266/H266,"0")+IFERROR(W267/H267,"0")+IFERROR(W268/H268,"0")+IFERROR(W269/H269,"0")+IFERROR(W270/H270,"0")+IFERROR(W271/H271,"0")+IFERROR(W272/H272,"0")</f>
        <v/>
      </c>
      <c r="X273" s="69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IFERROR(SUM(V266:V272),"0")</f>
        <v/>
      </c>
      <c r="W274" s="694">
        <f>IFERROR(SUM(W266:W272),"0")</f>
        <v/>
      </c>
      <c r="X274" s="43" t="n"/>
      <c r="Y274" s="695" t="n"/>
      <c r="Z274" s="695" t="n"/>
    </row>
    <row r="275" ht="14.25" customHeight="1">
      <c r="A275" s="339" t="inlineStr">
        <is>
          <t>Копченые колбасы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39" t="n"/>
      <c r="Z275" s="339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4" t="n">
        <v>4607091387292</v>
      </c>
      <c r="E276" s="655" t="n"/>
      <c r="F276" s="687" t="n">
        <v>0.73</v>
      </c>
      <c r="G276" s="38" t="n">
        <v>6</v>
      </c>
      <c r="H276" s="687" t="n">
        <v>4.38</v>
      </c>
      <c r="I276" s="68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5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89" t="n"/>
      <c r="P276" s="689" t="n"/>
      <c r="Q276" s="689" t="n"/>
      <c r="R276" s="655" t="n"/>
      <c r="S276" s="40" t="inlineStr"/>
      <c r="T276" s="40" t="inlineStr"/>
      <c r="U276" s="41" t="inlineStr">
        <is>
          <t>кг</t>
        </is>
      </c>
      <c r="V276" s="690" t="n">
        <v>0</v>
      </c>
      <c r="W276" s="69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4" t="n">
        <v>4607091387315</v>
      </c>
      <c r="E277" s="655" t="n"/>
      <c r="F277" s="687" t="n">
        <v>0.7</v>
      </c>
      <c r="G277" s="38" t="n">
        <v>4</v>
      </c>
      <c r="H277" s="687" t="n">
        <v>2.8</v>
      </c>
      <c r="I277" s="68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29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IFERROR(V276/H276,"0")+IFERROR(V277/H277,"0")</f>
        <v/>
      </c>
      <c r="W278" s="694">
        <f>IFERROR(W276/H276,"0")+IFERROR(W277/H277,"0")</f>
        <v/>
      </c>
      <c r="X278" s="694">
        <f>IFERROR(IF(X276="",0,X276),"0")+IFERROR(IF(X277="",0,X277),"0")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IFERROR(SUM(V276:V277),"0")</f>
        <v/>
      </c>
      <c r="W279" s="694">
        <f>IFERROR(SUM(W276:W277),"0")</f>
        <v/>
      </c>
      <c r="X279" s="43" t="n"/>
      <c r="Y279" s="695" t="n"/>
      <c r="Z279" s="695" t="n"/>
    </row>
    <row r="280" ht="16.5" customHeight="1">
      <c r="A280" s="338" t="inlineStr">
        <is>
          <t>Бавария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8" t="n"/>
      <c r="Z280" s="338" t="n"/>
    </row>
    <row r="281" ht="14.25" customHeight="1">
      <c r="A281" s="339" t="inlineStr">
        <is>
          <t>Копченые колбасы</t>
        </is>
      </c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322" t="n"/>
      <c r="N281" s="322" t="n"/>
      <c r="O281" s="322" t="n"/>
      <c r="P281" s="322" t="n"/>
      <c r="Q281" s="322" t="n"/>
      <c r="R281" s="322" t="n"/>
      <c r="S281" s="322" t="n"/>
      <c r="T281" s="322" t="n"/>
      <c r="U281" s="322" t="n"/>
      <c r="V281" s="322" t="n"/>
      <c r="W281" s="322" t="n"/>
      <c r="X281" s="322" t="n"/>
      <c r="Y281" s="339" t="n"/>
      <c r="Z281" s="339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4" t="n">
        <v>4607091383836</v>
      </c>
      <c r="E282" s="655" t="n"/>
      <c r="F282" s="687" t="n">
        <v>0.3</v>
      </c>
      <c r="G282" s="38" t="n">
        <v>6</v>
      </c>
      <c r="H282" s="687" t="n">
        <v>1.8</v>
      </c>
      <c r="I282" s="68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5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89" t="n"/>
      <c r="P282" s="689" t="n"/>
      <c r="Q282" s="689" t="n"/>
      <c r="R282" s="655" t="n"/>
      <c r="S282" s="40" t="inlineStr"/>
      <c r="T282" s="40" t="inlineStr"/>
      <c r="U282" s="41" t="inlineStr">
        <is>
          <t>кг</t>
        </is>
      </c>
      <c r="V282" s="690" t="n">
        <v>24</v>
      </c>
      <c r="W282" s="69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29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кор</t>
        </is>
      </c>
      <c r="V283" s="694">
        <f>IFERROR(V282/H282,"0")</f>
        <v/>
      </c>
      <c r="W283" s="694">
        <f>IFERROR(W282/H282,"0")</f>
        <v/>
      </c>
      <c r="X283" s="694">
        <f>IFERROR(IF(X282="",0,X282),"0")</f>
        <v/>
      </c>
      <c r="Y283" s="695" t="n"/>
      <c r="Z283" s="695" t="n"/>
    </row>
    <row r="284">
      <c r="A284" s="322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92" t="n"/>
      <c r="N284" s="693" t="inlineStr">
        <is>
          <t>Итого</t>
        </is>
      </c>
      <c r="O284" s="663" t="n"/>
      <c r="P284" s="663" t="n"/>
      <c r="Q284" s="663" t="n"/>
      <c r="R284" s="663" t="n"/>
      <c r="S284" s="663" t="n"/>
      <c r="T284" s="664" t="n"/>
      <c r="U284" s="43" t="inlineStr">
        <is>
          <t>кг</t>
        </is>
      </c>
      <c r="V284" s="694">
        <f>IFERROR(SUM(V282:V282),"0")</f>
        <v/>
      </c>
      <c r="W284" s="694">
        <f>IFERROR(SUM(W282:W282),"0")</f>
        <v/>
      </c>
      <c r="X284" s="43" t="n"/>
      <c r="Y284" s="695" t="n"/>
      <c r="Z284" s="695" t="n"/>
    </row>
    <row r="285" ht="14.25" customHeight="1">
      <c r="A285" s="339" t="inlineStr">
        <is>
          <t>Сосиски</t>
        </is>
      </c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322" t="n"/>
      <c r="N285" s="322" t="n"/>
      <c r="O285" s="322" t="n"/>
      <c r="P285" s="322" t="n"/>
      <c r="Q285" s="322" t="n"/>
      <c r="R285" s="322" t="n"/>
      <c r="S285" s="322" t="n"/>
      <c r="T285" s="322" t="n"/>
      <c r="U285" s="322" t="n"/>
      <c r="V285" s="322" t="n"/>
      <c r="W285" s="322" t="n"/>
      <c r="X285" s="322" t="n"/>
      <c r="Y285" s="339" t="n"/>
      <c r="Z285" s="339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4" t="n">
        <v>4607091387919</v>
      </c>
      <c r="E286" s="655" t="n"/>
      <c r="F286" s="687" t="n">
        <v>1.35</v>
      </c>
      <c r="G286" s="38" t="n">
        <v>6</v>
      </c>
      <c r="H286" s="687" t="n">
        <v>8.1</v>
      </c>
      <c r="I286" s="68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5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89" t="n"/>
      <c r="P286" s="689" t="n"/>
      <c r="Q286" s="689" t="n"/>
      <c r="R286" s="655" t="n"/>
      <c r="S286" s="40" t="inlineStr"/>
      <c r="T286" s="40" t="inlineStr"/>
      <c r="U286" s="41" t="inlineStr">
        <is>
          <t>кг</t>
        </is>
      </c>
      <c r="V286" s="690" t="n">
        <v>0</v>
      </c>
      <c r="W286" s="69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29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кор</t>
        </is>
      </c>
      <c r="V287" s="694">
        <f>IFERROR(V286/H286,"0")</f>
        <v/>
      </c>
      <c r="W287" s="694">
        <f>IFERROR(W286/H286,"0")</f>
        <v/>
      </c>
      <c r="X287" s="694">
        <f>IFERROR(IF(X286="",0,X286),"0")</f>
        <v/>
      </c>
      <c r="Y287" s="695" t="n"/>
      <c r="Z287" s="695" t="n"/>
    </row>
    <row r="288">
      <c r="A288" s="322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92" t="n"/>
      <c r="N288" s="693" t="inlineStr">
        <is>
          <t>Итого</t>
        </is>
      </c>
      <c r="O288" s="663" t="n"/>
      <c r="P288" s="663" t="n"/>
      <c r="Q288" s="663" t="n"/>
      <c r="R288" s="663" t="n"/>
      <c r="S288" s="663" t="n"/>
      <c r="T288" s="664" t="n"/>
      <c r="U288" s="43" t="inlineStr">
        <is>
          <t>кг</t>
        </is>
      </c>
      <c r="V288" s="694">
        <f>IFERROR(SUM(V286:V286),"0")</f>
        <v/>
      </c>
      <c r="W288" s="694">
        <f>IFERROR(SUM(W286:W286),"0")</f>
        <v/>
      </c>
      <c r="X288" s="43" t="n"/>
      <c r="Y288" s="695" t="n"/>
      <c r="Z288" s="695" t="n"/>
    </row>
    <row r="289" ht="14.25" customHeight="1">
      <c r="A289" s="339" t="inlineStr">
        <is>
          <t>Сардельки</t>
        </is>
      </c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322" t="n"/>
      <c r="N289" s="322" t="n"/>
      <c r="O289" s="322" t="n"/>
      <c r="P289" s="322" t="n"/>
      <c r="Q289" s="322" t="n"/>
      <c r="R289" s="322" t="n"/>
      <c r="S289" s="322" t="n"/>
      <c r="T289" s="322" t="n"/>
      <c r="U289" s="322" t="n"/>
      <c r="V289" s="322" t="n"/>
      <c r="W289" s="322" t="n"/>
      <c r="X289" s="322" t="n"/>
      <c r="Y289" s="339" t="n"/>
      <c r="Z289" s="339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4" t="n">
        <v>4607091388831</v>
      </c>
      <c r="E290" s="655" t="n"/>
      <c r="F290" s="687" t="n">
        <v>0.38</v>
      </c>
      <c r="G290" s="38" t="n">
        <v>6</v>
      </c>
      <c r="H290" s="687" t="n">
        <v>2.28</v>
      </c>
      <c r="I290" s="68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5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89" t="n"/>
      <c r="P290" s="689" t="n"/>
      <c r="Q290" s="689" t="n"/>
      <c r="R290" s="655" t="n"/>
      <c r="S290" s="40" t="inlineStr"/>
      <c r="T290" s="40" t="inlineStr"/>
      <c r="U290" s="41" t="inlineStr">
        <is>
          <t>кг</t>
        </is>
      </c>
      <c r="V290" s="690" t="n">
        <v>30</v>
      </c>
      <c r="W290" s="69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29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кор</t>
        </is>
      </c>
      <c r="V291" s="694">
        <f>IFERROR(V290/H290,"0")</f>
        <v/>
      </c>
      <c r="W291" s="694">
        <f>IFERROR(W290/H290,"0")</f>
        <v/>
      </c>
      <c r="X291" s="694">
        <f>IFERROR(IF(X290="",0,X290),"0")</f>
        <v/>
      </c>
      <c r="Y291" s="695" t="n"/>
      <c r="Z291" s="695" t="n"/>
    </row>
    <row r="292">
      <c r="A292" s="322" t="n"/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692" t="n"/>
      <c r="N292" s="693" t="inlineStr">
        <is>
          <t>Итого</t>
        </is>
      </c>
      <c r="O292" s="663" t="n"/>
      <c r="P292" s="663" t="n"/>
      <c r="Q292" s="663" t="n"/>
      <c r="R292" s="663" t="n"/>
      <c r="S292" s="663" t="n"/>
      <c r="T292" s="664" t="n"/>
      <c r="U292" s="43" t="inlineStr">
        <is>
          <t>кг</t>
        </is>
      </c>
      <c r="V292" s="694">
        <f>IFERROR(SUM(V290:V290),"0")</f>
        <v/>
      </c>
      <c r="W292" s="694">
        <f>IFERROR(SUM(W290:W290),"0")</f>
        <v/>
      </c>
      <c r="X292" s="43" t="n"/>
      <c r="Y292" s="695" t="n"/>
      <c r="Z292" s="695" t="n"/>
    </row>
    <row r="293" ht="14.25" customHeight="1">
      <c r="A293" s="339" t="inlineStr">
        <is>
          <t>Сырокопченые колбасы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39" t="n"/>
      <c r="Z293" s="339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4" t="n">
        <v>4607091383102</v>
      </c>
      <c r="E294" s="655" t="n"/>
      <c r="F294" s="687" t="n">
        <v>0.17</v>
      </c>
      <c r="G294" s="38" t="n">
        <v>15</v>
      </c>
      <c r="H294" s="687" t="n">
        <v>2.55</v>
      </c>
      <c r="I294" s="68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5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89" t="n"/>
      <c r="P294" s="689" t="n"/>
      <c r="Q294" s="689" t="n"/>
      <c r="R294" s="655" t="n"/>
      <c r="S294" s="40" t="inlineStr"/>
      <c r="T294" s="40" t="inlineStr"/>
      <c r="U294" s="41" t="inlineStr">
        <is>
          <t>кг</t>
        </is>
      </c>
      <c r="V294" s="690" t="n">
        <v>0</v>
      </c>
      <c r="W294" s="69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29" t="n"/>
      <c r="B295" s="322" t="n"/>
      <c r="C295" s="322" t="n"/>
      <c r="D295" s="322" t="n"/>
      <c r="E295" s="322" t="n"/>
      <c r="F295" s="322" t="n"/>
      <c r="G295" s="322" t="n"/>
      <c r="H295" s="322" t="n"/>
      <c r="I295" s="322" t="n"/>
      <c r="J295" s="322" t="n"/>
      <c r="K295" s="322" t="n"/>
      <c r="L295" s="322" t="n"/>
      <c r="M295" s="692" t="n"/>
      <c r="N295" s="693" t="inlineStr">
        <is>
          <t>Итого</t>
        </is>
      </c>
      <c r="O295" s="663" t="n"/>
      <c r="P295" s="663" t="n"/>
      <c r="Q295" s="663" t="n"/>
      <c r="R295" s="663" t="n"/>
      <c r="S295" s="663" t="n"/>
      <c r="T295" s="664" t="n"/>
      <c r="U295" s="43" t="inlineStr">
        <is>
          <t>кор</t>
        </is>
      </c>
      <c r="V295" s="694">
        <f>IFERROR(V294/H294,"0")</f>
        <v/>
      </c>
      <c r="W295" s="694">
        <f>IFERROR(W294/H294,"0")</f>
        <v/>
      </c>
      <c r="X295" s="694">
        <f>IFERROR(IF(X294="",0,X294),"0")</f>
        <v/>
      </c>
      <c r="Y295" s="695" t="n"/>
      <c r="Z295" s="695" t="n"/>
    </row>
    <row r="296">
      <c r="A296" s="322" t="n"/>
      <c r="B296" s="322" t="n"/>
      <c r="C296" s="322" t="n"/>
      <c r="D296" s="322" t="n"/>
      <c r="E296" s="322" t="n"/>
      <c r="F296" s="322" t="n"/>
      <c r="G296" s="322" t="n"/>
      <c r="H296" s="322" t="n"/>
      <c r="I296" s="322" t="n"/>
      <c r="J296" s="322" t="n"/>
      <c r="K296" s="322" t="n"/>
      <c r="L296" s="322" t="n"/>
      <c r="M296" s="692" t="n"/>
      <c r="N296" s="693" t="inlineStr">
        <is>
          <t>Итого</t>
        </is>
      </c>
      <c r="O296" s="663" t="n"/>
      <c r="P296" s="663" t="n"/>
      <c r="Q296" s="663" t="n"/>
      <c r="R296" s="663" t="n"/>
      <c r="S296" s="663" t="n"/>
      <c r="T296" s="664" t="n"/>
      <c r="U296" s="43" t="inlineStr">
        <is>
          <t>кг</t>
        </is>
      </c>
      <c r="V296" s="694">
        <f>IFERROR(SUM(V294:V294),"0")</f>
        <v/>
      </c>
      <c r="W296" s="694">
        <f>IFERROR(SUM(W294:W294),"0")</f>
        <v/>
      </c>
      <c r="X296" s="43" t="n"/>
      <c r="Y296" s="695" t="n"/>
      <c r="Z296" s="695" t="n"/>
    </row>
    <row r="297" ht="27.75" customHeight="1">
      <c r="A297" s="350" t="inlineStr">
        <is>
          <t>Особый рецепт</t>
        </is>
      </c>
      <c r="B297" s="686" t="n"/>
      <c r="C297" s="686" t="n"/>
      <c r="D297" s="686" t="n"/>
      <c r="E297" s="686" t="n"/>
      <c r="F297" s="686" t="n"/>
      <c r="G297" s="686" t="n"/>
      <c r="H297" s="686" t="n"/>
      <c r="I297" s="686" t="n"/>
      <c r="J297" s="686" t="n"/>
      <c r="K297" s="686" t="n"/>
      <c r="L297" s="686" t="n"/>
      <c r="M297" s="686" t="n"/>
      <c r="N297" s="686" t="n"/>
      <c r="O297" s="686" t="n"/>
      <c r="P297" s="686" t="n"/>
      <c r="Q297" s="686" t="n"/>
      <c r="R297" s="686" t="n"/>
      <c r="S297" s="686" t="n"/>
      <c r="T297" s="686" t="n"/>
      <c r="U297" s="686" t="n"/>
      <c r="V297" s="686" t="n"/>
      <c r="W297" s="686" t="n"/>
      <c r="X297" s="686" t="n"/>
      <c r="Y297" s="55" t="n"/>
      <c r="Z297" s="55" t="n"/>
    </row>
    <row r="298" ht="16.5" customHeight="1">
      <c r="A298" s="338" t="inlineStr">
        <is>
          <t>Особая</t>
        </is>
      </c>
      <c r="B298" s="322" t="n"/>
      <c r="C298" s="322" t="n"/>
      <c r="D298" s="322" t="n"/>
      <c r="E298" s="322" t="n"/>
      <c r="F298" s="322" t="n"/>
      <c r="G298" s="322" t="n"/>
      <c r="H298" s="322" t="n"/>
      <c r="I298" s="322" t="n"/>
      <c r="J298" s="322" t="n"/>
      <c r="K298" s="322" t="n"/>
      <c r="L298" s="322" t="n"/>
      <c r="M298" s="322" t="n"/>
      <c r="N298" s="322" t="n"/>
      <c r="O298" s="322" t="n"/>
      <c r="P298" s="322" t="n"/>
      <c r="Q298" s="322" t="n"/>
      <c r="R298" s="322" t="n"/>
      <c r="S298" s="322" t="n"/>
      <c r="T298" s="322" t="n"/>
      <c r="U298" s="322" t="n"/>
      <c r="V298" s="322" t="n"/>
      <c r="W298" s="322" t="n"/>
      <c r="X298" s="322" t="n"/>
      <c r="Y298" s="338" t="n"/>
      <c r="Z298" s="338" t="n"/>
    </row>
    <row r="299" ht="14.25" customHeight="1">
      <c r="A299" s="339" t="inlineStr">
        <is>
          <t>Вареные колбасы</t>
        </is>
      </c>
      <c r="B299" s="322" t="n"/>
      <c r="C299" s="322" t="n"/>
      <c r="D299" s="322" t="n"/>
      <c r="E299" s="322" t="n"/>
      <c r="F299" s="322" t="n"/>
      <c r="G299" s="322" t="n"/>
      <c r="H299" s="322" t="n"/>
      <c r="I299" s="322" t="n"/>
      <c r="J299" s="322" t="n"/>
      <c r="K299" s="322" t="n"/>
      <c r="L299" s="322" t="n"/>
      <c r="M299" s="322" t="n"/>
      <c r="N299" s="322" t="n"/>
      <c r="O299" s="322" t="n"/>
      <c r="P299" s="322" t="n"/>
      <c r="Q299" s="322" t="n"/>
      <c r="R299" s="322" t="n"/>
      <c r="S299" s="322" t="n"/>
      <c r="T299" s="322" t="n"/>
      <c r="U299" s="322" t="n"/>
      <c r="V299" s="322" t="n"/>
      <c r="W299" s="322" t="n"/>
      <c r="X299" s="322" t="n"/>
      <c r="Y299" s="339" t="n"/>
      <c r="Z299" s="339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4" t="n">
        <v>4607091383997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2900</v>
      </c>
      <c r="W300" s="69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4" t="n">
        <v>4607091383997</v>
      </c>
      <c r="E301" s="655" t="n"/>
      <c r="F301" s="687" t="n">
        <v>2.5</v>
      </c>
      <c r="G301" s="38" t="n">
        <v>6</v>
      </c>
      <c r="H301" s="687" t="n">
        <v>15</v>
      </c>
      <c r="I301" s="68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4" t="n">
        <v>4607091384130</v>
      </c>
      <c r="E302" s="655" t="n"/>
      <c r="F302" s="687" t="n">
        <v>2.5</v>
      </c>
      <c r="G302" s="38" t="n">
        <v>6</v>
      </c>
      <c r="H302" s="687" t="n">
        <v>15</v>
      </c>
      <c r="I302" s="68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1200</v>
      </c>
      <c r="W302" s="69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4" t="n">
        <v>4607091384130</v>
      </c>
      <c r="E303" s="655" t="n"/>
      <c r="F303" s="687" t="n">
        <v>2.5</v>
      </c>
      <c r="G303" s="38" t="n">
        <v>6</v>
      </c>
      <c r="H303" s="687" t="n">
        <v>15</v>
      </c>
      <c r="I303" s="68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89" t="n"/>
      <c r="P303" s="689" t="n"/>
      <c r="Q303" s="689" t="n"/>
      <c r="R303" s="655" t="n"/>
      <c r="S303" s="40" t="inlineStr"/>
      <c r="T303" s="40" t="inlineStr"/>
      <c r="U303" s="41" t="inlineStr">
        <is>
          <t>кг</t>
        </is>
      </c>
      <c r="V303" s="690" t="n">
        <v>0</v>
      </c>
      <c r="W303" s="69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4" t="n">
        <v>4607091384147</v>
      </c>
      <c r="E304" s="655" t="n"/>
      <c r="F304" s="687" t="n">
        <v>2.5</v>
      </c>
      <c r="G304" s="38" t="n">
        <v>6</v>
      </c>
      <c r="H304" s="687" t="n">
        <v>15</v>
      </c>
      <c r="I304" s="68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89" t="n"/>
      <c r="P304" s="689" t="n"/>
      <c r="Q304" s="689" t="n"/>
      <c r="R304" s="655" t="n"/>
      <c r="S304" s="40" t="inlineStr"/>
      <c r="T304" s="40" t="inlineStr"/>
      <c r="U304" s="41" t="inlineStr">
        <is>
          <t>кг</t>
        </is>
      </c>
      <c r="V304" s="690" t="n">
        <v>1400</v>
      </c>
      <c r="W304" s="69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4" t="n">
        <v>4607091384147</v>
      </c>
      <c r="E305" s="655" t="n"/>
      <c r="F305" s="687" t="n">
        <v>2.5</v>
      </c>
      <c r="G305" s="38" t="n">
        <v>6</v>
      </c>
      <c r="H305" s="687" t="n">
        <v>15</v>
      </c>
      <c r="I305" s="68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61" t="inlineStr">
        <is>
          <t>Вареные колбасы Особая Особая Весовые П/а Особый рецепт</t>
        </is>
      </c>
      <c r="O305" s="689" t="n"/>
      <c r="P305" s="689" t="n"/>
      <c r="Q305" s="689" t="n"/>
      <c r="R305" s="655" t="n"/>
      <c r="S305" s="40" t="inlineStr"/>
      <c r="T305" s="40" t="inlineStr"/>
      <c r="U305" s="41" t="inlineStr">
        <is>
          <t>кг</t>
        </is>
      </c>
      <c r="V305" s="690" t="n">
        <v>0</v>
      </c>
      <c r="W305" s="69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4" t="n">
        <v>4607091384154</v>
      </c>
      <c r="E306" s="655" t="n"/>
      <c r="F306" s="687" t="n">
        <v>0.5</v>
      </c>
      <c r="G306" s="38" t="n">
        <v>10</v>
      </c>
      <c r="H306" s="687" t="n">
        <v>5</v>
      </c>
      <c r="I306" s="68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75</v>
      </c>
      <c r="W306" s="69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4" t="n">
        <v>4607091384161</v>
      </c>
      <c r="E307" s="655" t="n"/>
      <c r="F307" s="687" t="n">
        <v>0.5</v>
      </c>
      <c r="G307" s="38" t="n">
        <v>10</v>
      </c>
      <c r="H307" s="687" t="n">
        <v>5</v>
      </c>
      <c r="I307" s="68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20</v>
      </c>
      <c r="W307" s="69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29" t="n"/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692" t="n"/>
      <c r="N308" s="693" t="inlineStr">
        <is>
          <t>Итого</t>
        </is>
      </c>
      <c r="O308" s="663" t="n"/>
      <c r="P308" s="663" t="n"/>
      <c r="Q308" s="663" t="n"/>
      <c r="R308" s="663" t="n"/>
      <c r="S308" s="663" t="n"/>
      <c r="T308" s="664" t="n"/>
      <c r="U308" s="43" t="inlineStr">
        <is>
          <t>кор</t>
        </is>
      </c>
      <c r="V308" s="694">
        <f>IFERROR(V300/H300,"0")+IFERROR(V301/H301,"0")+IFERROR(V302/H302,"0")+IFERROR(V303/H303,"0")+IFERROR(V304/H304,"0")+IFERROR(V305/H305,"0")+IFERROR(V306/H306,"0")+IFERROR(V307/H307,"0")</f>
        <v/>
      </c>
      <c r="W308" s="694">
        <f>IFERROR(W300/H300,"0")+IFERROR(W301/H301,"0")+IFERROR(W302/H302,"0")+IFERROR(W303/H303,"0")+IFERROR(W304/H304,"0")+IFERROR(W305/H305,"0")+IFERROR(W306/H306,"0")+IFERROR(W307/H307,"0")</f>
        <v/>
      </c>
      <c r="X308" s="69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95" t="n"/>
      <c r="Z308" s="695" t="n"/>
    </row>
    <row r="309">
      <c r="A309" s="322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кг</t>
        </is>
      </c>
      <c r="V309" s="694">
        <f>IFERROR(SUM(V300:V307),"0")</f>
        <v/>
      </c>
      <c r="W309" s="694">
        <f>IFERROR(SUM(W300:W307),"0")</f>
        <v/>
      </c>
      <c r="X309" s="43" t="n"/>
      <c r="Y309" s="695" t="n"/>
      <c r="Z309" s="695" t="n"/>
    </row>
    <row r="310" ht="14.25" customHeight="1">
      <c r="A310" s="339" t="inlineStr">
        <is>
          <t>Ветчины</t>
        </is>
      </c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322" t="n"/>
      <c r="N310" s="322" t="n"/>
      <c r="O310" s="322" t="n"/>
      <c r="P310" s="322" t="n"/>
      <c r="Q310" s="322" t="n"/>
      <c r="R310" s="322" t="n"/>
      <c r="S310" s="322" t="n"/>
      <c r="T310" s="322" t="n"/>
      <c r="U310" s="322" t="n"/>
      <c r="V310" s="322" t="n"/>
      <c r="W310" s="322" t="n"/>
      <c r="X310" s="322" t="n"/>
      <c r="Y310" s="339" t="n"/>
      <c r="Z310" s="339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4" t="n">
        <v>4607091383980</v>
      </c>
      <c r="E311" s="655" t="n"/>
      <c r="F311" s="687" t="n">
        <v>2.5</v>
      </c>
      <c r="G311" s="38" t="n">
        <v>6</v>
      </c>
      <c r="H311" s="687" t="n">
        <v>15</v>
      </c>
      <c r="I311" s="68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89" t="n"/>
      <c r="P311" s="689" t="n"/>
      <c r="Q311" s="689" t="n"/>
      <c r="R311" s="655" t="n"/>
      <c r="S311" s="40" t="inlineStr"/>
      <c r="T311" s="40" t="inlineStr"/>
      <c r="U311" s="41" t="inlineStr">
        <is>
          <t>кг</t>
        </is>
      </c>
      <c r="V311" s="690" t="n">
        <v>1400</v>
      </c>
      <c r="W311" s="69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4" t="n">
        <v>4680115883314</v>
      </c>
      <c r="E312" s="655" t="n"/>
      <c r="F312" s="687" t="n">
        <v>1.35</v>
      </c>
      <c r="G312" s="38" t="n">
        <v>8</v>
      </c>
      <c r="H312" s="687" t="n">
        <v>10.8</v>
      </c>
      <c r="I312" s="68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65" t="inlineStr">
        <is>
          <t>Ветчины «Славница» Весовой п/а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4" t="n">
        <v>4607091384178</v>
      </c>
      <c r="E313" s="655" t="n"/>
      <c r="F313" s="687" t="n">
        <v>0.4</v>
      </c>
      <c r="G313" s="38" t="n">
        <v>10</v>
      </c>
      <c r="H313" s="687" t="n">
        <v>4</v>
      </c>
      <c r="I313" s="68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16</v>
      </c>
      <c r="W313" s="69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29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IFERROR(V311/H311,"0")+IFERROR(V312/H312,"0")+IFERROR(V313/H313,"0")</f>
        <v/>
      </c>
      <c r="W314" s="694">
        <f>IFERROR(W311/H311,"0")+IFERROR(W312/H312,"0")+IFERROR(W313/H313,"0")</f>
        <v/>
      </c>
      <c r="X314" s="694">
        <f>IFERROR(IF(X311="",0,X311),"0")+IFERROR(IF(X312="",0,X312),"0")+IFERROR(IF(X313="",0,X313),"0")</f>
        <v/>
      </c>
      <c r="Y314" s="695" t="n"/>
      <c r="Z314" s="695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IFERROR(SUM(V311:V313),"0")</f>
        <v/>
      </c>
      <c r="W315" s="694">
        <f>IFERROR(SUM(W311:W313),"0")</f>
        <v/>
      </c>
      <c r="X315" s="43" t="n"/>
      <c r="Y315" s="695" t="n"/>
      <c r="Z315" s="695" t="n"/>
    </row>
    <row r="316" ht="14.25" customHeight="1">
      <c r="A316" s="339" t="inlineStr">
        <is>
          <t>Сосиски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9" t="n"/>
      <c r="Z316" s="339" t="n"/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4" t="n">
        <v>4607091384260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50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29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322" t="n"/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4.25" customHeight="1">
      <c r="A320" s="339" t="inlineStr">
        <is>
          <t>Сардельки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39" t="n"/>
      <c r="Z320" s="339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4" t="n">
        <v>4607091384673</v>
      </c>
      <c r="E321" s="655" t="n"/>
      <c r="F321" s="687" t="n">
        <v>1.3</v>
      </c>
      <c r="G321" s="38" t="n">
        <v>6</v>
      </c>
      <c r="H321" s="687" t="n">
        <v>7.8</v>
      </c>
      <c r="I321" s="687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50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9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92" t="n"/>
      <c r="N322" s="693" t="inlineStr">
        <is>
          <t>Итого</t>
        </is>
      </c>
      <c r="O322" s="663" t="n"/>
      <c r="P322" s="663" t="n"/>
      <c r="Q322" s="663" t="n"/>
      <c r="R322" s="663" t="n"/>
      <c r="S322" s="663" t="n"/>
      <c r="T322" s="664" t="n"/>
      <c r="U322" s="43" t="inlineStr">
        <is>
          <t>кор</t>
        </is>
      </c>
      <c r="V322" s="694">
        <f>IFERROR(V321/H321,"0")</f>
        <v/>
      </c>
      <c r="W322" s="694">
        <f>IFERROR(W321/H321,"0")</f>
        <v/>
      </c>
      <c r="X322" s="694">
        <f>IFERROR(IF(X321="",0,X321),"0")</f>
        <v/>
      </c>
      <c r="Y322" s="695" t="n"/>
      <c r="Z322" s="695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92" t="n"/>
      <c r="N323" s="693" t="inlineStr">
        <is>
          <t>Итого</t>
        </is>
      </c>
      <c r="O323" s="663" t="n"/>
      <c r="P323" s="663" t="n"/>
      <c r="Q323" s="663" t="n"/>
      <c r="R323" s="663" t="n"/>
      <c r="S323" s="663" t="n"/>
      <c r="T323" s="664" t="n"/>
      <c r="U323" s="43" t="inlineStr">
        <is>
          <t>кг</t>
        </is>
      </c>
      <c r="V323" s="694">
        <f>IFERROR(SUM(V321:V321),"0")</f>
        <v/>
      </c>
      <c r="W323" s="694">
        <f>IFERROR(SUM(W321:W321),"0")</f>
        <v/>
      </c>
      <c r="X323" s="43" t="n"/>
      <c r="Y323" s="695" t="n"/>
      <c r="Z323" s="695" t="n"/>
    </row>
    <row r="324" ht="16.5" customHeight="1">
      <c r="A324" s="338" t="inlineStr">
        <is>
          <t>Особая Без свинины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38" t="n"/>
      <c r="Z324" s="338" t="n"/>
    </row>
    <row r="325" ht="14.25" customHeight="1">
      <c r="A325" s="339" t="inlineStr">
        <is>
          <t>Вареные колбасы</t>
        </is>
      </c>
      <c r="B325" s="322" t="n"/>
      <c r="C325" s="322" t="n"/>
      <c r="D325" s="322" t="n"/>
      <c r="E325" s="322" t="n"/>
      <c r="F325" s="322" t="n"/>
      <c r="G325" s="322" t="n"/>
      <c r="H325" s="322" t="n"/>
      <c r="I325" s="322" t="n"/>
      <c r="J325" s="322" t="n"/>
      <c r="K325" s="322" t="n"/>
      <c r="L325" s="322" t="n"/>
      <c r="M325" s="322" t="n"/>
      <c r="N325" s="322" t="n"/>
      <c r="O325" s="322" t="n"/>
      <c r="P325" s="322" t="n"/>
      <c r="Q325" s="322" t="n"/>
      <c r="R325" s="322" t="n"/>
      <c r="S325" s="322" t="n"/>
      <c r="T325" s="322" t="n"/>
      <c r="U325" s="322" t="n"/>
      <c r="V325" s="322" t="n"/>
      <c r="W325" s="322" t="n"/>
      <c r="X325" s="322" t="n"/>
      <c r="Y325" s="339" t="n"/>
      <c r="Z325" s="339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4" t="n">
        <v>4607091384185</v>
      </c>
      <c r="E326" s="655" t="n"/>
      <c r="F326" s="687" t="n">
        <v>0.8</v>
      </c>
      <c r="G326" s="38" t="n">
        <v>15</v>
      </c>
      <c r="H326" s="687" t="n">
        <v>12</v>
      </c>
      <c r="I326" s="687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689" t="n"/>
      <c r="P326" s="689" t="n"/>
      <c r="Q326" s="689" t="n"/>
      <c r="R326" s="655" t="n"/>
      <c r="S326" s="40" t="inlineStr"/>
      <c r="T326" s="40" t="inlineStr"/>
      <c r="U326" s="41" t="inlineStr">
        <is>
          <t>кг</t>
        </is>
      </c>
      <c r="V326" s="690" t="n">
        <v>70</v>
      </c>
      <c r="W326" s="69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4" t="n">
        <v>4607091384192</v>
      </c>
      <c r="E327" s="655" t="n"/>
      <c r="F327" s="687" t="n">
        <v>1.8</v>
      </c>
      <c r="G327" s="38" t="n">
        <v>6</v>
      </c>
      <c r="H327" s="687" t="n">
        <v>10.8</v>
      </c>
      <c r="I327" s="687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689" t="n"/>
      <c r="P327" s="689" t="n"/>
      <c r="Q327" s="689" t="n"/>
      <c r="R327" s="655" t="n"/>
      <c r="S327" s="40" t="inlineStr"/>
      <c r="T327" s="40" t="inlineStr"/>
      <c r="U327" s="41" t="inlineStr">
        <is>
          <t>кг</t>
        </is>
      </c>
      <c r="V327" s="690" t="n">
        <v>0</v>
      </c>
      <c r="W327" s="69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4" t="n">
        <v>4680115881907</v>
      </c>
      <c r="E328" s="655" t="n"/>
      <c r="F328" s="687" t="n">
        <v>1.8</v>
      </c>
      <c r="G328" s="38" t="n">
        <v>6</v>
      </c>
      <c r="H328" s="687" t="n">
        <v>10.8</v>
      </c>
      <c r="I328" s="687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SU002462</t>
        </is>
      </c>
      <c r="B329" s="64" t="inlineStr">
        <is>
          <t>P002768</t>
        </is>
      </c>
      <c r="C329" s="37" t="n">
        <v>4301011303</v>
      </c>
      <c r="D329" s="334" t="n">
        <v>4607091384680</v>
      </c>
      <c r="E329" s="655" t="n"/>
      <c r="F329" s="687" t="n">
        <v>0.4</v>
      </c>
      <c r="G329" s="38" t="n">
        <v>10</v>
      </c>
      <c r="H329" s="687" t="n">
        <v>4</v>
      </c>
      <c r="I329" s="687" t="n">
        <v>4.21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87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0" t="inlineStr">
        <is>
          <t>КИ</t>
        </is>
      </c>
    </row>
    <row r="330">
      <c r="A330" s="329" t="n"/>
      <c r="B330" s="322" t="n"/>
      <c r="C330" s="322" t="n"/>
      <c r="D330" s="322" t="n"/>
      <c r="E330" s="322" t="n"/>
      <c r="F330" s="322" t="n"/>
      <c r="G330" s="322" t="n"/>
      <c r="H330" s="322" t="n"/>
      <c r="I330" s="322" t="n"/>
      <c r="J330" s="322" t="n"/>
      <c r="K330" s="322" t="n"/>
      <c r="L330" s="322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IFERROR(V326/H326,"0")+IFERROR(V327/H327,"0")+IFERROR(V328/H328,"0")+IFERROR(V329/H329,"0")</f>
        <v/>
      </c>
      <c r="W330" s="694">
        <f>IFERROR(W326/H326,"0")+IFERROR(W327/H327,"0")+IFERROR(W328/H328,"0")+IFERROR(W329/H329,"0")</f>
        <v/>
      </c>
      <c r="X330" s="694">
        <f>IFERROR(IF(X326="",0,X326),"0")+IFERROR(IF(X327="",0,X327),"0")+IFERROR(IF(X328="",0,X328),"0")+IFERROR(IF(X329="",0,X329),"0")</f>
        <v/>
      </c>
      <c r="Y330" s="695" t="n"/>
      <c r="Z330" s="695" t="n"/>
    </row>
    <row r="331">
      <c r="A331" s="322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IFERROR(SUM(V326:V329),"0")</f>
        <v/>
      </c>
      <c r="W331" s="694">
        <f>IFERROR(SUM(W326:W329),"0")</f>
        <v/>
      </c>
      <c r="X331" s="43" t="n"/>
      <c r="Y331" s="695" t="n"/>
      <c r="Z331" s="695" t="n"/>
    </row>
    <row r="332" ht="14.25" customHeight="1">
      <c r="A332" s="339" t="inlineStr">
        <is>
          <t>Копченые колбасы</t>
        </is>
      </c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322" t="n"/>
      <c r="N332" s="322" t="n"/>
      <c r="O332" s="322" t="n"/>
      <c r="P332" s="322" t="n"/>
      <c r="Q332" s="322" t="n"/>
      <c r="R332" s="322" t="n"/>
      <c r="S332" s="322" t="n"/>
      <c r="T332" s="322" t="n"/>
      <c r="U332" s="322" t="n"/>
      <c r="V332" s="322" t="n"/>
      <c r="W332" s="322" t="n"/>
      <c r="X332" s="322" t="n"/>
      <c r="Y332" s="339" t="n"/>
      <c r="Z332" s="339" t="n"/>
    </row>
    <row r="333" ht="27" customHeight="1">
      <c r="A333" s="64" t="inlineStr">
        <is>
          <t>SU002360</t>
        </is>
      </c>
      <c r="B333" s="64" t="inlineStr">
        <is>
          <t>P002629</t>
        </is>
      </c>
      <c r="C333" s="37" t="n">
        <v>4301031139</v>
      </c>
      <c r="D333" s="334" t="n">
        <v>4607091384802</v>
      </c>
      <c r="E333" s="655" t="n"/>
      <c r="F333" s="687" t="n">
        <v>0.73</v>
      </c>
      <c r="G333" s="38" t="n">
        <v>6</v>
      </c>
      <c r="H333" s="687" t="n">
        <v>4.38</v>
      </c>
      <c r="I333" s="687" t="n">
        <v>4.58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35</v>
      </c>
      <c r="N333" s="87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1" t="inlineStr">
        <is>
          <t>КИ</t>
        </is>
      </c>
    </row>
    <row r="334" ht="27" customHeight="1">
      <c r="A334" s="64" t="inlineStr">
        <is>
          <t>SU002361</t>
        </is>
      </c>
      <c r="B334" s="64" t="inlineStr">
        <is>
          <t>P002630</t>
        </is>
      </c>
      <c r="C334" s="37" t="n">
        <v>4301031140</v>
      </c>
      <c r="D334" s="334" t="n">
        <v>4607091384826</v>
      </c>
      <c r="E334" s="655" t="n"/>
      <c r="F334" s="687" t="n">
        <v>0.35</v>
      </c>
      <c r="G334" s="38" t="n">
        <v>8</v>
      </c>
      <c r="H334" s="687" t="n">
        <v>2.8</v>
      </c>
      <c r="I334" s="687" t="n">
        <v>2.9</v>
      </c>
      <c r="J334" s="38" t="n">
        <v>234</v>
      </c>
      <c r="K334" s="38" t="inlineStr">
        <is>
          <t>18</t>
        </is>
      </c>
      <c r="L334" s="39" t="inlineStr">
        <is>
          <t>СК2</t>
        </is>
      </c>
      <c r="M334" s="38" t="n">
        <v>35</v>
      </c>
      <c r="N334" s="87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IFERROR(IF(W334=0,"",ROUNDUP(W334/H334,0)*0.00502),"")</f>
        <v/>
      </c>
      <c r="Y334" s="69" t="inlineStr"/>
      <c r="Z334" s="70" t="inlineStr"/>
      <c r="AD334" s="71" t="n"/>
      <c r="BA334" s="252" t="inlineStr">
        <is>
          <t>КИ</t>
        </is>
      </c>
    </row>
    <row r="335">
      <c r="A335" s="329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92" t="n"/>
      <c r="N335" s="693" t="inlineStr">
        <is>
          <t>Итого</t>
        </is>
      </c>
      <c r="O335" s="663" t="n"/>
      <c r="P335" s="663" t="n"/>
      <c r="Q335" s="663" t="n"/>
      <c r="R335" s="663" t="n"/>
      <c r="S335" s="663" t="n"/>
      <c r="T335" s="664" t="n"/>
      <c r="U335" s="43" t="inlineStr">
        <is>
          <t>кор</t>
        </is>
      </c>
      <c r="V335" s="694">
        <f>IFERROR(V333/H333,"0")+IFERROR(V334/H334,"0")</f>
        <v/>
      </c>
      <c r="W335" s="694">
        <f>IFERROR(W333/H333,"0")+IFERROR(W334/H334,"0")</f>
        <v/>
      </c>
      <c r="X335" s="694">
        <f>IFERROR(IF(X333="",0,X333),"0")+IFERROR(IF(X334="",0,X334),"0")</f>
        <v/>
      </c>
      <c r="Y335" s="695" t="n"/>
      <c r="Z335" s="695" t="n"/>
    </row>
    <row r="336">
      <c r="A336" s="322" t="n"/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692" t="n"/>
      <c r="N336" s="693" t="inlineStr">
        <is>
          <t>Итого</t>
        </is>
      </c>
      <c r="O336" s="663" t="n"/>
      <c r="P336" s="663" t="n"/>
      <c r="Q336" s="663" t="n"/>
      <c r="R336" s="663" t="n"/>
      <c r="S336" s="663" t="n"/>
      <c r="T336" s="664" t="n"/>
      <c r="U336" s="43" t="inlineStr">
        <is>
          <t>кг</t>
        </is>
      </c>
      <c r="V336" s="694">
        <f>IFERROR(SUM(V333:V334),"0")</f>
        <v/>
      </c>
      <c r="W336" s="694">
        <f>IFERROR(SUM(W333:W334),"0")</f>
        <v/>
      </c>
      <c r="X336" s="43" t="n"/>
      <c r="Y336" s="695" t="n"/>
      <c r="Z336" s="695" t="n"/>
    </row>
    <row r="337" ht="14.25" customHeight="1">
      <c r="A337" s="339" t="inlineStr">
        <is>
          <t>Сосиски</t>
        </is>
      </c>
      <c r="B337" s="322" t="n"/>
      <c r="C337" s="322" t="n"/>
      <c r="D337" s="322" t="n"/>
      <c r="E337" s="322" t="n"/>
      <c r="F337" s="322" t="n"/>
      <c r="G337" s="322" t="n"/>
      <c r="H337" s="322" t="n"/>
      <c r="I337" s="322" t="n"/>
      <c r="J337" s="322" t="n"/>
      <c r="K337" s="322" t="n"/>
      <c r="L337" s="322" t="n"/>
      <c r="M337" s="322" t="n"/>
      <c r="N337" s="322" t="n"/>
      <c r="O337" s="322" t="n"/>
      <c r="P337" s="322" t="n"/>
      <c r="Q337" s="322" t="n"/>
      <c r="R337" s="322" t="n"/>
      <c r="S337" s="322" t="n"/>
      <c r="T337" s="322" t="n"/>
      <c r="U337" s="322" t="n"/>
      <c r="V337" s="322" t="n"/>
      <c r="W337" s="322" t="n"/>
      <c r="X337" s="322" t="n"/>
      <c r="Y337" s="339" t="n"/>
      <c r="Z337" s="339" t="n"/>
    </row>
    <row r="338" ht="27" customHeight="1">
      <c r="A338" s="64" t="inlineStr">
        <is>
          <t>SU002074</t>
        </is>
      </c>
      <c r="B338" s="64" t="inlineStr">
        <is>
          <t>P002693</t>
        </is>
      </c>
      <c r="C338" s="37" t="n">
        <v>4301051303</v>
      </c>
      <c r="D338" s="334" t="n">
        <v>4607091384246</v>
      </c>
      <c r="E338" s="655" t="n"/>
      <c r="F338" s="687" t="n">
        <v>1.3</v>
      </c>
      <c r="G338" s="38" t="n">
        <v>6</v>
      </c>
      <c r="H338" s="687" t="n">
        <v>7.8</v>
      </c>
      <c r="I338" s="687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8" s="689" t="n"/>
      <c r="P338" s="689" t="n"/>
      <c r="Q338" s="689" t="n"/>
      <c r="R338" s="655" t="n"/>
      <c r="S338" s="40" t="inlineStr"/>
      <c r="T338" s="40" t="inlineStr"/>
      <c r="U338" s="41" t="inlineStr">
        <is>
          <t>кг</t>
        </is>
      </c>
      <c r="V338" s="690" t="n">
        <v>20</v>
      </c>
      <c r="W338" s="69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SU002896</t>
        </is>
      </c>
      <c r="B339" s="64" t="inlineStr">
        <is>
          <t>P003330</t>
        </is>
      </c>
      <c r="C339" s="37" t="n">
        <v>4301051445</v>
      </c>
      <c r="D339" s="334" t="n">
        <v>4680115881976</v>
      </c>
      <c r="E339" s="655" t="n"/>
      <c r="F339" s="687" t="n">
        <v>1.3</v>
      </c>
      <c r="G339" s="38" t="n">
        <v>6</v>
      </c>
      <c r="H339" s="687" t="n">
        <v>7.8</v>
      </c>
      <c r="I339" s="687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9" s="689" t="n"/>
      <c r="P339" s="689" t="n"/>
      <c r="Q339" s="689" t="n"/>
      <c r="R339" s="655" t="n"/>
      <c r="S339" s="40" t="inlineStr"/>
      <c r="T339" s="40" t="inlineStr"/>
      <c r="U339" s="41" t="inlineStr">
        <is>
          <t>кг</t>
        </is>
      </c>
      <c r="V339" s="690" t="n">
        <v>0</v>
      </c>
      <c r="W339" s="69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SU002205</t>
        </is>
      </c>
      <c r="B340" s="64" t="inlineStr">
        <is>
          <t>P002694</t>
        </is>
      </c>
      <c r="C340" s="37" t="n">
        <v>4301051297</v>
      </c>
      <c r="D340" s="334" t="n">
        <v>4607091384253</v>
      </c>
      <c r="E340" s="655" t="n"/>
      <c r="F340" s="687" t="n">
        <v>0.4</v>
      </c>
      <c r="G340" s="38" t="n">
        <v>6</v>
      </c>
      <c r="H340" s="687" t="n">
        <v>2.4</v>
      </c>
      <c r="I340" s="687" t="n">
        <v>2.684</v>
      </c>
      <c r="J340" s="38" t="n">
        <v>156</v>
      </c>
      <c r="K340" s="38" t="inlineStr">
        <is>
          <t>12</t>
        </is>
      </c>
      <c r="L340" s="39" t="inlineStr">
        <is>
          <t>СК2</t>
        </is>
      </c>
      <c r="M340" s="38" t="n">
        <v>40</v>
      </c>
      <c r="N340" s="87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SU002895</t>
        </is>
      </c>
      <c r="B341" s="64" t="inlineStr">
        <is>
          <t>P003329</t>
        </is>
      </c>
      <c r="C341" s="37" t="n">
        <v>4301051444</v>
      </c>
      <c r="D341" s="334" t="n">
        <v>4680115881969</v>
      </c>
      <c r="E341" s="655" t="n"/>
      <c r="F341" s="687" t="n">
        <v>0.4</v>
      </c>
      <c r="G341" s="38" t="n">
        <v>6</v>
      </c>
      <c r="H341" s="687" t="n">
        <v>2.4</v>
      </c>
      <c r="I341" s="687" t="n">
        <v>2.6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7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>
      <c r="A342" s="329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IFERROR(V338/H338,"0")+IFERROR(V339/H339,"0")+IFERROR(V340/H340,"0")+IFERROR(V341/H341,"0")</f>
        <v/>
      </c>
      <c r="W342" s="694">
        <f>IFERROR(W338/H338,"0")+IFERROR(W339/H339,"0")+IFERROR(W340/H340,"0")+IFERROR(W341/H341,"0")</f>
        <v/>
      </c>
      <c r="X342" s="694">
        <f>IFERROR(IF(X338="",0,X338),"0")+IFERROR(IF(X339="",0,X339),"0")+IFERROR(IF(X340="",0,X340),"0")+IFERROR(IF(X341="",0,X341),"0")</f>
        <v/>
      </c>
      <c r="Y342" s="695" t="n"/>
      <c r="Z342" s="695" t="n"/>
    </row>
    <row r="343">
      <c r="A343" s="322" t="n"/>
      <c r="B343" s="322" t="n"/>
      <c r="C343" s="322" t="n"/>
      <c r="D343" s="322" t="n"/>
      <c r="E343" s="322" t="n"/>
      <c r="F343" s="322" t="n"/>
      <c r="G343" s="322" t="n"/>
      <c r="H343" s="322" t="n"/>
      <c r="I343" s="322" t="n"/>
      <c r="J343" s="322" t="n"/>
      <c r="K343" s="322" t="n"/>
      <c r="L343" s="322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IFERROR(SUM(V338:V341),"0")</f>
        <v/>
      </c>
      <c r="W343" s="694">
        <f>IFERROR(SUM(W338:W341),"0")</f>
        <v/>
      </c>
      <c r="X343" s="43" t="n"/>
      <c r="Y343" s="695" t="n"/>
      <c r="Z343" s="695" t="n"/>
    </row>
    <row r="344" ht="14.25" customHeight="1">
      <c r="A344" s="339" t="inlineStr">
        <is>
          <t>Сардельки</t>
        </is>
      </c>
      <c r="B344" s="322" t="n"/>
      <c r="C344" s="322" t="n"/>
      <c r="D344" s="322" t="n"/>
      <c r="E344" s="322" t="n"/>
      <c r="F344" s="322" t="n"/>
      <c r="G344" s="322" t="n"/>
      <c r="H344" s="322" t="n"/>
      <c r="I344" s="322" t="n"/>
      <c r="J344" s="322" t="n"/>
      <c r="K344" s="322" t="n"/>
      <c r="L344" s="322" t="n"/>
      <c r="M344" s="322" t="n"/>
      <c r="N344" s="322" t="n"/>
      <c r="O344" s="322" t="n"/>
      <c r="P344" s="322" t="n"/>
      <c r="Q344" s="322" t="n"/>
      <c r="R344" s="322" t="n"/>
      <c r="S344" s="322" t="n"/>
      <c r="T344" s="322" t="n"/>
      <c r="U344" s="322" t="n"/>
      <c r="V344" s="322" t="n"/>
      <c r="W344" s="322" t="n"/>
      <c r="X344" s="322" t="n"/>
      <c r="Y344" s="339" t="n"/>
      <c r="Z344" s="339" t="n"/>
    </row>
    <row r="345" ht="27" customHeight="1">
      <c r="A345" s="64" t="inlineStr">
        <is>
          <t>SU002472</t>
        </is>
      </c>
      <c r="B345" s="64" t="inlineStr">
        <is>
          <t>P002973</t>
        </is>
      </c>
      <c r="C345" s="37" t="n">
        <v>4301060322</v>
      </c>
      <c r="D345" s="334" t="n">
        <v>4607091389357</v>
      </c>
      <c r="E345" s="655" t="n"/>
      <c r="F345" s="687" t="n">
        <v>1.3</v>
      </c>
      <c r="G345" s="38" t="n">
        <v>6</v>
      </c>
      <c r="H345" s="687" t="n">
        <v>7.8</v>
      </c>
      <c r="I345" s="687" t="n">
        <v>8.279999999999999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40</v>
      </c>
      <c r="N345" s="87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5" s="689" t="n"/>
      <c r="P345" s="689" t="n"/>
      <c r="Q345" s="689" t="n"/>
      <c r="R345" s="655" t="n"/>
      <c r="S345" s="40" t="inlineStr"/>
      <c r="T345" s="40" t="inlineStr"/>
      <c r="U345" s="41" t="inlineStr">
        <is>
          <t>кг</t>
        </is>
      </c>
      <c r="V345" s="690" t="n">
        <v>0</v>
      </c>
      <c r="W345" s="69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57" t="inlineStr">
        <is>
          <t>КИ</t>
        </is>
      </c>
    </row>
    <row r="346">
      <c r="A346" s="329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92" t="n"/>
      <c r="N346" s="693" t="inlineStr">
        <is>
          <t>Итого</t>
        </is>
      </c>
      <c r="O346" s="663" t="n"/>
      <c r="P346" s="663" t="n"/>
      <c r="Q346" s="663" t="n"/>
      <c r="R346" s="663" t="n"/>
      <c r="S346" s="663" t="n"/>
      <c r="T346" s="664" t="n"/>
      <c r="U346" s="43" t="inlineStr">
        <is>
          <t>кор</t>
        </is>
      </c>
      <c r="V346" s="694">
        <f>IFERROR(V345/H345,"0")</f>
        <v/>
      </c>
      <c r="W346" s="694">
        <f>IFERROR(W345/H345,"0")</f>
        <v/>
      </c>
      <c r="X346" s="694">
        <f>IFERROR(IF(X345="",0,X345),"0")</f>
        <v/>
      </c>
      <c r="Y346" s="695" t="n"/>
      <c r="Z346" s="695" t="n"/>
    </row>
    <row r="347">
      <c r="A347" s="322" t="n"/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692" t="n"/>
      <c r="N347" s="693" t="inlineStr">
        <is>
          <t>Итого</t>
        </is>
      </c>
      <c r="O347" s="663" t="n"/>
      <c r="P347" s="663" t="n"/>
      <c r="Q347" s="663" t="n"/>
      <c r="R347" s="663" t="n"/>
      <c r="S347" s="663" t="n"/>
      <c r="T347" s="664" t="n"/>
      <c r="U347" s="43" t="inlineStr">
        <is>
          <t>кг</t>
        </is>
      </c>
      <c r="V347" s="694">
        <f>IFERROR(SUM(V345:V345),"0")</f>
        <v/>
      </c>
      <c r="W347" s="694">
        <f>IFERROR(SUM(W345:W345),"0")</f>
        <v/>
      </c>
      <c r="X347" s="43" t="n"/>
      <c r="Y347" s="695" t="n"/>
      <c r="Z347" s="695" t="n"/>
    </row>
    <row r="348" ht="27.75" customHeight="1">
      <c r="A348" s="350" t="inlineStr">
        <is>
          <t>Баварушка</t>
        </is>
      </c>
      <c r="B348" s="686" t="n"/>
      <c r="C348" s="686" t="n"/>
      <c r="D348" s="686" t="n"/>
      <c r="E348" s="686" t="n"/>
      <c r="F348" s="686" t="n"/>
      <c r="G348" s="686" t="n"/>
      <c r="H348" s="686" t="n"/>
      <c r="I348" s="686" t="n"/>
      <c r="J348" s="686" t="n"/>
      <c r="K348" s="686" t="n"/>
      <c r="L348" s="686" t="n"/>
      <c r="M348" s="686" t="n"/>
      <c r="N348" s="686" t="n"/>
      <c r="O348" s="686" t="n"/>
      <c r="P348" s="686" t="n"/>
      <c r="Q348" s="686" t="n"/>
      <c r="R348" s="686" t="n"/>
      <c r="S348" s="686" t="n"/>
      <c r="T348" s="686" t="n"/>
      <c r="U348" s="686" t="n"/>
      <c r="V348" s="686" t="n"/>
      <c r="W348" s="686" t="n"/>
      <c r="X348" s="686" t="n"/>
      <c r="Y348" s="55" t="n"/>
      <c r="Z348" s="55" t="n"/>
    </row>
    <row r="349" ht="16.5" customHeight="1">
      <c r="A349" s="338" t="inlineStr">
        <is>
          <t>Филейбургская</t>
        </is>
      </c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322" t="n"/>
      <c r="N349" s="322" t="n"/>
      <c r="O349" s="322" t="n"/>
      <c r="P349" s="322" t="n"/>
      <c r="Q349" s="322" t="n"/>
      <c r="R349" s="322" t="n"/>
      <c r="S349" s="322" t="n"/>
      <c r="T349" s="322" t="n"/>
      <c r="U349" s="322" t="n"/>
      <c r="V349" s="322" t="n"/>
      <c r="W349" s="322" t="n"/>
      <c r="X349" s="322" t="n"/>
      <c r="Y349" s="338" t="n"/>
      <c r="Z349" s="338" t="n"/>
    </row>
    <row r="350" ht="14.25" customHeight="1">
      <c r="A350" s="339" t="inlineStr">
        <is>
          <t>Вареные колбасы</t>
        </is>
      </c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322" t="n"/>
      <c r="N350" s="322" t="n"/>
      <c r="O350" s="322" t="n"/>
      <c r="P350" s="322" t="n"/>
      <c r="Q350" s="322" t="n"/>
      <c r="R350" s="322" t="n"/>
      <c r="S350" s="322" t="n"/>
      <c r="T350" s="322" t="n"/>
      <c r="U350" s="322" t="n"/>
      <c r="V350" s="322" t="n"/>
      <c r="W350" s="322" t="n"/>
      <c r="X350" s="322" t="n"/>
      <c r="Y350" s="339" t="n"/>
      <c r="Z350" s="339" t="n"/>
    </row>
    <row r="351" ht="27" customHeight="1">
      <c r="A351" s="64" t="inlineStr">
        <is>
          <t>SU002477</t>
        </is>
      </c>
      <c r="B351" s="64" t="inlineStr">
        <is>
          <t>P003148</t>
        </is>
      </c>
      <c r="C351" s="37" t="n">
        <v>4301011428</v>
      </c>
      <c r="D351" s="334" t="n">
        <v>4607091389708</v>
      </c>
      <c r="E351" s="655" t="n"/>
      <c r="F351" s="687" t="n">
        <v>0.45</v>
      </c>
      <c r="G351" s="38" t="n">
        <v>6</v>
      </c>
      <c r="H351" s="687" t="n">
        <v>2.7</v>
      </c>
      <c r="I351" s="687" t="n">
        <v>2.9</v>
      </c>
      <c r="J351" s="38" t="n">
        <v>156</v>
      </c>
      <c r="K351" s="38" t="inlineStr">
        <is>
          <t>12</t>
        </is>
      </c>
      <c r="L351" s="39" t="inlineStr">
        <is>
          <t>СК1</t>
        </is>
      </c>
      <c r="M351" s="38" t="n">
        <v>50</v>
      </c>
      <c r="N351" s="88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8" t="inlineStr">
        <is>
          <t>КИ</t>
        </is>
      </c>
    </row>
    <row r="352" ht="27" customHeight="1">
      <c r="A352" s="64" t="inlineStr">
        <is>
          <t>SU002476</t>
        </is>
      </c>
      <c r="B352" s="64" t="inlineStr">
        <is>
          <t>P003147</t>
        </is>
      </c>
      <c r="C352" s="37" t="n">
        <v>4301011427</v>
      </c>
      <c r="D352" s="334" t="n">
        <v>4607091389692</v>
      </c>
      <c r="E352" s="655" t="n"/>
      <c r="F352" s="687" t="n">
        <v>0.45</v>
      </c>
      <c r="G352" s="38" t="n">
        <v>6</v>
      </c>
      <c r="H352" s="687" t="n">
        <v>2.7</v>
      </c>
      <c r="I352" s="68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68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>
      <c r="A353" s="329" t="n"/>
      <c r="B353" s="322" t="n"/>
      <c r="C353" s="322" t="n"/>
      <c r="D353" s="322" t="n"/>
      <c r="E353" s="322" t="n"/>
      <c r="F353" s="322" t="n"/>
      <c r="G353" s="322" t="n"/>
      <c r="H353" s="322" t="n"/>
      <c r="I353" s="322" t="n"/>
      <c r="J353" s="322" t="n"/>
      <c r="K353" s="322" t="n"/>
      <c r="L353" s="322" t="n"/>
      <c r="M353" s="692" t="n"/>
      <c r="N353" s="693" t="inlineStr">
        <is>
          <t>Итого</t>
        </is>
      </c>
      <c r="O353" s="663" t="n"/>
      <c r="P353" s="663" t="n"/>
      <c r="Q353" s="663" t="n"/>
      <c r="R353" s="663" t="n"/>
      <c r="S353" s="663" t="n"/>
      <c r="T353" s="664" t="n"/>
      <c r="U353" s="43" t="inlineStr">
        <is>
          <t>кор</t>
        </is>
      </c>
      <c r="V353" s="694">
        <f>IFERROR(V351/H351,"0")+IFERROR(V352/H352,"0")</f>
        <v/>
      </c>
      <c r="W353" s="694">
        <f>IFERROR(W351/H351,"0")+IFERROR(W352/H352,"0")</f>
        <v/>
      </c>
      <c r="X353" s="694">
        <f>IFERROR(IF(X351="",0,X351),"0")+IFERROR(IF(X352="",0,X352),"0")</f>
        <v/>
      </c>
      <c r="Y353" s="695" t="n"/>
      <c r="Z353" s="695" t="n"/>
    </row>
    <row r="354">
      <c r="A354" s="322" t="n"/>
      <c r="B354" s="322" t="n"/>
      <c r="C354" s="322" t="n"/>
      <c r="D354" s="322" t="n"/>
      <c r="E354" s="322" t="n"/>
      <c r="F354" s="322" t="n"/>
      <c r="G354" s="322" t="n"/>
      <c r="H354" s="322" t="n"/>
      <c r="I354" s="322" t="n"/>
      <c r="J354" s="322" t="n"/>
      <c r="K354" s="322" t="n"/>
      <c r="L354" s="322" t="n"/>
      <c r="M354" s="692" t="n"/>
      <c r="N354" s="693" t="inlineStr">
        <is>
          <t>Итого</t>
        </is>
      </c>
      <c r="O354" s="663" t="n"/>
      <c r="P354" s="663" t="n"/>
      <c r="Q354" s="663" t="n"/>
      <c r="R354" s="663" t="n"/>
      <c r="S354" s="663" t="n"/>
      <c r="T354" s="664" t="n"/>
      <c r="U354" s="43" t="inlineStr">
        <is>
          <t>кг</t>
        </is>
      </c>
      <c r="V354" s="694">
        <f>IFERROR(SUM(V351:V352),"0")</f>
        <v/>
      </c>
      <c r="W354" s="694">
        <f>IFERROR(SUM(W351:W352),"0")</f>
        <v/>
      </c>
      <c r="X354" s="43" t="n"/>
      <c r="Y354" s="695" t="n"/>
      <c r="Z354" s="695" t="n"/>
    </row>
    <row r="355" ht="14.25" customHeight="1">
      <c r="A355" s="339" t="inlineStr">
        <is>
          <t>Копченые колбасы</t>
        </is>
      </c>
      <c r="B355" s="322" t="n"/>
      <c r="C355" s="322" t="n"/>
      <c r="D355" s="322" t="n"/>
      <c r="E355" s="322" t="n"/>
      <c r="F355" s="322" t="n"/>
      <c r="G355" s="322" t="n"/>
      <c r="H355" s="322" t="n"/>
      <c r="I355" s="322" t="n"/>
      <c r="J355" s="322" t="n"/>
      <c r="K355" s="322" t="n"/>
      <c r="L355" s="322" t="n"/>
      <c r="M355" s="322" t="n"/>
      <c r="N355" s="322" t="n"/>
      <c r="O355" s="322" t="n"/>
      <c r="P355" s="322" t="n"/>
      <c r="Q355" s="322" t="n"/>
      <c r="R355" s="322" t="n"/>
      <c r="S355" s="322" t="n"/>
      <c r="T355" s="322" t="n"/>
      <c r="U355" s="322" t="n"/>
      <c r="V355" s="322" t="n"/>
      <c r="W355" s="322" t="n"/>
      <c r="X355" s="322" t="n"/>
      <c r="Y355" s="339" t="n"/>
      <c r="Z355" s="339" t="n"/>
    </row>
    <row r="356" ht="27" customHeight="1">
      <c r="A356" s="64" t="inlineStr">
        <is>
          <t>SU002614</t>
        </is>
      </c>
      <c r="B356" s="64" t="inlineStr">
        <is>
          <t>P003138</t>
        </is>
      </c>
      <c r="C356" s="37" t="n">
        <v>4301031177</v>
      </c>
      <c r="D356" s="334" t="n">
        <v>4607091389753</v>
      </c>
      <c r="E356" s="655" t="n"/>
      <c r="F356" s="687" t="n">
        <v>0.7</v>
      </c>
      <c r="G356" s="38" t="n">
        <v>6</v>
      </c>
      <c r="H356" s="687" t="n">
        <v>4.2</v>
      </c>
      <c r="I356" s="687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50</v>
      </c>
      <c r="W356" s="691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SU002615</t>
        </is>
      </c>
      <c r="B357" s="64" t="inlineStr">
        <is>
          <t>P003136</t>
        </is>
      </c>
      <c r="C357" s="37" t="n">
        <v>4301031174</v>
      </c>
      <c r="D357" s="334" t="n">
        <v>4607091389760</v>
      </c>
      <c r="E357" s="655" t="n"/>
      <c r="F357" s="687" t="n">
        <v>0.7</v>
      </c>
      <c r="G357" s="38" t="n">
        <v>6</v>
      </c>
      <c r="H357" s="687" t="n">
        <v>4.2</v>
      </c>
      <c r="I357" s="68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SU002613</t>
        </is>
      </c>
      <c r="B358" s="64" t="inlineStr">
        <is>
          <t>P003133</t>
        </is>
      </c>
      <c r="C358" s="37" t="n">
        <v>4301031175</v>
      </c>
      <c r="D358" s="334" t="n">
        <v>4607091389746</v>
      </c>
      <c r="E358" s="655" t="n"/>
      <c r="F358" s="687" t="n">
        <v>0.7</v>
      </c>
      <c r="G358" s="38" t="n">
        <v>6</v>
      </c>
      <c r="H358" s="687" t="n">
        <v>4.2</v>
      </c>
      <c r="I358" s="68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100</v>
      </c>
      <c r="W358" s="69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SU003035</t>
        </is>
      </c>
      <c r="B359" s="64" t="inlineStr">
        <is>
          <t>P003496</t>
        </is>
      </c>
      <c r="C359" s="37" t="n">
        <v>4301031236</v>
      </c>
      <c r="D359" s="334" t="n">
        <v>4680115882928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88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168</v>
      </c>
      <c r="W359" s="69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SU003083</t>
        </is>
      </c>
      <c r="B360" s="64" t="inlineStr">
        <is>
          <t>P003646</t>
        </is>
      </c>
      <c r="C360" s="37" t="n">
        <v>4301031257</v>
      </c>
      <c r="D360" s="334" t="n">
        <v>4680115883147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SU002538</t>
        </is>
      </c>
      <c r="B361" s="64" t="inlineStr">
        <is>
          <t>P003139</t>
        </is>
      </c>
      <c r="C361" s="37" t="n">
        <v>4301031178</v>
      </c>
      <c r="D361" s="334" t="n">
        <v>4607091384338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105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SU003079</t>
        </is>
      </c>
      <c r="B362" s="64" t="inlineStr">
        <is>
          <t>P003643</t>
        </is>
      </c>
      <c r="C362" s="37" t="n">
        <v>4301031254</v>
      </c>
      <c r="D362" s="334" t="n">
        <v>4680115883154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SU002602</t>
        </is>
      </c>
      <c r="B363" s="64" t="inlineStr">
        <is>
          <t>P003132</t>
        </is>
      </c>
      <c r="C363" s="37" t="n">
        <v>4301031171</v>
      </c>
      <c r="D363" s="334" t="n">
        <v>4607091389524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56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SU003080</t>
        </is>
      </c>
      <c r="B364" s="64" t="inlineStr">
        <is>
          <t>P003647</t>
        </is>
      </c>
      <c r="C364" s="37" t="n">
        <v>4301031258</v>
      </c>
      <c r="D364" s="334" t="n">
        <v>4680115883161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SU002603</t>
        </is>
      </c>
      <c r="B365" s="64" t="inlineStr">
        <is>
          <t>P003131</t>
        </is>
      </c>
      <c r="C365" s="37" t="n">
        <v>4301031170</v>
      </c>
      <c r="D365" s="334" t="n">
        <v>4607091384345</v>
      </c>
      <c r="E365" s="655" t="n"/>
      <c r="F365" s="687" t="n">
        <v>0.35</v>
      </c>
      <c r="G365" s="38" t="n">
        <v>6</v>
      </c>
      <c r="H365" s="687" t="n">
        <v>2.1</v>
      </c>
      <c r="I365" s="68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5" s="689" t="n"/>
      <c r="P365" s="689" t="n"/>
      <c r="Q365" s="689" t="n"/>
      <c r="R365" s="655" t="n"/>
      <c r="S365" s="40" t="inlineStr"/>
      <c r="T365" s="40" t="inlineStr"/>
      <c r="U365" s="41" t="inlineStr">
        <is>
          <t>кг</t>
        </is>
      </c>
      <c r="V365" s="690" t="n">
        <v>0</v>
      </c>
      <c r="W365" s="69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SU003081</t>
        </is>
      </c>
      <c r="B366" s="64" t="inlineStr">
        <is>
          <t>P003645</t>
        </is>
      </c>
      <c r="C366" s="37" t="n">
        <v>4301031256</v>
      </c>
      <c r="D366" s="334" t="n">
        <v>4680115883178</v>
      </c>
      <c r="E366" s="655" t="n"/>
      <c r="F366" s="687" t="n">
        <v>0.28</v>
      </c>
      <c r="G366" s="38" t="n">
        <v>6</v>
      </c>
      <c r="H366" s="687" t="n">
        <v>1.68</v>
      </c>
      <c r="I366" s="68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6" s="689" t="n"/>
      <c r="P366" s="689" t="n"/>
      <c r="Q366" s="689" t="n"/>
      <c r="R366" s="655" t="n"/>
      <c r="S366" s="40" t="inlineStr"/>
      <c r="T366" s="40" t="inlineStr"/>
      <c r="U366" s="41" t="inlineStr">
        <is>
          <t>кг</t>
        </is>
      </c>
      <c r="V366" s="690" t="n">
        <v>0</v>
      </c>
      <c r="W366" s="69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SU002606</t>
        </is>
      </c>
      <c r="B367" s="64" t="inlineStr">
        <is>
          <t>P003134</t>
        </is>
      </c>
      <c r="C367" s="37" t="n">
        <v>4301031172</v>
      </c>
      <c r="D367" s="334" t="n">
        <v>4607091389531</v>
      </c>
      <c r="E367" s="655" t="n"/>
      <c r="F367" s="687" t="n">
        <v>0.35</v>
      </c>
      <c r="G367" s="38" t="n">
        <v>6</v>
      </c>
      <c r="H367" s="687" t="n">
        <v>2.1</v>
      </c>
      <c r="I367" s="68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70</v>
      </c>
      <c r="W367" s="69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SU003082</t>
        </is>
      </c>
      <c r="B368" s="64" t="inlineStr">
        <is>
          <t>P003644</t>
        </is>
      </c>
      <c r="C368" s="37" t="n">
        <v>4301031255</v>
      </c>
      <c r="D368" s="334" t="n">
        <v>4680115883185</v>
      </c>
      <c r="E368" s="655" t="n"/>
      <c r="F368" s="687" t="n">
        <v>0.28</v>
      </c>
      <c r="G368" s="38" t="n">
        <v>6</v>
      </c>
      <c r="H368" s="687" t="n">
        <v>1.68</v>
      </c>
      <c r="I368" s="68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4" t="inlineStr">
        <is>
          <t>В/к колбасы «Филейбургская с душистым чесноком» срез Фикс.вес 0,28 фиброуз в/у Баварушка</t>
        </is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>
      <c r="A369" s="329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92" t="n"/>
      <c r="N369" s="693" t="inlineStr">
        <is>
          <t>Итого</t>
        </is>
      </c>
      <c r="O369" s="663" t="n"/>
      <c r="P369" s="663" t="n"/>
      <c r="Q369" s="663" t="n"/>
      <c r="R369" s="663" t="n"/>
      <c r="S369" s="663" t="n"/>
      <c r="T369" s="664" t="n"/>
      <c r="U369" s="43" t="inlineStr">
        <is>
          <t>кор</t>
        </is>
      </c>
      <c r="V369" s="69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/>
      </c>
      <c r="W369" s="69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/>
      </c>
      <c r="X369" s="69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/>
      </c>
      <c r="Y369" s="695" t="n"/>
      <c r="Z369" s="695" t="n"/>
    </row>
    <row r="370">
      <c r="A370" s="322" t="n"/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692" t="n"/>
      <c r="N370" s="693" t="inlineStr">
        <is>
          <t>Итого</t>
        </is>
      </c>
      <c r="O370" s="663" t="n"/>
      <c r="P370" s="663" t="n"/>
      <c r="Q370" s="663" t="n"/>
      <c r="R370" s="663" t="n"/>
      <c r="S370" s="663" t="n"/>
      <c r="T370" s="664" t="n"/>
      <c r="U370" s="43" t="inlineStr">
        <is>
          <t>кг</t>
        </is>
      </c>
      <c r="V370" s="694">
        <f>IFERROR(SUM(V356:V368),"0")</f>
        <v/>
      </c>
      <c r="W370" s="694">
        <f>IFERROR(SUM(W356:W368),"0")</f>
        <v/>
      </c>
      <c r="X370" s="43" t="n"/>
      <c r="Y370" s="695" t="n"/>
      <c r="Z370" s="695" t="n"/>
    </row>
    <row r="371" ht="14.25" customHeight="1">
      <c r="A371" s="339" t="inlineStr">
        <is>
          <t>Сосиски</t>
        </is>
      </c>
      <c r="B371" s="322" t="n"/>
      <c r="C371" s="322" t="n"/>
      <c r="D371" s="322" t="n"/>
      <c r="E371" s="322" t="n"/>
      <c r="F371" s="322" t="n"/>
      <c r="G371" s="322" t="n"/>
      <c r="H371" s="322" t="n"/>
      <c r="I371" s="322" t="n"/>
      <c r="J371" s="322" t="n"/>
      <c r="K371" s="322" t="n"/>
      <c r="L371" s="322" t="n"/>
      <c r="M371" s="322" t="n"/>
      <c r="N371" s="322" t="n"/>
      <c r="O371" s="322" t="n"/>
      <c r="P371" s="322" t="n"/>
      <c r="Q371" s="322" t="n"/>
      <c r="R371" s="322" t="n"/>
      <c r="S371" s="322" t="n"/>
      <c r="T371" s="322" t="n"/>
      <c r="U371" s="322" t="n"/>
      <c r="V371" s="322" t="n"/>
      <c r="W371" s="322" t="n"/>
      <c r="X371" s="322" t="n"/>
      <c r="Y371" s="339" t="n"/>
      <c r="Z371" s="339" t="n"/>
    </row>
    <row r="372" ht="27" customHeight="1">
      <c r="A372" s="64" t="inlineStr">
        <is>
          <t>SU002448</t>
        </is>
      </c>
      <c r="B372" s="64" t="inlineStr">
        <is>
          <t>P002914</t>
        </is>
      </c>
      <c r="C372" s="37" t="n">
        <v>4301051258</v>
      </c>
      <c r="D372" s="334" t="n">
        <v>4607091389685</v>
      </c>
      <c r="E372" s="655" t="n"/>
      <c r="F372" s="687" t="n">
        <v>1.3</v>
      </c>
      <c r="G372" s="38" t="n">
        <v>6</v>
      </c>
      <c r="H372" s="687" t="n">
        <v>7.8</v>
      </c>
      <c r="I372" s="687" t="n">
        <v>8.346</v>
      </c>
      <c r="J372" s="38" t="n">
        <v>56</v>
      </c>
      <c r="K372" s="38" t="inlineStr">
        <is>
          <t>8</t>
        </is>
      </c>
      <c r="L372" s="39" t="inlineStr">
        <is>
          <t>СК3</t>
        </is>
      </c>
      <c r="M372" s="38" t="n">
        <v>45</v>
      </c>
      <c r="N372" s="89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2" s="689" t="n"/>
      <c r="P372" s="689" t="n"/>
      <c r="Q372" s="689" t="n"/>
      <c r="R372" s="655" t="n"/>
      <c r="S372" s="40" t="inlineStr"/>
      <c r="T372" s="40" t="inlineStr"/>
      <c r="U372" s="41" t="inlineStr">
        <is>
          <t>кг</t>
        </is>
      </c>
      <c r="V372" s="690" t="n">
        <v>0</v>
      </c>
      <c r="W372" s="69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SU002557</t>
        </is>
      </c>
      <c r="B373" s="64" t="inlineStr">
        <is>
          <t>P003318</t>
        </is>
      </c>
      <c r="C373" s="37" t="n">
        <v>4301051431</v>
      </c>
      <c r="D373" s="334" t="n">
        <v>4607091389654</v>
      </c>
      <c r="E373" s="655" t="n"/>
      <c r="F373" s="687" t="n">
        <v>0.33</v>
      </c>
      <c r="G373" s="38" t="n">
        <v>6</v>
      </c>
      <c r="H373" s="687" t="n">
        <v>1.98</v>
      </c>
      <c r="I373" s="687" t="n">
        <v>2.258</v>
      </c>
      <c r="J373" s="38" t="n">
        <v>156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3" s="689" t="n"/>
      <c r="P373" s="689" t="n"/>
      <c r="Q373" s="689" t="n"/>
      <c r="R373" s="655" t="n"/>
      <c r="S373" s="40" t="inlineStr"/>
      <c r="T373" s="40" t="inlineStr"/>
      <c r="U373" s="41" t="inlineStr">
        <is>
          <t>кг</t>
        </is>
      </c>
      <c r="V373" s="690" t="n">
        <v>0</v>
      </c>
      <c r="W373" s="69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SU002285</t>
        </is>
      </c>
      <c r="B374" s="64" t="inlineStr">
        <is>
          <t>P002969</t>
        </is>
      </c>
      <c r="C374" s="37" t="n">
        <v>4301051284</v>
      </c>
      <c r="D374" s="334" t="n">
        <v>4607091384352</v>
      </c>
      <c r="E374" s="655" t="n"/>
      <c r="F374" s="687" t="n">
        <v>0.6</v>
      </c>
      <c r="G374" s="38" t="n">
        <v>4</v>
      </c>
      <c r="H374" s="687" t="n">
        <v>2.4</v>
      </c>
      <c r="I374" s="687" t="n">
        <v>2.646</v>
      </c>
      <c r="J374" s="38" t="n">
        <v>120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IFERROR(IF(W374=0,"",ROUNDUP(W374/H374,0)*0.00937),"")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SU002419</t>
        </is>
      </c>
      <c r="B375" s="64" t="inlineStr">
        <is>
          <t>P002913</t>
        </is>
      </c>
      <c r="C375" s="37" t="n">
        <v>4301051257</v>
      </c>
      <c r="D375" s="334" t="n">
        <v>4607091389661</v>
      </c>
      <c r="E375" s="655" t="n"/>
      <c r="F375" s="687" t="n">
        <v>0.55</v>
      </c>
      <c r="G375" s="38" t="n">
        <v>4</v>
      </c>
      <c r="H375" s="687" t="n">
        <v>2.2</v>
      </c>
      <c r="I375" s="687" t="n">
        <v>2.492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89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>
      <c r="A376" s="329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IFERROR(V372/H372,"0")+IFERROR(V373/H373,"0")+IFERROR(V374/H374,"0")+IFERROR(V375/H375,"0")</f>
        <v/>
      </c>
      <c r="W376" s="694">
        <f>IFERROR(W372/H372,"0")+IFERROR(W373/H373,"0")+IFERROR(W374/H374,"0")+IFERROR(W375/H375,"0")</f>
        <v/>
      </c>
      <c r="X376" s="694">
        <f>IFERROR(IF(X372="",0,X372),"0")+IFERROR(IF(X373="",0,X373),"0")+IFERROR(IF(X374="",0,X374),"0")+IFERROR(IF(X375="",0,X375),"0")</f>
        <v/>
      </c>
      <c r="Y376" s="695" t="n"/>
      <c r="Z376" s="695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IFERROR(SUM(V372:V375),"0")</f>
        <v/>
      </c>
      <c r="W377" s="694">
        <f>IFERROR(SUM(W372:W375),"0")</f>
        <v/>
      </c>
      <c r="X377" s="43" t="n"/>
      <c r="Y377" s="695" t="n"/>
      <c r="Z377" s="695" t="n"/>
    </row>
    <row r="378" ht="14.25" customHeight="1">
      <c r="A378" s="339" t="inlineStr">
        <is>
          <t>Сардельки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9" t="n"/>
      <c r="Z378" s="339" t="n"/>
    </row>
    <row r="379" ht="27" customHeight="1">
      <c r="A379" s="64" t="inlineStr">
        <is>
          <t>SU002846</t>
        </is>
      </c>
      <c r="B379" s="64" t="inlineStr">
        <is>
          <t>P003254</t>
        </is>
      </c>
      <c r="C379" s="37" t="n">
        <v>4301060352</v>
      </c>
      <c r="D379" s="334" t="n">
        <v>4680115881648</v>
      </c>
      <c r="E379" s="655" t="n"/>
      <c r="F379" s="687" t="n">
        <v>1</v>
      </c>
      <c r="G379" s="38" t="n">
        <v>4</v>
      </c>
      <c r="H379" s="687" t="n">
        <v>4</v>
      </c>
      <c r="I379" s="687" t="n">
        <v>4.404</v>
      </c>
      <c r="J379" s="38" t="n">
        <v>104</v>
      </c>
      <c r="K379" s="38" t="inlineStr">
        <is>
          <t>8</t>
        </is>
      </c>
      <c r="L379" s="39" t="inlineStr">
        <is>
          <t>СК2</t>
        </is>
      </c>
      <c r="M379" s="38" t="n">
        <v>35</v>
      </c>
      <c r="N379" s="89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329" t="n"/>
      <c r="B380" s="322" t="n"/>
      <c r="C380" s="322" t="n"/>
      <c r="D380" s="322" t="n"/>
      <c r="E380" s="322" t="n"/>
      <c r="F380" s="322" t="n"/>
      <c r="G380" s="322" t="n"/>
      <c r="H380" s="322" t="n"/>
      <c r="I380" s="322" t="n"/>
      <c r="J380" s="322" t="n"/>
      <c r="K380" s="322" t="n"/>
      <c r="L380" s="322" t="n"/>
      <c r="M380" s="692" t="n"/>
      <c r="N380" s="693" t="inlineStr">
        <is>
          <t>Итого</t>
        </is>
      </c>
      <c r="O380" s="663" t="n"/>
      <c r="P380" s="663" t="n"/>
      <c r="Q380" s="663" t="n"/>
      <c r="R380" s="663" t="n"/>
      <c r="S380" s="663" t="n"/>
      <c r="T380" s="664" t="n"/>
      <c r="U380" s="43" t="inlineStr">
        <is>
          <t>кор</t>
        </is>
      </c>
      <c r="V380" s="694">
        <f>IFERROR(V379/H379,"0")</f>
        <v/>
      </c>
      <c r="W380" s="694">
        <f>IFERROR(W379/H379,"0")</f>
        <v/>
      </c>
      <c r="X380" s="694">
        <f>IFERROR(IF(X379="",0,X379),"0")</f>
        <v/>
      </c>
      <c r="Y380" s="695" t="n"/>
      <c r="Z380" s="695" t="n"/>
    </row>
    <row r="381">
      <c r="A381" s="322" t="n"/>
      <c r="B381" s="322" t="n"/>
      <c r="C381" s="322" t="n"/>
      <c r="D381" s="322" t="n"/>
      <c r="E381" s="322" t="n"/>
      <c r="F381" s="322" t="n"/>
      <c r="G381" s="322" t="n"/>
      <c r="H381" s="322" t="n"/>
      <c r="I381" s="322" t="n"/>
      <c r="J381" s="322" t="n"/>
      <c r="K381" s="322" t="n"/>
      <c r="L381" s="322" t="n"/>
      <c r="M381" s="692" t="n"/>
      <c r="N381" s="693" t="inlineStr">
        <is>
          <t>Итого</t>
        </is>
      </c>
      <c r="O381" s="663" t="n"/>
      <c r="P381" s="663" t="n"/>
      <c r="Q381" s="663" t="n"/>
      <c r="R381" s="663" t="n"/>
      <c r="S381" s="663" t="n"/>
      <c r="T381" s="664" t="n"/>
      <c r="U381" s="43" t="inlineStr">
        <is>
          <t>кг</t>
        </is>
      </c>
      <c r="V381" s="694">
        <f>IFERROR(SUM(V379:V379),"0")</f>
        <v/>
      </c>
      <c r="W381" s="694">
        <f>IFERROR(SUM(W379:W379),"0")</f>
        <v/>
      </c>
      <c r="X381" s="43" t="n"/>
      <c r="Y381" s="695" t="n"/>
      <c r="Z381" s="695" t="n"/>
    </row>
    <row r="382" ht="14.25" customHeight="1">
      <c r="A382" s="339" t="inlineStr">
        <is>
          <t>Сырокопченые колбасы</t>
        </is>
      </c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322" t="n"/>
      <c r="N382" s="322" t="n"/>
      <c r="O382" s="322" t="n"/>
      <c r="P382" s="322" t="n"/>
      <c r="Q382" s="322" t="n"/>
      <c r="R382" s="322" t="n"/>
      <c r="S382" s="322" t="n"/>
      <c r="T382" s="322" t="n"/>
      <c r="U382" s="322" t="n"/>
      <c r="V382" s="322" t="n"/>
      <c r="W382" s="322" t="n"/>
      <c r="X382" s="322" t="n"/>
      <c r="Y382" s="339" t="n"/>
      <c r="Z382" s="339" t="n"/>
    </row>
    <row r="383" ht="27" customHeight="1">
      <c r="A383" s="64" t="inlineStr">
        <is>
          <t>SU003277</t>
        </is>
      </c>
      <c r="B383" s="64" t="inlineStr">
        <is>
          <t>P003775</t>
        </is>
      </c>
      <c r="C383" s="37" t="n">
        <v>4301032045</v>
      </c>
      <c r="D383" s="334" t="n">
        <v>4680115884335</v>
      </c>
      <c r="E383" s="655" t="n"/>
      <c r="F383" s="687" t="n">
        <v>0.06</v>
      </c>
      <c r="G383" s="38" t="n">
        <v>20</v>
      </c>
      <c r="H383" s="687" t="n">
        <v>1.2</v>
      </c>
      <c r="I383" s="687" t="n">
        <v>1.8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900" t="inlineStr">
        <is>
          <t>с/к колбасы «Филейбургская зернистая» ф/в 0,06 нарезка ТМ «Баварушка»</t>
        </is>
      </c>
      <c r="O383" s="689" t="n"/>
      <c r="P383" s="689" t="n"/>
      <c r="Q383" s="689" t="n"/>
      <c r="R383" s="655" t="n"/>
      <c r="S383" s="40" t="inlineStr"/>
      <c r="T383" s="40" t="inlineStr"/>
      <c r="U383" s="41" t="inlineStr">
        <is>
          <t>кг</t>
        </is>
      </c>
      <c r="V383" s="690" t="n">
        <v>0</v>
      </c>
      <c r="W383" s="691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34" t="n">
        <v>4680115884113</v>
      </c>
      <c r="E384" s="655" t="n"/>
      <c r="F384" s="687" t="n">
        <v>0.11</v>
      </c>
      <c r="G384" s="38" t="n">
        <v>12</v>
      </c>
      <c r="H384" s="687" t="n">
        <v>1.32</v>
      </c>
      <c r="I384" s="687" t="n">
        <v>1.88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901" t="inlineStr">
        <is>
          <t>с/к колбасы «Филейбургская с филе сочного окорока» ф/в 0,11 н/о ТМ «Баварушка»</t>
        </is>
      </c>
      <c r="O384" s="689" t="n"/>
      <c r="P384" s="689" t="n"/>
      <c r="Q384" s="689" t="n"/>
      <c r="R384" s="655" t="n"/>
      <c r="S384" s="40" t="inlineStr"/>
      <c r="T384" s="40" t="inlineStr"/>
      <c r="U384" s="41" t="inlineStr">
        <is>
          <t>кг</t>
        </is>
      </c>
      <c r="V384" s="690" t="n">
        <v>0</v>
      </c>
      <c r="W384" s="69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4" t="n">
        <v>4680115884359</v>
      </c>
      <c r="E385" s="655" t="n"/>
      <c r="F385" s="687" t="n">
        <v>0.06</v>
      </c>
      <c r="G385" s="38" t="n">
        <v>20</v>
      </c>
      <c r="H385" s="687" t="n">
        <v>1.2</v>
      </c>
      <c r="I385" s="687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2" t="inlineStr">
        <is>
          <t>с/к колбасы «Балыкбургская с мраморным балыком и нотками кориандра» ф/в 0,06 нарезка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4" t="n">
        <v>4680115884342</v>
      </c>
      <c r="E386" s="655" t="n"/>
      <c r="F386" s="687" t="n">
        <v>0.06</v>
      </c>
      <c r="G386" s="38" t="n">
        <v>20</v>
      </c>
      <c r="H386" s="687" t="n">
        <v>1.2</v>
      </c>
      <c r="I386" s="687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3" t="inlineStr">
        <is>
          <t>с/к колбасы «Филейбургская с ароматными пряностями» ф/в 0,06 нарезка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29" t="n"/>
      <c r="B387" s="322" t="n"/>
      <c r="C387" s="322" t="n"/>
      <c r="D387" s="322" t="n"/>
      <c r="E387" s="322" t="n"/>
      <c r="F387" s="322" t="n"/>
      <c r="G387" s="322" t="n"/>
      <c r="H387" s="322" t="n"/>
      <c r="I387" s="322" t="n"/>
      <c r="J387" s="322" t="n"/>
      <c r="K387" s="322" t="n"/>
      <c r="L387" s="322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IFERROR(V383/H383,"0")+IFERROR(V384/H384,"0")+IFERROR(V385/H385,"0")+IFERROR(V386/H386,"0")</f>
        <v/>
      </c>
      <c r="W387" s="694">
        <f>IFERROR(W383/H383,"0")+IFERROR(W384/H384,"0")+IFERROR(W385/H385,"0")+IFERROR(W386/H386,"0")</f>
        <v/>
      </c>
      <c r="X387" s="694">
        <f>IFERROR(IF(X383="",0,X383),"0")+IFERROR(IF(X384="",0,X384),"0")+IFERROR(IF(X385="",0,X385),"0")+IFERROR(IF(X386="",0,X386),"0")</f>
        <v/>
      </c>
      <c r="Y387" s="695" t="n"/>
      <c r="Z387" s="695" t="n"/>
    </row>
    <row r="388">
      <c r="A388" s="322" t="n"/>
      <c r="B388" s="322" t="n"/>
      <c r="C388" s="322" t="n"/>
      <c r="D388" s="322" t="n"/>
      <c r="E388" s="322" t="n"/>
      <c r="F388" s="322" t="n"/>
      <c r="G388" s="322" t="n"/>
      <c r="H388" s="322" t="n"/>
      <c r="I388" s="322" t="n"/>
      <c r="J388" s="322" t="n"/>
      <c r="K388" s="322" t="n"/>
      <c r="L388" s="322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IFERROR(SUM(V383:V386),"0")</f>
        <v/>
      </c>
      <c r="W388" s="694">
        <f>IFERROR(SUM(W383:W386),"0")</f>
        <v/>
      </c>
      <c r="X388" s="43" t="n"/>
      <c r="Y388" s="695" t="n"/>
      <c r="Z388" s="695" t="n"/>
    </row>
    <row r="389" ht="14.25" customHeight="1">
      <c r="A389" s="339" t="inlineStr">
        <is>
          <t>Сыровяленые колбасы</t>
        </is>
      </c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322" t="n"/>
      <c r="N389" s="322" t="n"/>
      <c r="O389" s="322" t="n"/>
      <c r="P389" s="322" t="n"/>
      <c r="Q389" s="322" t="n"/>
      <c r="R389" s="322" t="n"/>
      <c r="S389" s="322" t="n"/>
      <c r="T389" s="322" t="n"/>
      <c r="U389" s="322" t="n"/>
      <c r="V389" s="322" t="n"/>
      <c r="W389" s="322" t="n"/>
      <c r="X389" s="322" t="n"/>
      <c r="Y389" s="339" t="n"/>
      <c r="Z389" s="339" t="n"/>
    </row>
    <row r="390" ht="27" customHeight="1">
      <c r="A390" s="64" t="inlineStr">
        <is>
          <t>SU003279</t>
        </is>
      </c>
      <c r="B390" s="64" t="inlineStr">
        <is>
          <t>P003773</t>
        </is>
      </c>
      <c r="C390" s="37" t="n">
        <v>4301170010</v>
      </c>
      <c r="D390" s="334" t="n">
        <v>4680115884090</v>
      </c>
      <c r="E390" s="655" t="n"/>
      <c r="F390" s="687" t="n">
        <v>0.11</v>
      </c>
      <c r="G390" s="38" t="n">
        <v>12</v>
      </c>
      <c r="H390" s="687" t="n">
        <v>1.32</v>
      </c>
      <c r="I390" s="687" t="n">
        <v>1.88</v>
      </c>
      <c r="J390" s="38" t="n">
        <v>160</v>
      </c>
      <c r="K390" s="38" t="inlineStr">
        <is>
          <t>10</t>
        </is>
      </c>
      <c r="L390" s="39" t="inlineStr">
        <is>
          <t>ДК</t>
        </is>
      </c>
      <c r="M390" s="38" t="n">
        <v>150</v>
      </c>
      <c r="N390" s="904" t="inlineStr">
        <is>
          <t>с/в колбасы «Балыкбургская с мраморным балыком» ф/в 0,11 н/о ТМ «Баварушка»</t>
        </is>
      </c>
      <c r="O390" s="689" t="n"/>
      <c r="P390" s="689" t="n"/>
      <c r="Q390" s="689" t="n"/>
      <c r="R390" s="655" t="n"/>
      <c r="S390" s="40" t="inlineStr"/>
      <c r="T390" s="40" t="inlineStr"/>
      <c r="U390" s="41" t="inlineStr">
        <is>
          <t>кг</t>
        </is>
      </c>
      <c r="V390" s="690" t="n">
        <v>0</v>
      </c>
      <c r="W390" s="691">
        <f>IFERROR(IF(V390="",0,CEILING((V390/$H390),1)*$H390),"")</f>
        <v/>
      </c>
      <c r="X390" s="42">
        <f>IFERROR(IF(W390=0,"",ROUNDUP(W390/H390,0)*0.00627),"")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SU003060</t>
        </is>
      </c>
      <c r="B391" s="64" t="inlineStr">
        <is>
          <t>P003624</t>
        </is>
      </c>
      <c r="C391" s="37" t="n">
        <v>4301170009</v>
      </c>
      <c r="D391" s="334" t="n">
        <v>4680115882997</v>
      </c>
      <c r="E391" s="655" t="n"/>
      <c r="F391" s="687" t="n">
        <v>0.13</v>
      </c>
      <c r="G391" s="38" t="n">
        <v>10</v>
      </c>
      <c r="H391" s="687" t="n">
        <v>1.3</v>
      </c>
      <c r="I391" s="687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5" t="inlineStr">
        <is>
          <t>с/в колбасы «Филейбургская с филе сочного окорока» ф/в 0,13 н/о ТМ «Баварушка»</t>
        </is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9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92" t="n"/>
      <c r="N392" s="693" t="inlineStr">
        <is>
          <t>Итого</t>
        </is>
      </c>
      <c r="O392" s="663" t="n"/>
      <c r="P392" s="663" t="n"/>
      <c r="Q392" s="663" t="n"/>
      <c r="R392" s="663" t="n"/>
      <c r="S392" s="663" t="n"/>
      <c r="T392" s="664" t="n"/>
      <c r="U392" s="43" t="inlineStr">
        <is>
          <t>кор</t>
        </is>
      </c>
      <c r="V392" s="694">
        <f>IFERROR(V390/H390,"0")+IFERROR(V391/H391,"0")</f>
        <v/>
      </c>
      <c r="W392" s="694">
        <f>IFERROR(W390/H390,"0")+IFERROR(W391/H391,"0")</f>
        <v/>
      </c>
      <c r="X392" s="694">
        <f>IFERROR(IF(X390="",0,X390),"0")+IFERROR(IF(X391="",0,X391),"0")</f>
        <v/>
      </c>
      <c r="Y392" s="695" t="n"/>
      <c r="Z392" s="695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кг</t>
        </is>
      </c>
      <c r="V393" s="694">
        <f>IFERROR(SUM(V390:V391),"0")</f>
        <v/>
      </c>
      <c r="W393" s="694">
        <f>IFERROR(SUM(W390:W391),"0")</f>
        <v/>
      </c>
      <c r="X393" s="43" t="n"/>
      <c r="Y393" s="695" t="n"/>
      <c r="Z393" s="695" t="n"/>
    </row>
    <row r="394" ht="16.5" customHeight="1">
      <c r="A394" s="338" t="inlineStr">
        <is>
          <t>Балыкбургская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38" t="n"/>
      <c r="Z394" s="338" t="n"/>
    </row>
    <row r="395" ht="14.25" customHeight="1">
      <c r="A395" s="339" t="inlineStr">
        <is>
          <t>Ветчины</t>
        </is>
      </c>
      <c r="B395" s="322" t="n"/>
      <c r="C395" s="322" t="n"/>
      <c r="D395" s="322" t="n"/>
      <c r="E395" s="322" t="n"/>
      <c r="F395" s="322" t="n"/>
      <c r="G395" s="322" t="n"/>
      <c r="H395" s="322" t="n"/>
      <c r="I395" s="322" t="n"/>
      <c r="J395" s="322" t="n"/>
      <c r="K395" s="322" t="n"/>
      <c r="L395" s="322" t="n"/>
      <c r="M395" s="322" t="n"/>
      <c r="N395" s="322" t="n"/>
      <c r="O395" s="322" t="n"/>
      <c r="P395" s="322" t="n"/>
      <c r="Q395" s="322" t="n"/>
      <c r="R395" s="322" t="n"/>
      <c r="S395" s="322" t="n"/>
      <c r="T395" s="322" t="n"/>
      <c r="U395" s="322" t="n"/>
      <c r="V395" s="322" t="n"/>
      <c r="W395" s="322" t="n"/>
      <c r="X395" s="322" t="n"/>
      <c r="Y395" s="339" t="n"/>
      <c r="Z395" s="339" t="n"/>
    </row>
    <row r="396" ht="27" customHeight="1">
      <c r="A396" s="64" t="inlineStr">
        <is>
          <t>SU002542</t>
        </is>
      </c>
      <c r="B396" s="64" t="inlineStr">
        <is>
          <t>P002847</t>
        </is>
      </c>
      <c r="C396" s="37" t="n">
        <v>4301020196</v>
      </c>
      <c r="D396" s="334" t="n">
        <v>4607091389388</v>
      </c>
      <c r="E396" s="655" t="n"/>
      <c r="F396" s="687" t="n">
        <v>1.3</v>
      </c>
      <c r="G396" s="38" t="n">
        <v>4</v>
      </c>
      <c r="H396" s="687" t="n">
        <v>5.2</v>
      </c>
      <c r="I396" s="687" t="n">
        <v>5.608</v>
      </c>
      <c r="J396" s="38" t="n">
        <v>104</v>
      </c>
      <c r="K396" s="38" t="inlineStr">
        <is>
          <t>8</t>
        </is>
      </c>
      <c r="L396" s="39" t="inlineStr">
        <is>
          <t>СК3</t>
        </is>
      </c>
      <c r="M396" s="38" t="n">
        <v>35</v>
      </c>
      <c r="N396" s="9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SU002319</t>
        </is>
      </c>
      <c r="B397" s="64" t="inlineStr">
        <is>
          <t>P002597</t>
        </is>
      </c>
      <c r="C397" s="37" t="n">
        <v>4301020185</v>
      </c>
      <c r="D397" s="334" t="n">
        <v>4607091389364</v>
      </c>
      <c r="E397" s="655" t="n"/>
      <c r="F397" s="687" t="n">
        <v>0.42</v>
      </c>
      <c r="G397" s="38" t="n">
        <v>6</v>
      </c>
      <c r="H397" s="687" t="n">
        <v>2.52</v>
      </c>
      <c r="I397" s="687" t="n">
        <v>2.75</v>
      </c>
      <c r="J397" s="38" t="n">
        <v>156</v>
      </c>
      <c r="K397" s="38" t="inlineStr">
        <is>
          <t>12</t>
        </is>
      </c>
      <c r="L397" s="39" t="inlineStr">
        <is>
          <t>СК3</t>
        </is>
      </c>
      <c r="M397" s="38" t="n">
        <v>35</v>
      </c>
      <c r="N397" s="9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>
      <c r="A398" s="329" t="n"/>
      <c r="B398" s="322" t="n"/>
      <c r="C398" s="322" t="n"/>
      <c r="D398" s="322" t="n"/>
      <c r="E398" s="322" t="n"/>
      <c r="F398" s="322" t="n"/>
      <c r="G398" s="322" t="n"/>
      <c r="H398" s="322" t="n"/>
      <c r="I398" s="322" t="n"/>
      <c r="J398" s="322" t="n"/>
      <c r="K398" s="322" t="n"/>
      <c r="L398" s="322" t="n"/>
      <c r="M398" s="692" t="n"/>
      <c r="N398" s="693" t="inlineStr">
        <is>
          <t>Итого</t>
        </is>
      </c>
      <c r="O398" s="663" t="n"/>
      <c r="P398" s="663" t="n"/>
      <c r="Q398" s="663" t="n"/>
      <c r="R398" s="663" t="n"/>
      <c r="S398" s="663" t="n"/>
      <c r="T398" s="664" t="n"/>
      <c r="U398" s="43" t="inlineStr">
        <is>
          <t>кор</t>
        </is>
      </c>
      <c r="V398" s="694">
        <f>IFERROR(V396/H396,"0")+IFERROR(V397/H397,"0")</f>
        <v/>
      </c>
      <c r="W398" s="694">
        <f>IFERROR(W396/H396,"0")+IFERROR(W397/H397,"0")</f>
        <v/>
      </c>
      <c r="X398" s="694">
        <f>IFERROR(IF(X396="",0,X396),"0")+IFERROR(IF(X397="",0,X397),"0")</f>
        <v/>
      </c>
      <c r="Y398" s="695" t="n"/>
      <c r="Z398" s="695" t="n"/>
    </row>
    <row r="399">
      <c r="A399" s="322" t="n"/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кг</t>
        </is>
      </c>
      <c r="V399" s="694">
        <f>IFERROR(SUM(V396:V397),"0")</f>
        <v/>
      </c>
      <c r="W399" s="694">
        <f>IFERROR(SUM(W396:W397),"0")</f>
        <v/>
      </c>
      <c r="X399" s="43" t="n"/>
      <c r="Y399" s="695" t="n"/>
      <c r="Z399" s="695" t="n"/>
    </row>
    <row r="400" ht="14.25" customHeight="1">
      <c r="A400" s="339" t="inlineStr">
        <is>
          <t>Копченые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39" t="n"/>
      <c r="Z400" s="339" t="n"/>
    </row>
    <row r="401" ht="27" customHeight="1">
      <c r="A401" s="64" t="inlineStr">
        <is>
          <t>SU002612</t>
        </is>
      </c>
      <c r="B401" s="64" t="inlineStr">
        <is>
          <t>P003140</t>
        </is>
      </c>
      <c r="C401" s="37" t="n">
        <v>4301031212</v>
      </c>
      <c r="D401" s="334" t="n">
        <v>4607091389739</v>
      </c>
      <c r="E401" s="655" t="n"/>
      <c r="F401" s="687" t="n">
        <v>0.7</v>
      </c>
      <c r="G401" s="38" t="n">
        <v>6</v>
      </c>
      <c r="H401" s="687" t="n">
        <v>4.2</v>
      </c>
      <c r="I401" s="687" t="n">
        <v>4.43</v>
      </c>
      <c r="J401" s="38" t="n">
        <v>156</v>
      </c>
      <c r="K401" s="38" t="inlineStr">
        <is>
          <t>12</t>
        </is>
      </c>
      <c r="L401" s="39" t="inlineStr">
        <is>
          <t>СК1</t>
        </is>
      </c>
      <c r="M401" s="38" t="n">
        <v>45</v>
      </c>
      <c r="N401" s="9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80</v>
      </c>
      <c r="W401" s="69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SU003071</t>
        </is>
      </c>
      <c r="B402" s="64" t="inlineStr">
        <is>
          <t>P003612</t>
        </is>
      </c>
      <c r="C402" s="37" t="n">
        <v>4301031247</v>
      </c>
      <c r="D402" s="334" t="n">
        <v>4680115883048</v>
      </c>
      <c r="E402" s="655" t="n"/>
      <c r="F402" s="687" t="n">
        <v>1</v>
      </c>
      <c r="G402" s="38" t="n">
        <v>4</v>
      </c>
      <c r="H402" s="687" t="n">
        <v>4</v>
      </c>
      <c r="I402" s="687" t="n">
        <v>4.21</v>
      </c>
      <c r="J402" s="38" t="n">
        <v>120</v>
      </c>
      <c r="K402" s="38" t="inlineStr">
        <is>
          <t>12</t>
        </is>
      </c>
      <c r="L402" s="39" t="inlineStr">
        <is>
          <t>СК2</t>
        </is>
      </c>
      <c r="M402" s="38" t="n">
        <v>40</v>
      </c>
      <c r="N402" s="9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SU002545</t>
        </is>
      </c>
      <c r="B403" s="64" t="inlineStr">
        <is>
          <t>P003137</t>
        </is>
      </c>
      <c r="C403" s="37" t="n">
        <v>4301031176</v>
      </c>
      <c r="D403" s="334" t="n">
        <v>4607091389425</v>
      </c>
      <c r="E403" s="655" t="n"/>
      <c r="F403" s="687" t="n">
        <v>0.35</v>
      </c>
      <c r="G403" s="38" t="n">
        <v>6</v>
      </c>
      <c r="H403" s="687" t="n">
        <v>2.1</v>
      </c>
      <c r="I403" s="68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3" s="689" t="n"/>
      <c r="P403" s="689" t="n"/>
      <c r="Q403" s="689" t="n"/>
      <c r="R403" s="655" t="n"/>
      <c r="S403" s="40" t="inlineStr"/>
      <c r="T403" s="40" t="inlineStr"/>
      <c r="U403" s="41" t="inlineStr">
        <is>
          <t>кг</t>
        </is>
      </c>
      <c r="V403" s="690" t="n">
        <v>0</v>
      </c>
      <c r="W403" s="69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SU002917</t>
        </is>
      </c>
      <c r="B404" s="64" t="inlineStr">
        <is>
          <t>P003343</t>
        </is>
      </c>
      <c r="C404" s="37" t="n">
        <v>4301031215</v>
      </c>
      <c r="D404" s="334" t="n">
        <v>4680115882911</v>
      </c>
      <c r="E404" s="655" t="n"/>
      <c r="F404" s="687" t="n">
        <v>0.4</v>
      </c>
      <c r="G404" s="38" t="n">
        <v>6</v>
      </c>
      <c r="H404" s="687" t="n">
        <v>2.4</v>
      </c>
      <c r="I404" s="687" t="n">
        <v>2.53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11" t="inlineStr">
        <is>
          <t>П/к колбасы «Балыкбургская по-баварски» Фикс.вес 0,4 н/о мгс ТМ «Баварушка»</t>
        </is>
      </c>
      <c r="O404" s="689" t="n"/>
      <c r="P404" s="689" t="n"/>
      <c r="Q404" s="689" t="n"/>
      <c r="R404" s="655" t="n"/>
      <c r="S404" s="40" t="inlineStr"/>
      <c r="T404" s="40" t="inlineStr"/>
      <c r="U404" s="41" t="inlineStr">
        <is>
          <t>кг</t>
        </is>
      </c>
      <c r="V404" s="690" t="n">
        <v>0</v>
      </c>
      <c r="W404" s="69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SU002726</t>
        </is>
      </c>
      <c r="B405" s="64" t="inlineStr">
        <is>
          <t>P003095</t>
        </is>
      </c>
      <c r="C405" s="37" t="n">
        <v>4301031167</v>
      </c>
      <c r="D405" s="334" t="n">
        <v>4680115880771</v>
      </c>
      <c r="E405" s="655" t="n"/>
      <c r="F405" s="687" t="n">
        <v>0.28</v>
      </c>
      <c r="G405" s="38" t="n">
        <v>6</v>
      </c>
      <c r="H405" s="687" t="n">
        <v>1.68</v>
      </c>
      <c r="I405" s="687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45</v>
      </c>
      <c r="N405" s="9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5" s="689" t="n"/>
      <c r="P405" s="689" t="n"/>
      <c r="Q405" s="689" t="n"/>
      <c r="R405" s="655" t="n"/>
      <c r="S405" s="40" t="inlineStr"/>
      <c r="T405" s="40" t="inlineStr"/>
      <c r="U405" s="41" t="inlineStr">
        <is>
          <t>кг</t>
        </is>
      </c>
      <c r="V405" s="690" t="n">
        <v>0</v>
      </c>
      <c r="W405" s="691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SU002604</t>
        </is>
      </c>
      <c r="B406" s="64" t="inlineStr">
        <is>
          <t>P003135</t>
        </is>
      </c>
      <c r="C406" s="37" t="n">
        <v>4301031173</v>
      </c>
      <c r="D406" s="334" t="n">
        <v>4607091389500</v>
      </c>
      <c r="E406" s="655" t="n"/>
      <c r="F406" s="687" t="n">
        <v>0.35</v>
      </c>
      <c r="G406" s="38" t="n">
        <v>6</v>
      </c>
      <c r="H406" s="687" t="n">
        <v>2.1</v>
      </c>
      <c r="I406" s="687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SU002358</t>
        </is>
      </c>
      <c r="B407" s="64" t="inlineStr">
        <is>
          <t>P002642</t>
        </is>
      </c>
      <c r="C407" s="37" t="n">
        <v>4301031103</v>
      </c>
      <c r="D407" s="334" t="n">
        <v>4680115881983</v>
      </c>
      <c r="E407" s="655" t="n"/>
      <c r="F407" s="687" t="n">
        <v>0.28</v>
      </c>
      <c r="G407" s="38" t="n">
        <v>4</v>
      </c>
      <c r="H407" s="687" t="n">
        <v>1.12</v>
      </c>
      <c r="I407" s="687" t="n">
        <v>1.252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7" s="689" t="n"/>
      <c r="P407" s="689" t="n"/>
      <c r="Q407" s="689" t="n"/>
      <c r="R407" s="655" t="n"/>
      <c r="S407" s="40" t="inlineStr"/>
      <c r="T407" s="40" t="inlineStr"/>
      <c r="U407" s="41" t="inlineStr">
        <is>
          <t>кг</t>
        </is>
      </c>
      <c r="V407" s="690" t="n">
        <v>0</v>
      </c>
      <c r="W407" s="691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>
      <c r="A408" s="329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кор</t>
        </is>
      </c>
      <c r="V408" s="694">
        <f>IFERROR(V401/H401,"0")+IFERROR(V402/H402,"0")+IFERROR(V403/H403,"0")+IFERROR(V404/H404,"0")+IFERROR(V405/H405,"0")+IFERROR(V406/H406,"0")+IFERROR(V407/H407,"0")</f>
        <v/>
      </c>
      <c r="W408" s="694">
        <f>IFERROR(W401/H401,"0")+IFERROR(W402/H402,"0")+IFERROR(W403/H403,"0")+IFERROR(W404/H404,"0")+IFERROR(W405/H405,"0")+IFERROR(W406/H406,"0")+IFERROR(W407/H407,"0")</f>
        <v/>
      </c>
      <c r="X408" s="694">
        <f>IFERROR(IF(X401="",0,X401),"0")+IFERROR(IF(X402="",0,X402),"0")+IFERROR(IF(X403="",0,X403),"0")+IFERROR(IF(X404="",0,X404),"0")+IFERROR(IF(X405="",0,X405),"0")+IFERROR(IF(X406="",0,X406),"0")+IFERROR(IF(X407="",0,X407),"0")</f>
        <v/>
      </c>
      <c r="Y408" s="695" t="n"/>
      <c r="Z408" s="695" t="n"/>
    </row>
    <row r="409">
      <c r="A409" s="322" t="n"/>
      <c r="B409" s="322" t="n"/>
      <c r="C409" s="322" t="n"/>
      <c r="D409" s="322" t="n"/>
      <c r="E409" s="322" t="n"/>
      <c r="F409" s="322" t="n"/>
      <c r="G409" s="322" t="n"/>
      <c r="H409" s="322" t="n"/>
      <c r="I409" s="322" t="n"/>
      <c r="J409" s="322" t="n"/>
      <c r="K409" s="322" t="n"/>
      <c r="L409" s="322" t="n"/>
      <c r="M409" s="692" t="n"/>
      <c r="N409" s="693" t="inlineStr">
        <is>
          <t>Итого</t>
        </is>
      </c>
      <c r="O409" s="663" t="n"/>
      <c r="P409" s="663" t="n"/>
      <c r="Q409" s="663" t="n"/>
      <c r="R409" s="663" t="n"/>
      <c r="S409" s="663" t="n"/>
      <c r="T409" s="664" t="n"/>
      <c r="U409" s="43" t="inlineStr">
        <is>
          <t>кг</t>
        </is>
      </c>
      <c r="V409" s="694">
        <f>IFERROR(SUM(V401:V407),"0")</f>
        <v/>
      </c>
      <c r="W409" s="694">
        <f>IFERROR(SUM(W401:W407),"0")</f>
        <v/>
      </c>
      <c r="X409" s="43" t="n"/>
      <c r="Y409" s="695" t="n"/>
      <c r="Z409" s="695" t="n"/>
    </row>
    <row r="410" ht="27.75" customHeight="1">
      <c r="A410" s="350" t="inlineStr">
        <is>
          <t>Дугушка</t>
        </is>
      </c>
      <c r="B410" s="686" t="n"/>
      <c r="C410" s="686" t="n"/>
      <c r="D410" s="686" t="n"/>
      <c r="E410" s="686" t="n"/>
      <c r="F410" s="686" t="n"/>
      <c r="G410" s="686" t="n"/>
      <c r="H410" s="686" t="n"/>
      <c r="I410" s="686" t="n"/>
      <c r="J410" s="686" t="n"/>
      <c r="K410" s="686" t="n"/>
      <c r="L410" s="686" t="n"/>
      <c r="M410" s="686" t="n"/>
      <c r="N410" s="686" t="n"/>
      <c r="O410" s="686" t="n"/>
      <c r="P410" s="686" t="n"/>
      <c r="Q410" s="686" t="n"/>
      <c r="R410" s="686" t="n"/>
      <c r="S410" s="686" t="n"/>
      <c r="T410" s="686" t="n"/>
      <c r="U410" s="686" t="n"/>
      <c r="V410" s="686" t="n"/>
      <c r="W410" s="686" t="n"/>
      <c r="X410" s="686" t="n"/>
      <c r="Y410" s="55" t="n"/>
      <c r="Z410" s="55" t="n"/>
    </row>
    <row r="411" ht="16.5" customHeight="1">
      <c r="A411" s="338" t="inlineStr">
        <is>
          <t>Дугушка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8" t="n"/>
      <c r="Z411" s="338" t="n"/>
    </row>
    <row r="412" ht="14.25" customHeight="1">
      <c r="A412" s="339" t="inlineStr">
        <is>
          <t>Вареные колбасы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39" t="n"/>
      <c r="Z412" s="339" t="n"/>
    </row>
    <row r="413" ht="27" customHeight="1">
      <c r="A413" s="64" t="inlineStr">
        <is>
          <t>SU002011</t>
        </is>
      </c>
      <c r="B413" s="64" t="inlineStr">
        <is>
          <t>P002991</t>
        </is>
      </c>
      <c r="C413" s="37" t="n">
        <v>4301011371</v>
      </c>
      <c r="D413" s="334" t="n">
        <v>4607091389067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СК3</t>
        </is>
      </c>
      <c r="M413" s="38" t="n">
        <v>55</v>
      </c>
      <c r="N413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70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SU002094</t>
        </is>
      </c>
      <c r="B414" s="64" t="inlineStr">
        <is>
          <t>P002975</t>
        </is>
      </c>
      <c r="C414" s="37" t="n">
        <v>4301011363</v>
      </c>
      <c r="D414" s="334" t="n">
        <v>4607091383522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55</v>
      </c>
      <c r="N414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230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SU002182</t>
        </is>
      </c>
      <c r="B415" s="64" t="inlineStr">
        <is>
          <t>P002990</t>
        </is>
      </c>
      <c r="C415" s="37" t="n">
        <v>4301011431</v>
      </c>
      <c r="D415" s="334" t="n">
        <v>4607091384437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50</v>
      </c>
      <c r="N415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30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SU002010</t>
        </is>
      </c>
      <c r="B416" s="64" t="inlineStr">
        <is>
          <t>P002979</t>
        </is>
      </c>
      <c r="C416" s="37" t="n">
        <v>4301011365</v>
      </c>
      <c r="D416" s="334" t="n">
        <v>4607091389104</v>
      </c>
      <c r="E416" s="655" t="n"/>
      <c r="F416" s="687" t="n">
        <v>0.88</v>
      </c>
      <c r="G416" s="38" t="n">
        <v>6</v>
      </c>
      <c r="H416" s="687" t="n">
        <v>5.28</v>
      </c>
      <c r="I416" s="68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130</v>
      </c>
      <c r="W416" s="69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SU002632</t>
        </is>
      </c>
      <c r="B417" s="64" t="inlineStr">
        <is>
          <t>P002982</t>
        </is>
      </c>
      <c r="C417" s="37" t="n">
        <v>4301011367</v>
      </c>
      <c r="D417" s="334" t="n">
        <v>4680115880603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54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SU002220</t>
        </is>
      </c>
      <c r="B418" s="64" t="inlineStr">
        <is>
          <t>P002404</t>
        </is>
      </c>
      <c r="C418" s="37" t="n">
        <v>4301011168</v>
      </c>
      <c r="D418" s="334" t="n">
        <v>4607091389999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SU002635</t>
        </is>
      </c>
      <c r="B419" s="64" t="inlineStr">
        <is>
          <t>P002992</t>
        </is>
      </c>
      <c r="C419" s="37" t="n">
        <v>4301011372</v>
      </c>
      <c r="D419" s="334" t="n">
        <v>4680115882782</v>
      </c>
      <c r="E419" s="655" t="n"/>
      <c r="F419" s="687" t="n">
        <v>0.6</v>
      </c>
      <c r="G419" s="38" t="n">
        <v>6</v>
      </c>
      <c r="H419" s="687" t="n">
        <v>3.6</v>
      </c>
      <c r="I419" s="68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50</v>
      </c>
      <c r="N419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SU002020</t>
        </is>
      </c>
      <c r="B420" s="64" t="inlineStr">
        <is>
          <t>P002308</t>
        </is>
      </c>
      <c r="C420" s="37" t="n">
        <v>4301011190</v>
      </c>
      <c r="D420" s="334" t="n">
        <v>4607091389098</v>
      </c>
      <c r="E420" s="655" t="n"/>
      <c r="F420" s="687" t="n">
        <v>0.4</v>
      </c>
      <c r="G420" s="38" t="n">
        <v>6</v>
      </c>
      <c r="H420" s="687" t="n">
        <v>2.4</v>
      </c>
      <c r="I420" s="687" t="n">
        <v>2.6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50</v>
      </c>
      <c r="N420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SU002631</t>
        </is>
      </c>
      <c r="B421" s="64" t="inlineStr">
        <is>
          <t>P002981</t>
        </is>
      </c>
      <c r="C421" s="37" t="n">
        <v>4301011366</v>
      </c>
      <c r="D421" s="334" t="n">
        <v>4607091389982</v>
      </c>
      <c r="E421" s="655" t="n"/>
      <c r="F421" s="687" t="n">
        <v>0.6</v>
      </c>
      <c r="G421" s="38" t="n">
        <v>6</v>
      </c>
      <c r="H421" s="687" t="n">
        <v>3.6</v>
      </c>
      <c r="I421" s="68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1" s="689" t="n"/>
      <c r="P421" s="689" t="n"/>
      <c r="Q421" s="689" t="n"/>
      <c r="R421" s="655" t="n"/>
      <c r="S421" s="40" t="inlineStr"/>
      <c r="T421" s="40" t="inlineStr"/>
      <c r="U421" s="41" t="inlineStr">
        <is>
          <t>кг</t>
        </is>
      </c>
      <c r="V421" s="690" t="n">
        <v>48</v>
      </c>
      <c r="W421" s="69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>
      <c r="A422" s="329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кор</t>
        </is>
      </c>
      <c r="V422" s="694">
        <f>IFERROR(V413/H413,"0")+IFERROR(V414/H414,"0")+IFERROR(V415/H415,"0")+IFERROR(V416/H416,"0")+IFERROR(V417/H417,"0")+IFERROR(V418/H418,"0")+IFERROR(V419/H419,"0")+IFERROR(V420/H420,"0")+IFERROR(V421/H421,"0")</f>
        <v/>
      </c>
      <c r="W422" s="694">
        <f>IFERROR(W413/H413,"0")+IFERROR(W414/H414,"0")+IFERROR(W415/H415,"0")+IFERROR(W416/H416,"0")+IFERROR(W417/H417,"0")+IFERROR(W418/H418,"0")+IFERROR(W419/H419,"0")+IFERROR(W420/H420,"0")+IFERROR(W421/H421,"0")</f>
        <v/>
      </c>
      <c r="X422" s="69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/>
      </c>
      <c r="Y422" s="695" t="n"/>
      <c r="Z422" s="695" t="n"/>
    </row>
    <row r="423">
      <c r="A423" s="322" t="n"/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692" t="n"/>
      <c r="N423" s="693" t="inlineStr">
        <is>
          <t>Итого</t>
        </is>
      </c>
      <c r="O423" s="663" t="n"/>
      <c r="P423" s="663" t="n"/>
      <c r="Q423" s="663" t="n"/>
      <c r="R423" s="663" t="n"/>
      <c r="S423" s="663" t="n"/>
      <c r="T423" s="664" t="n"/>
      <c r="U423" s="43" t="inlineStr">
        <is>
          <t>кг</t>
        </is>
      </c>
      <c r="V423" s="694">
        <f>IFERROR(SUM(V413:V421),"0")</f>
        <v/>
      </c>
      <c r="W423" s="694">
        <f>IFERROR(SUM(W413:W421),"0")</f>
        <v/>
      </c>
      <c r="X423" s="43" t="n"/>
      <c r="Y423" s="695" t="n"/>
      <c r="Z423" s="695" t="n"/>
    </row>
    <row r="424" ht="14.25" customHeight="1">
      <c r="A424" s="339" t="inlineStr">
        <is>
          <t>Ветчины</t>
        </is>
      </c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322" t="n"/>
      <c r="N424" s="322" t="n"/>
      <c r="O424" s="322" t="n"/>
      <c r="P424" s="322" t="n"/>
      <c r="Q424" s="322" t="n"/>
      <c r="R424" s="322" t="n"/>
      <c r="S424" s="322" t="n"/>
      <c r="T424" s="322" t="n"/>
      <c r="U424" s="322" t="n"/>
      <c r="V424" s="322" t="n"/>
      <c r="W424" s="322" t="n"/>
      <c r="X424" s="322" t="n"/>
      <c r="Y424" s="339" t="n"/>
      <c r="Z424" s="339" t="n"/>
    </row>
    <row r="425" ht="16.5" customHeight="1">
      <c r="A425" s="64" t="inlineStr">
        <is>
          <t>SU002035</t>
        </is>
      </c>
      <c r="B425" s="64" t="inlineStr">
        <is>
          <t>P003146</t>
        </is>
      </c>
      <c r="C425" s="37" t="n">
        <v>4301020222</v>
      </c>
      <c r="D425" s="334" t="n">
        <v>4607091388930</v>
      </c>
      <c r="E425" s="655" t="n"/>
      <c r="F425" s="687" t="n">
        <v>0.88</v>
      </c>
      <c r="G425" s="38" t="n">
        <v>6</v>
      </c>
      <c r="H425" s="687" t="n">
        <v>5.28</v>
      </c>
      <c r="I425" s="68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55</v>
      </c>
      <c r="N425" s="924">
        <f>HYPERLINK("https://abi.ru/products/Охлажденные/Дугушка/Дугушка/Ветчины/P003146/","Ветчины Дугушка Дугушка Вес б/о Дугушка")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130</v>
      </c>
      <c r="W425" s="69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2" t="inlineStr">
        <is>
          <t>КИ</t>
        </is>
      </c>
    </row>
    <row r="426" ht="16.5" customHeight="1">
      <c r="A426" s="64" t="inlineStr">
        <is>
          <t>SU002643</t>
        </is>
      </c>
      <c r="B426" s="64" t="inlineStr">
        <is>
          <t>P002993</t>
        </is>
      </c>
      <c r="C426" s="37" t="n">
        <v>4301020206</v>
      </c>
      <c r="D426" s="334" t="n">
        <v>4680115880054</v>
      </c>
      <c r="E426" s="655" t="n"/>
      <c r="F426" s="687" t="n">
        <v>0.6</v>
      </c>
      <c r="G426" s="38" t="n">
        <v>6</v>
      </c>
      <c r="H426" s="687" t="n">
        <v>3.6</v>
      </c>
      <c r="I426" s="687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25">
        <f>HYPERLINK("https://abi.ru/products/Охлажденные/Дугушка/Дугушка/Ветчины/P002993/","Ветчины «Дугушка» Фикс.вес 0,6 П/а ТМ «Дугушка»")</f>
        <v/>
      </c>
      <c r="O426" s="689" t="n"/>
      <c r="P426" s="689" t="n"/>
      <c r="Q426" s="689" t="n"/>
      <c r="R426" s="655" t="n"/>
      <c r="S426" s="40" t="inlineStr"/>
      <c r="T426" s="40" t="inlineStr"/>
      <c r="U426" s="41" t="inlineStr">
        <is>
          <t>кг</t>
        </is>
      </c>
      <c r="V426" s="690" t="n">
        <v>0</v>
      </c>
      <c r="W426" s="691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3" t="inlineStr">
        <is>
          <t>КИ</t>
        </is>
      </c>
    </row>
    <row r="427">
      <c r="A427" s="329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кор</t>
        </is>
      </c>
      <c r="V427" s="694">
        <f>IFERROR(V425/H425,"0")+IFERROR(V426/H426,"0")</f>
        <v/>
      </c>
      <c r="W427" s="694">
        <f>IFERROR(W425/H425,"0")+IFERROR(W426/H426,"0")</f>
        <v/>
      </c>
      <c r="X427" s="694">
        <f>IFERROR(IF(X425="",0,X425),"0")+IFERROR(IF(X426="",0,X426),"0")</f>
        <v/>
      </c>
      <c r="Y427" s="695" t="n"/>
      <c r="Z427" s="695" t="n"/>
    </row>
    <row r="428">
      <c r="A428" s="322" t="n"/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692" t="n"/>
      <c r="N428" s="693" t="inlineStr">
        <is>
          <t>Итого</t>
        </is>
      </c>
      <c r="O428" s="663" t="n"/>
      <c r="P428" s="663" t="n"/>
      <c r="Q428" s="663" t="n"/>
      <c r="R428" s="663" t="n"/>
      <c r="S428" s="663" t="n"/>
      <c r="T428" s="664" t="n"/>
      <c r="U428" s="43" t="inlineStr">
        <is>
          <t>кг</t>
        </is>
      </c>
      <c r="V428" s="694">
        <f>IFERROR(SUM(V425:V426),"0")</f>
        <v/>
      </c>
      <c r="W428" s="694">
        <f>IFERROR(SUM(W425:W426),"0")</f>
        <v/>
      </c>
      <c r="X428" s="43" t="n"/>
      <c r="Y428" s="695" t="n"/>
      <c r="Z428" s="695" t="n"/>
    </row>
    <row r="429" ht="14.25" customHeight="1">
      <c r="A429" s="339" t="inlineStr">
        <is>
          <t>Копченые колбасы</t>
        </is>
      </c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322" t="n"/>
      <c r="N429" s="322" t="n"/>
      <c r="O429" s="322" t="n"/>
      <c r="P429" s="322" t="n"/>
      <c r="Q429" s="322" t="n"/>
      <c r="R429" s="322" t="n"/>
      <c r="S429" s="322" t="n"/>
      <c r="T429" s="322" t="n"/>
      <c r="U429" s="322" t="n"/>
      <c r="V429" s="322" t="n"/>
      <c r="W429" s="322" t="n"/>
      <c r="X429" s="322" t="n"/>
      <c r="Y429" s="339" t="n"/>
      <c r="Z429" s="339" t="n"/>
    </row>
    <row r="430" ht="27" customHeight="1">
      <c r="A430" s="64" t="inlineStr">
        <is>
          <t>SU002150</t>
        </is>
      </c>
      <c r="B430" s="64" t="inlineStr">
        <is>
          <t>P003636</t>
        </is>
      </c>
      <c r="C430" s="37" t="n">
        <v>4301031252</v>
      </c>
      <c r="D430" s="334" t="n">
        <v>4680115883116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60</v>
      </c>
      <c r="N430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80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SU002158</t>
        </is>
      </c>
      <c r="B431" s="64" t="inlineStr">
        <is>
          <t>P003632</t>
        </is>
      </c>
      <c r="C431" s="37" t="n">
        <v>4301031248</v>
      </c>
      <c r="D431" s="334" t="n">
        <v>4680115883093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60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SU002151</t>
        </is>
      </c>
      <c r="B432" s="64" t="inlineStr">
        <is>
          <t>P003634</t>
        </is>
      </c>
      <c r="C432" s="37" t="n">
        <v>4301031250</v>
      </c>
      <c r="D432" s="334" t="n">
        <v>4680115883109</v>
      </c>
      <c r="E432" s="655" t="n"/>
      <c r="F432" s="687" t="n">
        <v>0.88</v>
      </c>
      <c r="G432" s="38" t="n">
        <v>6</v>
      </c>
      <c r="H432" s="687" t="n">
        <v>5.28</v>
      </c>
      <c r="I432" s="68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150</v>
      </c>
      <c r="W432" s="69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SU002916</t>
        </is>
      </c>
      <c r="B433" s="64" t="inlineStr">
        <is>
          <t>P003633</t>
        </is>
      </c>
      <c r="C433" s="37" t="n">
        <v>4301031249</v>
      </c>
      <c r="D433" s="334" t="n">
        <v>4680115882072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60</v>
      </c>
      <c r="N433" s="929" t="inlineStr">
        <is>
          <t>В/к колбасы «Рубленая Запеченная»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SU002919</t>
        </is>
      </c>
      <c r="B434" s="64" t="inlineStr">
        <is>
          <t>P003635</t>
        </is>
      </c>
      <c r="C434" s="37" t="n">
        <v>4301031251</v>
      </c>
      <c r="D434" s="334" t="n">
        <v>4680115882102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0" t="inlineStr">
        <is>
          <t>В/к колбасы «Салями Запеченая»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SU002918</t>
        </is>
      </c>
      <c r="B435" s="64" t="inlineStr">
        <is>
          <t>P003637</t>
        </is>
      </c>
      <c r="C435" s="37" t="n">
        <v>4301031253</v>
      </c>
      <c r="D435" s="334" t="n">
        <v>4680115882096</v>
      </c>
      <c r="E435" s="655" t="n"/>
      <c r="F435" s="687" t="n">
        <v>0.6</v>
      </c>
      <c r="G435" s="38" t="n">
        <v>6</v>
      </c>
      <c r="H435" s="687" t="n">
        <v>3.6</v>
      </c>
      <c r="I435" s="68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1" t="inlineStr">
        <is>
          <t>В/к колбасы «Сервелат Запеченный» Фикс.вес 0,6 Вектор ТМ «Дугушка»</t>
        </is>
      </c>
      <c r="O435" s="689" t="n"/>
      <c r="P435" s="689" t="n"/>
      <c r="Q435" s="689" t="n"/>
      <c r="R435" s="655" t="n"/>
      <c r="S435" s="40" t="inlineStr"/>
      <c r="T435" s="40" t="inlineStr"/>
      <c r="U435" s="41" t="inlineStr">
        <is>
          <t>кг</t>
        </is>
      </c>
      <c r="V435" s="690" t="n">
        <v>0</v>
      </c>
      <c r="W435" s="69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>
      <c r="A436" s="329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кор</t>
        </is>
      </c>
      <c r="V436" s="694">
        <f>IFERROR(V430/H430,"0")+IFERROR(V431/H431,"0")+IFERROR(V432/H432,"0")+IFERROR(V433/H433,"0")+IFERROR(V434/H434,"0")+IFERROR(V435/H435,"0")</f>
        <v/>
      </c>
      <c r="W436" s="694">
        <f>IFERROR(W430/H430,"0")+IFERROR(W431/H431,"0")+IFERROR(W432/H432,"0")+IFERROR(W433/H433,"0")+IFERROR(W434/H434,"0")+IFERROR(W435/H435,"0")</f>
        <v/>
      </c>
      <c r="X436" s="694">
        <f>IFERROR(IF(X430="",0,X430),"0")+IFERROR(IF(X431="",0,X431),"0")+IFERROR(IF(X432="",0,X432),"0")+IFERROR(IF(X433="",0,X433),"0")+IFERROR(IF(X434="",0,X434),"0")+IFERROR(IF(X435="",0,X435),"0")</f>
        <v/>
      </c>
      <c r="Y436" s="695" t="n"/>
      <c r="Z436" s="695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92" t="n"/>
      <c r="N437" s="693" t="inlineStr">
        <is>
          <t>Итого</t>
        </is>
      </c>
      <c r="O437" s="663" t="n"/>
      <c r="P437" s="663" t="n"/>
      <c r="Q437" s="663" t="n"/>
      <c r="R437" s="663" t="n"/>
      <c r="S437" s="663" t="n"/>
      <c r="T437" s="664" t="n"/>
      <c r="U437" s="43" t="inlineStr">
        <is>
          <t>кг</t>
        </is>
      </c>
      <c r="V437" s="694">
        <f>IFERROR(SUM(V430:V435),"0")</f>
        <v/>
      </c>
      <c r="W437" s="694">
        <f>IFERROR(SUM(W430:W435),"0")</f>
        <v/>
      </c>
      <c r="X437" s="43" t="n"/>
      <c r="Y437" s="695" t="n"/>
      <c r="Z437" s="695" t="n"/>
    </row>
    <row r="438" ht="14.25" customHeight="1">
      <c r="A438" s="339" t="inlineStr">
        <is>
          <t>Сосиски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39" t="n"/>
      <c r="Z438" s="339" t="n"/>
    </row>
    <row r="439" ht="16.5" customHeight="1">
      <c r="A439" s="64" t="inlineStr">
        <is>
          <t>SU002218</t>
        </is>
      </c>
      <c r="B439" s="64" t="inlineStr">
        <is>
          <t>P002854</t>
        </is>
      </c>
      <c r="C439" s="37" t="n">
        <v>4301051230</v>
      </c>
      <c r="D439" s="334" t="n">
        <v>4607091383409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0" t="inlineStr">
        <is>
          <t>КИ</t>
        </is>
      </c>
    </row>
    <row r="440" ht="16.5" customHeight="1">
      <c r="A440" s="64" t="inlineStr">
        <is>
          <t>SU002219</t>
        </is>
      </c>
      <c r="B440" s="64" t="inlineStr">
        <is>
          <t>P002855</t>
        </is>
      </c>
      <c r="C440" s="37" t="n">
        <v>4301051231</v>
      </c>
      <c r="D440" s="334" t="n">
        <v>4607091383416</v>
      </c>
      <c r="E440" s="655" t="n"/>
      <c r="F440" s="687" t="n">
        <v>1.3</v>
      </c>
      <c r="G440" s="38" t="n">
        <v>6</v>
      </c>
      <c r="H440" s="687" t="n">
        <v>7.8</v>
      </c>
      <c r="I440" s="68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0" s="689" t="n"/>
      <c r="P440" s="689" t="n"/>
      <c r="Q440" s="689" t="n"/>
      <c r="R440" s="655" t="n"/>
      <c r="S440" s="40" t="inlineStr"/>
      <c r="T440" s="40" t="inlineStr"/>
      <c r="U440" s="41" t="inlineStr">
        <is>
          <t>кг</t>
        </is>
      </c>
      <c r="V440" s="690" t="n">
        <v>0</v>
      </c>
      <c r="W440" s="69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>
      <c r="A441" s="329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кор</t>
        </is>
      </c>
      <c r="V441" s="694">
        <f>IFERROR(V439/H439,"0")+IFERROR(V440/H440,"0")</f>
        <v/>
      </c>
      <c r="W441" s="694">
        <f>IFERROR(W439/H439,"0")+IFERROR(W440/H440,"0")</f>
        <v/>
      </c>
      <c r="X441" s="694">
        <f>IFERROR(IF(X439="",0,X439),"0")+IFERROR(IF(X440="",0,X440),"0")</f>
        <v/>
      </c>
      <c r="Y441" s="695" t="n"/>
      <c r="Z441" s="695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92" t="n"/>
      <c r="N442" s="693" t="inlineStr">
        <is>
          <t>Итого</t>
        </is>
      </c>
      <c r="O442" s="663" t="n"/>
      <c r="P442" s="663" t="n"/>
      <c r="Q442" s="663" t="n"/>
      <c r="R442" s="663" t="n"/>
      <c r="S442" s="663" t="n"/>
      <c r="T442" s="664" t="n"/>
      <c r="U442" s="43" t="inlineStr">
        <is>
          <t>кг</t>
        </is>
      </c>
      <c r="V442" s="694">
        <f>IFERROR(SUM(V439:V440),"0")</f>
        <v/>
      </c>
      <c r="W442" s="694">
        <f>IFERROR(SUM(W439:W440),"0")</f>
        <v/>
      </c>
      <c r="X442" s="43" t="n"/>
      <c r="Y442" s="695" t="n"/>
      <c r="Z442" s="695" t="n"/>
    </row>
    <row r="443" ht="27.75" customHeight="1">
      <c r="A443" s="350" t="inlineStr">
        <is>
          <t>Зареченские</t>
        </is>
      </c>
      <c r="B443" s="686" t="n"/>
      <c r="C443" s="686" t="n"/>
      <c r="D443" s="686" t="n"/>
      <c r="E443" s="686" t="n"/>
      <c r="F443" s="686" t="n"/>
      <c r="G443" s="686" t="n"/>
      <c r="H443" s="686" t="n"/>
      <c r="I443" s="686" t="n"/>
      <c r="J443" s="686" t="n"/>
      <c r="K443" s="686" t="n"/>
      <c r="L443" s="686" t="n"/>
      <c r="M443" s="686" t="n"/>
      <c r="N443" s="686" t="n"/>
      <c r="O443" s="686" t="n"/>
      <c r="P443" s="686" t="n"/>
      <c r="Q443" s="686" t="n"/>
      <c r="R443" s="686" t="n"/>
      <c r="S443" s="686" t="n"/>
      <c r="T443" s="686" t="n"/>
      <c r="U443" s="686" t="n"/>
      <c r="V443" s="686" t="n"/>
      <c r="W443" s="686" t="n"/>
      <c r="X443" s="686" t="n"/>
      <c r="Y443" s="55" t="n"/>
      <c r="Z443" s="55" t="n"/>
    </row>
    <row r="444" ht="16.5" customHeight="1">
      <c r="A444" s="338" t="inlineStr">
        <is>
          <t>Зареченские продукты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8" t="n"/>
      <c r="Z444" s="338" t="n"/>
    </row>
    <row r="445" ht="14.25" customHeight="1">
      <c r="A445" s="339" t="inlineStr">
        <is>
          <t>Вареные колбасы</t>
        </is>
      </c>
      <c r="B445" s="322" t="n"/>
      <c r="C445" s="322" t="n"/>
      <c r="D445" s="322" t="n"/>
      <c r="E445" s="322" t="n"/>
      <c r="F445" s="322" t="n"/>
      <c r="G445" s="322" t="n"/>
      <c r="H445" s="322" t="n"/>
      <c r="I445" s="322" t="n"/>
      <c r="J445" s="322" t="n"/>
      <c r="K445" s="322" t="n"/>
      <c r="L445" s="322" t="n"/>
      <c r="M445" s="322" t="n"/>
      <c r="N445" s="322" t="n"/>
      <c r="O445" s="322" t="n"/>
      <c r="P445" s="322" t="n"/>
      <c r="Q445" s="322" t="n"/>
      <c r="R445" s="322" t="n"/>
      <c r="S445" s="322" t="n"/>
      <c r="T445" s="322" t="n"/>
      <c r="U445" s="322" t="n"/>
      <c r="V445" s="322" t="n"/>
      <c r="W445" s="322" t="n"/>
      <c r="X445" s="322" t="n"/>
      <c r="Y445" s="339" t="n"/>
      <c r="Z445" s="339" t="n"/>
    </row>
    <row r="446" ht="27" customHeight="1">
      <c r="A446" s="64" t="inlineStr">
        <is>
          <t>SU002807</t>
        </is>
      </c>
      <c r="B446" s="64" t="inlineStr">
        <is>
          <t>P003583</t>
        </is>
      </c>
      <c r="C446" s="37" t="n">
        <v>4301011585</v>
      </c>
      <c r="D446" s="334" t="n">
        <v>4640242180441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4" t="inlineStr">
        <is>
          <t>Вареные колбасы «Муромская» Весовой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2" t="inlineStr">
        <is>
          <t>КИ</t>
        </is>
      </c>
    </row>
    <row r="447" ht="27" customHeight="1">
      <c r="A447" s="64" t="inlineStr">
        <is>
          <t>SU002808</t>
        </is>
      </c>
      <c r="B447" s="64" t="inlineStr">
        <is>
          <t>P003582</t>
        </is>
      </c>
      <c r="C447" s="37" t="n">
        <v>4301011584</v>
      </c>
      <c r="D447" s="334" t="n">
        <v>4640242180564</v>
      </c>
      <c r="E447" s="655" t="n"/>
      <c r="F447" s="687" t="n">
        <v>1.5</v>
      </c>
      <c r="G447" s="38" t="n">
        <v>8</v>
      </c>
      <c r="H447" s="687" t="n">
        <v>12</v>
      </c>
      <c r="I447" s="68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5" t="inlineStr">
        <is>
          <t>Вареные колбасы «Нежная» НТУ Весовые П/а ТМ «Зареченские»</t>
        </is>
      </c>
      <c r="O447" s="689" t="n"/>
      <c r="P447" s="689" t="n"/>
      <c r="Q447" s="689" t="n"/>
      <c r="R447" s="655" t="n"/>
      <c r="S447" s="40" t="inlineStr"/>
      <c r="T447" s="40" t="inlineStr"/>
      <c r="U447" s="41" t="inlineStr">
        <is>
          <t>кг</t>
        </is>
      </c>
      <c r="V447" s="690" t="n">
        <v>50</v>
      </c>
      <c r="W447" s="69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>
      <c r="A448" s="329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кор</t>
        </is>
      </c>
      <c r="V448" s="694">
        <f>IFERROR(V446/H446,"0")+IFERROR(V447/H447,"0")</f>
        <v/>
      </c>
      <c r="W448" s="694">
        <f>IFERROR(W446/H446,"0")+IFERROR(W447/H447,"0")</f>
        <v/>
      </c>
      <c r="X448" s="694">
        <f>IFERROR(IF(X446="",0,X446),"0")+IFERROR(IF(X447="",0,X447),"0")</f>
        <v/>
      </c>
      <c r="Y448" s="695" t="n"/>
      <c r="Z448" s="695" t="n"/>
    </row>
    <row r="449">
      <c r="A449" s="322" t="n"/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692" t="n"/>
      <c r="N449" s="693" t="inlineStr">
        <is>
          <t>Итого</t>
        </is>
      </c>
      <c r="O449" s="663" t="n"/>
      <c r="P449" s="663" t="n"/>
      <c r="Q449" s="663" t="n"/>
      <c r="R449" s="663" t="n"/>
      <c r="S449" s="663" t="n"/>
      <c r="T449" s="664" t="n"/>
      <c r="U449" s="43" t="inlineStr">
        <is>
          <t>кг</t>
        </is>
      </c>
      <c r="V449" s="694">
        <f>IFERROR(SUM(V446:V447),"0")</f>
        <v/>
      </c>
      <c r="W449" s="694">
        <f>IFERROR(SUM(W446:W447),"0")</f>
        <v/>
      </c>
      <c r="X449" s="43" t="n"/>
      <c r="Y449" s="695" t="n"/>
      <c r="Z449" s="695" t="n"/>
    </row>
    <row r="450" ht="14.25" customHeight="1">
      <c r="A450" s="339" t="inlineStr">
        <is>
          <t>Ветчины</t>
        </is>
      </c>
      <c r="B450" s="322" t="n"/>
      <c r="C450" s="322" t="n"/>
      <c r="D450" s="322" t="n"/>
      <c r="E450" s="322" t="n"/>
      <c r="F450" s="322" t="n"/>
      <c r="G450" s="322" t="n"/>
      <c r="H450" s="322" t="n"/>
      <c r="I450" s="322" t="n"/>
      <c r="J450" s="322" t="n"/>
      <c r="K450" s="322" t="n"/>
      <c r="L450" s="322" t="n"/>
      <c r="M450" s="322" t="n"/>
      <c r="N450" s="322" t="n"/>
      <c r="O450" s="322" t="n"/>
      <c r="P450" s="322" t="n"/>
      <c r="Q450" s="322" t="n"/>
      <c r="R450" s="322" t="n"/>
      <c r="S450" s="322" t="n"/>
      <c r="T450" s="322" t="n"/>
      <c r="U450" s="322" t="n"/>
      <c r="V450" s="322" t="n"/>
      <c r="W450" s="322" t="n"/>
      <c r="X450" s="322" t="n"/>
      <c r="Y450" s="339" t="n"/>
      <c r="Z450" s="339" t="n"/>
    </row>
    <row r="451" ht="27" customHeight="1">
      <c r="A451" s="64" t="inlineStr">
        <is>
          <t>SU002811</t>
        </is>
      </c>
      <c r="B451" s="64" t="inlineStr">
        <is>
          <t>P003588</t>
        </is>
      </c>
      <c r="C451" s="37" t="n">
        <v>4301020260</v>
      </c>
      <c r="D451" s="334" t="n">
        <v>4640242180526</v>
      </c>
      <c r="E451" s="655" t="n"/>
      <c r="F451" s="687" t="n">
        <v>1.8</v>
      </c>
      <c r="G451" s="38" t="n">
        <v>6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36" t="inlineStr">
        <is>
          <t>Ветчины «Нежная» Весовой п/а ТМ «Зареченские» большой батон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 ht="16.5" customHeight="1">
      <c r="A452" s="64" t="inlineStr">
        <is>
          <t>SU002806</t>
        </is>
      </c>
      <c r="B452" s="64" t="inlineStr">
        <is>
          <t>P003591</t>
        </is>
      </c>
      <c r="C452" s="37" t="n">
        <v>4301020269</v>
      </c>
      <c r="D452" s="334" t="n">
        <v>4640242180519</v>
      </c>
      <c r="E452" s="655" t="n"/>
      <c r="F452" s="687" t="n">
        <v>1.35</v>
      </c>
      <c r="G452" s="38" t="n">
        <v>8</v>
      </c>
      <c r="H452" s="687" t="n">
        <v>10.8</v>
      </c>
      <c r="I452" s="687" t="n">
        <v>11.28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50</v>
      </c>
      <c r="N452" s="937" t="inlineStr">
        <is>
          <t>Ветчины «Нежная» Весовой п/а ТМ «Зареченские»</t>
        </is>
      </c>
      <c r="O452" s="689" t="n"/>
      <c r="P452" s="689" t="n"/>
      <c r="Q452" s="689" t="n"/>
      <c r="R452" s="655" t="n"/>
      <c r="S452" s="40" t="inlineStr"/>
      <c r="T452" s="40" t="inlineStr"/>
      <c r="U452" s="41" t="inlineStr">
        <is>
          <t>кг</t>
        </is>
      </c>
      <c r="V452" s="690" t="n">
        <v>0</v>
      </c>
      <c r="W452" s="69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>
      <c r="A453" s="329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кор</t>
        </is>
      </c>
      <c r="V453" s="694">
        <f>IFERROR(V451/H451,"0")+IFERROR(V452/H452,"0")</f>
        <v/>
      </c>
      <c r="W453" s="694">
        <f>IFERROR(W451/H451,"0")+IFERROR(W452/H452,"0")</f>
        <v/>
      </c>
      <c r="X453" s="694">
        <f>IFERROR(IF(X451="",0,X451),"0")+IFERROR(IF(X452="",0,X452),"0")</f>
        <v/>
      </c>
      <c r="Y453" s="695" t="n"/>
      <c r="Z453" s="695" t="n"/>
    </row>
    <row r="454">
      <c r="A454" s="322" t="n"/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692" t="n"/>
      <c r="N454" s="693" t="inlineStr">
        <is>
          <t>Итого</t>
        </is>
      </c>
      <c r="O454" s="663" t="n"/>
      <c r="P454" s="663" t="n"/>
      <c r="Q454" s="663" t="n"/>
      <c r="R454" s="663" t="n"/>
      <c r="S454" s="663" t="n"/>
      <c r="T454" s="664" t="n"/>
      <c r="U454" s="43" t="inlineStr">
        <is>
          <t>кг</t>
        </is>
      </c>
      <c r="V454" s="694">
        <f>IFERROR(SUM(V451:V452),"0")</f>
        <v/>
      </c>
      <c r="W454" s="694">
        <f>IFERROR(SUM(W451:W452),"0")</f>
        <v/>
      </c>
      <c r="X454" s="43" t="n"/>
      <c r="Y454" s="695" t="n"/>
      <c r="Z454" s="695" t="n"/>
    </row>
    <row r="455" ht="14.25" customHeight="1">
      <c r="A455" s="339" t="inlineStr">
        <is>
          <t>Копченые колбасы</t>
        </is>
      </c>
      <c r="B455" s="322" t="n"/>
      <c r="C455" s="322" t="n"/>
      <c r="D455" s="322" t="n"/>
      <c r="E455" s="322" t="n"/>
      <c r="F455" s="322" t="n"/>
      <c r="G455" s="322" t="n"/>
      <c r="H455" s="322" t="n"/>
      <c r="I455" s="322" t="n"/>
      <c r="J455" s="322" t="n"/>
      <c r="K455" s="322" t="n"/>
      <c r="L455" s="322" t="n"/>
      <c r="M455" s="322" t="n"/>
      <c r="N455" s="322" t="n"/>
      <c r="O455" s="322" t="n"/>
      <c r="P455" s="322" t="n"/>
      <c r="Q455" s="322" t="n"/>
      <c r="R455" s="322" t="n"/>
      <c r="S455" s="322" t="n"/>
      <c r="T455" s="322" t="n"/>
      <c r="U455" s="322" t="n"/>
      <c r="V455" s="322" t="n"/>
      <c r="W455" s="322" t="n"/>
      <c r="X455" s="322" t="n"/>
      <c r="Y455" s="339" t="n"/>
      <c r="Z455" s="339" t="n"/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34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8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6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34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9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>
      <c r="A458" s="329" t="n"/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кор</t>
        </is>
      </c>
      <c r="V458" s="694">
        <f>IFERROR(V456/H456,"0")+IFERROR(V457/H457,"0")</f>
        <v/>
      </c>
      <c r="W458" s="694">
        <f>IFERROR(W456/H456,"0")+IFERROR(W457/H457,"0")</f>
        <v/>
      </c>
      <c r="X458" s="694">
        <f>IFERROR(IF(X456="",0,X456),"0")+IFERROR(IF(X457="",0,X457),"0")</f>
        <v/>
      </c>
      <c r="Y458" s="695" t="n"/>
      <c r="Z458" s="695" t="n"/>
    </row>
    <row r="459">
      <c r="A459" s="322" t="n"/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кг</t>
        </is>
      </c>
      <c r="V459" s="694">
        <f>IFERROR(SUM(V456:V457),"0")</f>
        <v/>
      </c>
      <c r="W459" s="694">
        <f>IFERROR(SUM(W456:W457),"0")</f>
        <v/>
      </c>
      <c r="X459" s="43" t="n"/>
      <c r="Y459" s="695" t="n"/>
      <c r="Z459" s="695" t="n"/>
    </row>
    <row r="460" ht="14.25" customHeight="1">
      <c r="A460" s="339" t="inlineStr">
        <is>
          <t>Сосиски</t>
        </is>
      </c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322" t="n"/>
      <c r="N460" s="322" t="n"/>
      <c r="O460" s="322" t="n"/>
      <c r="P460" s="322" t="n"/>
      <c r="Q460" s="322" t="n"/>
      <c r="R460" s="322" t="n"/>
      <c r="S460" s="322" t="n"/>
      <c r="T460" s="322" t="n"/>
      <c r="U460" s="322" t="n"/>
      <c r="V460" s="322" t="n"/>
      <c r="W460" s="322" t="n"/>
      <c r="X460" s="322" t="n"/>
      <c r="Y460" s="339" t="n"/>
      <c r="Z460" s="339" t="n"/>
    </row>
    <row r="461" ht="27" customHeight="1">
      <c r="A461" s="64" t="inlineStr">
        <is>
          <t>SU002803</t>
        </is>
      </c>
      <c r="B461" s="64" t="inlineStr">
        <is>
          <t>P003590</t>
        </is>
      </c>
      <c r="C461" s="37" t="n">
        <v>4301051510</v>
      </c>
      <c r="D461" s="334" t="n">
        <v>4640242180540</v>
      </c>
      <c r="E461" s="655" t="n"/>
      <c r="F461" s="687" t="n">
        <v>1.3</v>
      </c>
      <c r="G461" s="38" t="n">
        <v>6</v>
      </c>
      <c r="H461" s="687" t="n">
        <v>7.8</v>
      </c>
      <c r="I461" s="687" t="n">
        <v>8.364000000000001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30</v>
      </c>
      <c r="N461" s="940" t="inlineStr">
        <is>
          <t>Сосиски «Сочные» Весовой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SU002804</t>
        </is>
      </c>
      <c r="B462" s="64" t="inlineStr">
        <is>
          <t>P003585</t>
        </is>
      </c>
      <c r="C462" s="37" t="n">
        <v>4301051508</v>
      </c>
      <c r="D462" s="334" t="n">
        <v>4640242180557</v>
      </c>
      <c r="E462" s="655" t="n"/>
      <c r="F462" s="687" t="n">
        <v>0.5</v>
      </c>
      <c r="G462" s="38" t="n">
        <v>6</v>
      </c>
      <c r="H462" s="687" t="n">
        <v>3</v>
      </c>
      <c r="I462" s="687" t="n">
        <v>3.284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30</v>
      </c>
      <c r="N462" s="941" t="inlineStr">
        <is>
          <t>Сосиски «Сочные» Фикс.вес 0,5 п/а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>
      <c r="A463" s="329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кор</t>
        </is>
      </c>
      <c r="V463" s="694">
        <f>IFERROR(V461/H461,"0")+IFERROR(V462/H462,"0")</f>
        <v/>
      </c>
      <c r="W463" s="694">
        <f>IFERROR(W461/H461,"0")+IFERROR(W462/H462,"0")</f>
        <v/>
      </c>
      <c r="X463" s="694">
        <f>IFERROR(IF(X461="",0,X461),"0")+IFERROR(IF(X462="",0,X462),"0")</f>
        <v/>
      </c>
      <c r="Y463" s="695" t="n"/>
      <c r="Z463" s="695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92" t="n"/>
      <c r="N464" s="693" t="inlineStr">
        <is>
          <t>Итого</t>
        </is>
      </c>
      <c r="O464" s="663" t="n"/>
      <c r="P464" s="663" t="n"/>
      <c r="Q464" s="663" t="n"/>
      <c r="R464" s="663" t="n"/>
      <c r="S464" s="663" t="n"/>
      <c r="T464" s="664" t="n"/>
      <c r="U464" s="43" t="inlineStr">
        <is>
          <t>кг</t>
        </is>
      </c>
      <c r="V464" s="694">
        <f>IFERROR(SUM(V461:V462),"0")</f>
        <v/>
      </c>
      <c r="W464" s="694">
        <f>IFERROR(SUM(W461:W462),"0")</f>
        <v/>
      </c>
      <c r="X464" s="43" t="n"/>
      <c r="Y464" s="695" t="n"/>
      <c r="Z464" s="695" t="n"/>
    </row>
    <row r="465" ht="16.5" customHeight="1">
      <c r="A465" s="338" t="inlineStr">
        <is>
          <t>Выгодная цена</t>
        </is>
      </c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322" t="n"/>
      <c r="N465" s="322" t="n"/>
      <c r="O465" s="322" t="n"/>
      <c r="P465" s="322" t="n"/>
      <c r="Q465" s="322" t="n"/>
      <c r="R465" s="322" t="n"/>
      <c r="S465" s="322" t="n"/>
      <c r="T465" s="322" t="n"/>
      <c r="U465" s="322" t="n"/>
      <c r="V465" s="322" t="n"/>
      <c r="W465" s="322" t="n"/>
      <c r="X465" s="322" t="n"/>
      <c r="Y465" s="338" t="n"/>
      <c r="Z465" s="338" t="n"/>
    </row>
    <row r="466" ht="14.25" customHeight="1">
      <c r="A466" s="339" t="inlineStr">
        <is>
          <t>Сосиски</t>
        </is>
      </c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322" t="n"/>
      <c r="N466" s="322" t="n"/>
      <c r="O466" s="322" t="n"/>
      <c r="P466" s="322" t="n"/>
      <c r="Q466" s="322" t="n"/>
      <c r="R466" s="322" t="n"/>
      <c r="S466" s="322" t="n"/>
      <c r="T466" s="322" t="n"/>
      <c r="U466" s="322" t="n"/>
      <c r="V466" s="322" t="n"/>
      <c r="W466" s="322" t="n"/>
      <c r="X466" s="322" t="n"/>
      <c r="Y466" s="339" t="n"/>
      <c r="Z466" s="339" t="n"/>
    </row>
    <row r="467" ht="16.5" customHeight="1">
      <c r="A467" s="64" t="inlineStr">
        <is>
          <t>SU002655</t>
        </is>
      </c>
      <c r="B467" s="64" t="inlineStr">
        <is>
          <t>P003022</t>
        </is>
      </c>
      <c r="C467" s="37" t="n">
        <v>4301051310</v>
      </c>
      <c r="D467" s="334" t="n">
        <v>4680115880870</v>
      </c>
      <c r="E467" s="655" t="n"/>
      <c r="F467" s="687" t="n">
        <v>1.3</v>
      </c>
      <c r="G467" s="38" t="n">
        <v>6</v>
      </c>
      <c r="H467" s="687" t="n">
        <v>7.8</v>
      </c>
      <c r="I467" s="68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СК3</t>
        </is>
      </c>
      <c r="M467" s="38" t="n">
        <v>40</v>
      </c>
      <c r="N467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7" s="689" t="n"/>
      <c r="P467" s="689" t="n"/>
      <c r="Q467" s="689" t="n"/>
      <c r="R467" s="655" t="n"/>
      <c r="S467" s="40" t="inlineStr"/>
      <c r="T467" s="40" t="inlineStr"/>
      <c r="U467" s="41" t="inlineStr">
        <is>
          <t>кг</t>
        </is>
      </c>
      <c r="V467" s="690" t="n">
        <v>450</v>
      </c>
      <c r="W467" s="69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0" t="inlineStr">
        <is>
          <t>КИ</t>
        </is>
      </c>
    </row>
    <row r="468">
      <c r="A468" s="329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кор</t>
        </is>
      </c>
      <c r="V468" s="694">
        <f>IFERROR(V467/H467,"0")</f>
        <v/>
      </c>
      <c r="W468" s="694">
        <f>IFERROR(W467/H467,"0")</f>
        <v/>
      </c>
      <c r="X468" s="694">
        <f>IFERROR(IF(X467="",0,X467),"0")</f>
        <v/>
      </c>
      <c r="Y468" s="695" t="n"/>
      <c r="Z468" s="695" t="n"/>
    </row>
    <row r="469">
      <c r="A469" s="322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92" t="n"/>
      <c r="N469" s="693" t="inlineStr">
        <is>
          <t>Итого</t>
        </is>
      </c>
      <c r="O469" s="663" t="n"/>
      <c r="P469" s="663" t="n"/>
      <c r="Q469" s="663" t="n"/>
      <c r="R469" s="663" t="n"/>
      <c r="S469" s="663" t="n"/>
      <c r="T469" s="664" t="n"/>
      <c r="U469" s="43" t="inlineStr">
        <is>
          <t>кг</t>
        </is>
      </c>
      <c r="V469" s="694">
        <f>IFERROR(SUM(V467:V467),"0")</f>
        <v/>
      </c>
      <c r="W469" s="694">
        <f>IFERROR(SUM(W467:W467),"0")</f>
        <v/>
      </c>
      <c r="X469" s="43" t="n"/>
      <c r="Y469" s="695" t="n"/>
      <c r="Z469" s="695" t="n"/>
    </row>
    <row r="470" ht="15" customHeight="1">
      <c r="A470" s="333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НЕТТО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0" s="69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ИТОГО БРУТТО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кг</t>
        </is>
      </c>
      <c r="V471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/>
      </c>
      <c r="W471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Кол-во паллет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шт</t>
        </is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/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Вес брутто  с паллетами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кг</t>
        </is>
      </c>
      <c r="V473" s="694">
        <f>GrossWeightTotal+PalletQtyTotal*25</f>
        <v/>
      </c>
      <c r="W473" s="694">
        <f>GrossWeightTotalR+PalletQtyTotalR*25</f>
        <v/>
      </c>
      <c r="X473" s="43" t="n"/>
      <c r="Y473" s="695" t="n"/>
      <c r="Z473" s="695" t="n"/>
    </row>
    <row r="474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Кол-во коробок</t>
        </is>
      </c>
      <c r="O474" s="646" t="n"/>
      <c r="P474" s="646" t="n"/>
      <c r="Q474" s="646" t="n"/>
      <c r="R474" s="646" t="n"/>
      <c r="S474" s="646" t="n"/>
      <c r="T474" s="647" t="n"/>
      <c r="U474" s="43" t="inlineStr">
        <is>
          <t>шт</t>
        </is>
      </c>
      <c r="V474" s="69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/>
      </c>
      <c r="W474" s="69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/>
      </c>
      <c r="X474" s="43" t="n"/>
      <c r="Y474" s="695" t="n"/>
      <c r="Z474" s="695" t="n"/>
    </row>
    <row r="475" ht="14.25" customHeight="1">
      <c r="A475" s="322" t="n"/>
      <c r="B475" s="322" t="n"/>
      <c r="C475" s="322" t="n"/>
      <c r="D475" s="322" t="n"/>
      <c r="E475" s="322" t="n"/>
      <c r="F475" s="322" t="n"/>
      <c r="G475" s="322" t="n"/>
      <c r="H475" s="322" t="n"/>
      <c r="I475" s="322" t="n"/>
      <c r="J475" s="322" t="n"/>
      <c r="K475" s="322" t="n"/>
      <c r="L475" s="322" t="n"/>
      <c r="M475" s="652" t="n"/>
      <c r="N475" s="943" t="inlineStr">
        <is>
          <t>Объем заказа</t>
        </is>
      </c>
      <c r="O475" s="646" t="n"/>
      <c r="P475" s="646" t="n"/>
      <c r="Q475" s="646" t="n"/>
      <c r="R475" s="646" t="n"/>
      <c r="S475" s="646" t="n"/>
      <c r="T475" s="647" t="n"/>
      <c r="U475" s="46" t="inlineStr">
        <is>
          <t>м3</t>
        </is>
      </c>
      <c r="V475" s="43" t="n"/>
      <c r="W475" s="43" t="n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/>
      </c>
      <c r="Y475" s="695" t="n"/>
      <c r="Z475" s="695" t="n"/>
    </row>
    <row r="476" ht="13.5" customHeight="1" thickBot="1"/>
    <row r="477" ht="27" customHeight="1" thickBot="1" thickTop="1">
      <c r="A477" s="47" t="inlineStr">
        <is>
          <t>ТОРГОВАЯ МАРКА</t>
        </is>
      </c>
      <c r="B477" s="321" t="inlineStr">
        <is>
          <t>Ядрена копоть</t>
        </is>
      </c>
      <c r="C477" s="321" t="inlineStr">
        <is>
          <t>Вязанка</t>
        </is>
      </c>
      <c r="D477" s="944" t="n"/>
      <c r="E477" s="944" t="n"/>
      <c r="F477" s="945" t="n"/>
      <c r="G477" s="321" t="inlineStr">
        <is>
          <t>Стародворье</t>
        </is>
      </c>
      <c r="H477" s="944" t="n"/>
      <c r="I477" s="944" t="n"/>
      <c r="J477" s="944" t="n"/>
      <c r="K477" s="944" t="n"/>
      <c r="L477" s="944" t="n"/>
      <c r="M477" s="944" t="n"/>
      <c r="N477" s="945" t="n"/>
      <c r="O477" s="321" t="inlineStr">
        <is>
          <t>Особый рецепт</t>
        </is>
      </c>
      <c r="P477" s="945" t="n"/>
      <c r="Q477" s="321" t="inlineStr">
        <is>
          <t>Баварушка</t>
        </is>
      </c>
      <c r="R477" s="945" t="n"/>
      <c r="S477" s="321" t="inlineStr">
        <is>
          <t>Дугушка</t>
        </is>
      </c>
      <c r="T477" s="321" t="inlineStr">
        <is>
          <t>Зареченские</t>
        </is>
      </c>
      <c r="U477" s="945" t="n"/>
      <c r="Z477" s="61" t="n"/>
      <c r="AC477" s="322" t="n"/>
    </row>
    <row r="478" ht="14.25" customHeight="1" thickTop="1">
      <c r="A478" s="323" t="inlineStr">
        <is>
          <t>СЕРИЯ</t>
        </is>
      </c>
      <c r="B478" s="321" t="inlineStr">
        <is>
          <t>Ядрена копоть</t>
        </is>
      </c>
      <c r="C478" s="321" t="inlineStr">
        <is>
          <t>Столичная</t>
        </is>
      </c>
      <c r="D478" s="321" t="inlineStr">
        <is>
          <t>Классическая</t>
        </is>
      </c>
      <c r="E478" s="321" t="inlineStr">
        <is>
          <t>Вязанка</t>
        </is>
      </c>
      <c r="F478" s="321" t="inlineStr">
        <is>
          <t>Сливушки</t>
        </is>
      </c>
      <c r="G478" s="321" t="inlineStr">
        <is>
          <t>Золоченная в печи</t>
        </is>
      </c>
      <c r="H478" s="321" t="inlineStr">
        <is>
          <t>Мясорубская</t>
        </is>
      </c>
      <c r="I478" s="321" t="inlineStr">
        <is>
          <t>Сочинка</t>
        </is>
      </c>
      <c r="J478" s="321" t="inlineStr">
        <is>
          <t>Филедворская</t>
        </is>
      </c>
      <c r="K478" s="322" t="n"/>
      <c r="L478" s="321" t="inlineStr">
        <is>
          <t>Бордо</t>
        </is>
      </c>
      <c r="M478" s="321" t="inlineStr">
        <is>
          <t>Фирменная</t>
        </is>
      </c>
      <c r="N478" s="321" t="inlineStr">
        <is>
          <t>Бавария</t>
        </is>
      </c>
      <c r="O478" s="321" t="inlineStr">
        <is>
          <t>Особая</t>
        </is>
      </c>
      <c r="P478" s="321" t="inlineStr">
        <is>
          <t>Особая Без свинины</t>
        </is>
      </c>
      <c r="Q478" s="321" t="inlineStr">
        <is>
          <t>Филейбургская</t>
        </is>
      </c>
      <c r="R478" s="321" t="inlineStr">
        <is>
          <t>Балыкбургская</t>
        </is>
      </c>
      <c r="S478" s="321" t="inlineStr">
        <is>
          <t>Дугушка</t>
        </is>
      </c>
      <c r="T478" s="321" t="inlineStr">
        <is>
          <t>Зареченские продукты</t>
        </is>
      </c>
      <c r="U478" s="321" t="inlineStr">
        <is>
          <t>Выгодная цена</t>
        </is>
      </c>
      <c r="Z478" s="61" t="n"/>
      <c r="AC478" s="322" t="n"/>
    </row>
    <row r="479" ht="13.5" customHeight="1" thickBot="1">
      <c r="A479" s="946" t="n"/>
      <c r="B479" s="947" t="n"/>
      <c r="C479" s="947" t="n"/>
      <c r="D479" s="947" t="n"/>
      <c r="E479" s="947" t="n"/>
      <c r="F479" s="947" t="n"/>
      <c r="G479" s="947" t="n"/>
      <c r="H479" s="947" t="n"/>
      <c r="I479" s="947" t="n"/>
      <c r="J479" s="947" t="n"/>
      <c r="K479" s="322" t="n"/>
      <c r="L479" s="947" t="n"/>
      <c r="M479" s="947" t="n"/>
      <c r="N479" s="947" t="n"/>
      <c r="O479" s="947" t="n"/>
      <c r="P479" s="947" t="n"/>
      <c r="Q479" s="947" t="n"/>
      <c r="R479" s="947" t="n"/>
      <c r="S479" s="947" t="n"/>
      <c r="T479" s="947" t="n"/>
      <c r="U479" s="947" t="n"/>
      <c r="Z479" s="61" t="n"/>
      <c r="AC479" s="322" t="n"/>
    </row>
    <row r="480" ht="18" customHeight="1" thickBot="1" thickTop="1">
      <c r="A480" s="47" t="inlineStr">
        <is>
          <t>ИТОГО, кг</t>
        </is>
      </c>
      <c r="B480" s="53">
        <f>IFERROR(W22*1,"0")+IFERROR(W26*1,"0")+IFERROR(W27*1,"0")+IFERROR(W28*1,"0")+IFERROR(W29*1,"0")+IFERROR(W30*1,"0")+IFERROR(W31*1,"0")+IFERROR(W35*1,"0")+IFERROR(W39*1,"0")+IFERROR(W43*1,"0")</f>
        <v/>
      </c>
      <c r="C480" s="53">
        <f>IFERROR(W49*1,"0")+IFERROR(W50*1,"0")</f>
        <v/>
      </c>
      <c r="D480" s="53">
        <f>IFERROR(W55*1,"0")+IFERROR(W56*1,"0")+IFERROR(W57*1,"0")+IFERROR(W58*1,"0")</f>
        <v/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0" s="53">
        <f>IFERROR(W130*1,"0")+IFERROR(W131*1,"0")+IFERROR(W132*1,"0")</f>
        <v/>
      </c>
      <c r="G480" s="53">
        <f>IFERROR(W138*1,"0")+IFERROR(W139*1,"0")+IFERROR(W140*1,"0")</f>
        <v/>
      </c>
      <c r="H480" s="53">
        <f>IFERROR(W145*1,"0")+IFERROR(W146*1,"0")+IFERROR(W147*1,"0")+IFERROR(W148*1,"0")+IFERROR(W149*1,"0")+IFERROR(W150*1,"0")+IFERROR(W151*1,"0")+IFERROR(W152*1,"0")+IFERROR(W153*1,"0")</f>
        <v/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0" s="53">
        <f>IFERROR(W203*1,"0")</f>
        <v/>
      </c>
      <c r="K480" s="322" t="n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0" s="53">
        <f>IFERROR(W266*1,"0")+IFERROR(W267*1,"0")+IFERROR(W268*1,"0")+IFERROR(W269*1,"0")+IFERROR(W270*1,"0")+IFERROR(W271*1,"0")+IFERROR(W272*1,"0")+IFERROR(W276*1,"0")+IFERROR(W277*1,"0")</f>
        <v/>
      </c>
      <c r="N480" s="53">
        <f>IFERROR(W282*1,"0")+IFERROR(W286*1,"0")+IFERROR(W290*1,"0")+IFERROR(W294*1,"0")</f>
        <v/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/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/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/>
      </c>
      <c r="R480" s="53">
        <f>IFERROR(W396*1,"0")+IFERROR(W397*1,"0")+IFERROR(W401*1,"0")+IFERROR(W402*1,"0")+IFERROR(W403*1,"0")+IFERROR(W404*1,"0")+IFERROR(W405*1,"0")+IFERROR(W406*1,"0")+IFERROR(W407*1,"0")</f>
        <v/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/>
      </c>
      <c r="T480" s="53">
        <f>IFERROR(W446*1,"0")+IFERROR(W447*1,"0")+IFERROR(W451*1,"0")+IFERROR(W452*1,"0")+IFERROR(W456*1,"0")+IFERROR(W457*1,"0")+IFERROR(W461*1,"0")+IFERROR(W462*1,"0")</f>
        <v/>
      </c>
      <c r="U480" s="53">
        <f>IFERROR(W467*1,"0")</f>
        <v/>
      </c>
      <c r="Z480" s="61" t="n"/>
      <c r="AC480" s="322" t="n"/>
    </row>
    <row r="48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GyEx8vRkQurMlAUAb8NCA==" formatRows="1" sort="0" spinCount="100000" hashValue="BSxMi9Sd03E2IQJ3gPy9Pndaga9dZDJJ+OTCcclLvGqkNFhK6N9i45P40esepQLWH6unQhnqBHc9e2oRSmgM0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5"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38:X38"/>
    <mergeCell ref="A280:X280"/>
    <mergeCell ref="A445:X445"/>
    <mergeCell ref="N342:T342"/>
    <mergeCell ref="D363:E363"/>
    <mergeCell ref="D357:E357"/>
    <mergeCell ref="N28:R28"/>
    <mergeCell ref="D71:E71"/>
    <mergeCell ref="N186:R186"/>
    <mergeCell ref="N457:R457"/>
    <mergeCell ref="D307:E307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360:E360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W17:W18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N45:T45"/>
    <mergeCell ref="A285:X285"/>
    <mergeCell ref="N422:T422"/>
    <mergeCell ref="N343:T34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28:E28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D55:E55"/>
    <mergeCell ref="D30:E30"/>
    <mergeCell ref="N407:R407"/>
    <mergeCell ref="D432:E432"/>
    <mergeCell ref="N195:R195"/>
    <mergeCell ref="D67:E67"/>
    <mergeCell ref="D5:E5"/>
    <mergeCell ref="D303:E303"/>
    <mergeCell ref="A207:X207"/>
    <mergeCell ref="D290:E290"/>
    <mergeCell ref="D94:E94"/>
    <mergeCell ref="D361:E361"/>
    <mergeCell ref="D417:E417"/>
    <mergeCell ref="N197:R197"/>
    <mergeCell ref="D69:E69"/>
    <mergeCell ref="N119:T119"/>
    <mergeCell ref="O10:P10"/>
    <mergeCell ref="N398:T398"/>
    <mergeCell ref="A444:X444"/>
    <mergeCell ref="N335:T335"/>
    <mergeCell ref="N75:R75"/>
    <mergeCell ref="D356:E356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A93:X93"/>
    <mergeCell ref="D211:E211"/>
    <mergeCell ref="N295:T295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N51:T51"/>
    <mergeCell ref="D72:E72"/>
    <mergeCell ref="N368:R368"/>
    <mergeCell ref="D235:E235"/>
    <mergeCell ref="A244:M245"/>
    <mergeCell ref="A342:M34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AD17:AD18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A17:A18"/>
    <mergeCell ref="K17:K18"/>
    <mergeCell ref="N431:R431"/>
    <mergeCell ref="A20:X20"/>
    <mergeCell ref="C17:C18"/>
    <mergeCell ref="N231:R231"/>
    <mergeCell ref="N291:T291"/>
    <mergeCell ref="D103:E103"/>
    <mergeCell ref="N358:R358"/>
    <mergeCell ref="N380:T380"/>
    <mergeCell ref="D230:E230"/>
    <mergeCell ref="D401:E401"/>
    <mergeCell ref="D168:E168"/>
    <mergeCell ref="D339:E339"/>
    <mergeCell ref="A348:X348"/>
    <mergeCell ref="D9:E9"/>
    <mergeCell ref="D180:E180"/>
    <mergeCell ref="F9:G9"/>
    <mergeCell ref="N251:T251"/>
    <mergeCell ref="A320:X320"/>
    <mergeCell ref="N322:T32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D27:E27"/>
    <mergeCell ref="N152:R152"/>
    <mergeCell ref="N15:R16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388:T38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256:T256"/>
    <mergeCell ref="D277:E277"/>
    <mergeCell ref="A468:M469"/>
    <mergeCell ref="N454:T454"/>
    <mergeCell ref="D43:E43"/>
    <mergeCell ref="N29:R29"/>
    <mergeCell ref="N229:R229"/>
    <mergeCell ref="N31:R31"/>
    <mergeCell ref="N87:R87"/>
    <mergeCell ref="N158:R158"/>
    <mergeCell ref="D74:E74"/>
    <mergeCell ref="A34:X34"/>
    <mergeCell ref="D68:E68"/>
    <mergeCell ref="A83:X83"/>
    <mergeCell ref="D130:E130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N446:R446"/>
    <mergeCell ref="D125:E125"/>
    <mergeCell ref="N240:R240"/>
    <mergeCell ref="N215:R215"/>
    <mergeCell ref="D112:E112"/>
    <mergeCell ref="A265:X265"/>
    <mergeCell ref="N190:R190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392:T392"/>
    <mergeCell ref="N95:R95"/>
    <mergeCell ref="N70:R70"/>
    <mergeCell ref="N266:R266"/>
    <mergeCell ref="D138:E138"/>
    <mergeCell ref="D203:E203"/>
    <mergeCell ref="D374:E374"/>
    <mergeCell ref="N159:R159"/>
    <mergeCell ref="N97:R97"/>
    <mergeCell ref="N268:R268"/>
    <mergeCell ref="D140:E140"/>
    <mergeCell ref="D267:E267"/>
    <mergeCell ref="D425:E425"/>
    <mergeCell ref="N96:R96"/>
    <mergeCell ref="D359:E359"/>
    <mergeCell ref="N409:T409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N461:R461"/>
    <mergeCell ref="M478:M479"/>
    <mergeCell ref="O478:O479"/>
    <mergeCell ref="D181:E181"/>
    <mergeCell ref="N475:T475"/>
    <mergeCell ref="N323:T323"/>
    <mergeCell ref="A160:M161"/>
    <mergeCell ref="N105:T105"/>
    <mergeCell ref="N123:R123"/>
    <mergeCell ref="A380:M381"/>
    <mergeCell ref="N421:R421"/>
    <mergeCell ref="A450:X450"/>
    <mergeCell ref="D39:E39"/>
    <mergeCell ref="N187:R187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85:E85"/>
    <mergeCell ref="D383:E383"/>
    <mergeCell ref="N114:R114"/>
    <mergeCell ref="A281:X281"/>
    <mergeCell ref="N35:R35"/>
    <mergeCell ref="G17:G18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A234:X234"/>
    <mergeCell ref="A91:M92"/>
    <mergeCell ref="D461:E461"/>
    <mergeCell ref="N290:R290"/>
    <mergeCell ref="N417:R417"/>
    <mergeCell ref="A371:X371"/>
    <mergeCell ref="A9:C9"/>
    <mergeCell ref="N200:T200"/>
    <mergeCell ref="D373:E373"/>
    <mergeCell ref="D58:E58"/>
    <mergeCell ref="A382:X382"/>
    <mergeCell ref="N273:T273"/>
    <mergeCell ref="D294:E294"/>
    <mergeCell ref="O12:P12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D6:L6"/>
    <mergeCell ref="O13:P13"/>
    <mergeCell ref="A353:M354"/>
    <mergeCell ref="N419:R419"/>
    <mergeCell ref="N139:R139"/>
    <mergeCell ref="N406:R406"/>
    <mergeCell ref="N237:R237"/>
    <mergeCell ref="N212:R212"/>
    <mergeCell ref="D84:E84"/>
    <mergeCell ref="D22:E22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D447:E447"/>
    <mergeCell ref="A120:X120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M17:M18"/>
    <mergeCell ref="N67:R67"/>
    <mergeCell ref="G477:N477"/>
    <mergeCell ref="A332:X332"/>
    <mergeCell ref="N132:R132"/>
    <mergeCell ref="N303:R303"/>
    <mergeCell ref="N223:T223"/>
    <mergeCell ref="N430:R430"/>
    <mergeCell ref="N230:R230"/>
    <mergeCell ref="O8:P8"/>
    <mergeCell ref="N69:R69"/>
    <mergeCell ref="N196:R196"/>
    <mergeCell ref="N367:R367"/>
    <mergeCell ref="T478:T479"/>
    <mergeCell ref="D177:E177"/>
    <mergeCell ref="N425:R425"/>
    <mergeCell ref="D164:E164"/>
    <mergeCell ref="D462:E462"/>
    <mergeCell ref="N198:R198"/>
    <mergeCell ref="N225:R225"/>
    <mergeCell ref="D241:E241"/>
    <mergeCell ref="N418:R418"/>
    <mergeCell ref="N318:T318"/>
    <mergeCell ref="D35:E35"/>
    <mergeCell ref="N356:R356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375:R375"/>
    <mergeCell ref="D247:E247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27:T427"/>
    <mergeCell ref="J9:L9"/>
    <mergeCell ref="R5:S5"/>
    <mergeCell ref="N27:R27"/>
    <mergeCell ref="D271:E271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72:R272"/>
    <mergeCell ref="N247:R247"/>
    <mergeCell ref="H478:H479"/>
    <mergeCell ref="A141:M142"/>
    <mergeCell ref="N182:R182"/>
    <mergeCell ref="J478:J479"/>
    <mergeCell ref="N232:T232"/>
    <mergeCell ref="D184:E184"/>
    <mergeCell ref="N474:T474"/>
    <mergeCell ref="N84:R84"/>
    <mergeCell ref="N249:R249"/>
    <mergeCell ref="D121:E121"/>
    <mergeCell ref="A199:M200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A5kT47aftCNHLBhGSkkfQ==" formatRows="1" sort="0" spinCount="100000" hashValue="hK6GNN/DFXQ/82nxoZDV+cKLdL6l3YVdEecvJHT20TdWmEvwT+Pw4ywAa6jedwNpd6D583AFD+80adkZ/+jD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2023-12-08T10:54:01Z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