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W467" i="1"/>
  <c r="V467" i="1"/>
  <c r="W466" i="1"/>
  <c r="N466" i="1"/>
  <c r="V463" i="1"/>
  <c r="V462" i="1"/>
  <c r="W461" i="1"/>
  <c r="X461" i="1" s="1"/>
  <c r="X460" i="1"/>
  <c r="X462" i="1" s="1"/>
  <c r="W460" i="1"/>
  <c r="V458" i="1"/>
  <c r="V457" i="1"/>
  <c r="W456" i="1"/>
  <c r="X456" i="1" s="1"/>
  <c r="W455" i="1"/>
  <c r="W453" i="1"/>
  <c r="V453" i="1"/>
  <c r="V452" i="1"/>
  <c r="X451" i="1"/>
  <c r="W451" i="1"/>
  <c r="W450" i="1"/>
  <c r="W448" i="1"/>
  <c r="V448" i="1"/>
  <c r="V447" i="1"/>
  <c r="W446" i="1"/>
  <c r="X446" i="1" s="1"/>
  <c r="W445" i="1"/>
  <c r="V441" i="1"/>
  <c r="W440" i="1"/>
  <c r="V440" i="1"/>
  <c r="W439" i="1"/>
  <c r="X439" i="1" s="1"/>
  <c r="N439" i="1"/>
  <c r="W438" i="1"/>
  <c r="W441" i="1" s="1"/>
  <c r="N438" i="1"/>
  <c r="V436" i="1"/>
  <c r="V435" i="1"/>
  <c r="W434" i="1"/>
  <c r="X434" i="1" s="1"/>
  <c r="X433" i="1"/>
  <c r="W433" i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W427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W404" i="1"/>
  <c r="V404" i="1"/>
  <c r="V403" i="1"/>
  <c r="X402" i="1"/>
  <c r="W402" i="1"/>
  <c r="N402" i="1"/>
  <c r="X401" i="1"/>
  <c r="W401" i="1"/>
  <c r="N401" i="1"/>
  <c r="W400" i="1"/>
  <c r="X400" i="1" s="1"/>
  <c r="N400" i="1"/>
  <c r="W399" i="1"/>
  <c r="X399" i="1" s="1"/>
  <c r="X398" i="1"/>
  <c r="W398" i="1"/>
  <c r="N398" i="1"/>
  <c r="W397" i="1"/>
  <c r="X397" i="1" s="1"/>
  <c r="N397" i="1"/>
  <c r="W396" i="1"/>
  <c r="X396" i="1" s="1"/>
  <c r="N396" i="1"/>
  <c r="W394" i="1"/>
  <c r="V394" i="1"/>
  <c r="W393" i="1"/>
  <c r="V393" i="1"/>
  <c r="W392" i="1"/>
  <c r="X392" i="1" s="1"/>
  <c r="N392" i="1"/>
  <c r="X391" i="1"/>
  <c r="X393" i="1" s="1"/>
  <c r="W391" i="1"/>
  <c r="N391" i="1"/>
  <c r="W388" i="1"/>
  <c r="V388" i="1"/>
  <c r="V387" i="1"/>
  <c r="X386" i="1"/>
  <c r="W386" i="1"/>
  <c r="W385" i="1"/>
  <c r="V383" i="1"/>
  <c r="V382" i="1"/>
  <c r="W381" i="1"/>
  <c r="X381" i="1" s="1"/>
  <c r="W380" i="1"/>
  <c r="W383" i="1" s="1"/>
  <c r="W379" i="1"/>
  <c r="X379" i="1" s="1"/>
  <c r="X378" i="1"/>
  <c r="W378" i="1"/>
  <c r="V376" i="1"/>
  <c r="V375" i="1"/>
  <c r="W374" i="1"/>
  <c r="N374" i="1"/>
  <c r="V372" i="1"/>
  <c r="W371" i="1"/>
  <c r="V371" i="1"/>
  <c r="W370" i="1"/>
  <c r="X370" i="1" s="1"/>
  <c r="N370" i="1"/>
  <c r="W369" i="1"/>
  <c r="X369" i="1" s="1"/>
  <c r="N369" i="1"/>
  <c r="X368" i="1"/>
  <c r="W368" i="1"/>
  <c r="N368" i="1"/>
  <c r="W367" i="1"/>
  <c r="W372" i="1" s="1"/>
  <c r="N367" i="1"/>
  <c r="V365" i="1"/>
  <c r="V364" i="1"/>
  <c r="W363" i="1"/>
  <c r="X363" i="1" s="1"/>
  <c r="W362" i="1"/>
  <c r="X362" i="1" s="1"/>
  <c r="N362" i="1"/>
  <c r="X361" i="1"/>
  <c r="W361" i="1"/>
  <c r="N361" i="1"/>
  <c r="X360" i="1"/>
  <c r="W360" i="1"/>
  <c r="N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N351" i="1"/>
  <c r="V349" i="1"/>
  <c r="W348" i="1"/>
  <c r="V348" i="1"/>
  <c r="W347" i="1"/>
  <c r="X347" i="1" s="1"/>
  <c r="N347" i="1"/>
  <c r="W346" i="1"/>
  <c r="N346" i="1"/>
  <c r="W342" i="1"/>
  <c r="V342" i="1"/>
  <c r="W341" i="1"/>
  <c r="V341" i="1"/>
  <c r="W340" i="1"/>
  <c r="X340" i="1" s="1"/>
  <c r="X341" i="1" s="1"/>
  <c r="N340" i="1"/>
  <c r="V338" i="1"/>
  <c r="V337" i="1"/>
  <c r="W336" i="1"/>
  <c r="X336" i="1" s="1"/>
  <c r="N336" i="1"/>
  <c r="X335" i="1"/>
  <c r="W335" i="1"/>
  <c r="N335" i="1"/>
  <c r="X334" i="1"/>
  <c r="W334" i="1"/>
  <c r="N334" i="1"/>
  <c r="W333" i="1"/>
  <c r="X333" i="1" s="1"/>
  <c r="N333" i="1"/>
  <c r="V331" i="1"/>
  <c r="W330" i="1"/>
  <c r="V330" i="1"/>
  <c r="W329" i="1"/>
  <c r="X329" i="1" s="1"/>
  <c r="N329" i="1"/>
  <c r="W328" i="1"/>
  <c r="W331" i="1" s="1"/>
  <c r="N328" i="1"/>
  <c r="V326" i="1"/>
  <c r="V325" i="1"/>
  <c r="W324" i="1"/>
  <c r="X324" i="1" s="1"/>
  <c r="N324" i="1"/>
  <c r="X323" i="1"/>
  <c r="W323" i="1"/>
  <c r="N323" i="1"/>
  <c r="X322" i="1"/>
  <c r="W322" i="1"/>
  <c r="W325" i="1" s="1"/>
  <c r="N322" i="1"/>
  <c r="W321" i="1"/>
  <c r="N321" i="1"/>
  <c r="V318" i="1"/>
  <c r="V317" i="1"/>
  <c r="W316" i="1"/>
  <c r="W317" i="1" s="1"/>
  <c r="N316" i="1"/>
  <c r="V314" i="1"/>
  <c r="W313" i="1"/>
  <c r="V313" i="1"/>
  <c r="W312" i="1"/>
  <c r="N312" i="1"/>
  <c r="V310" i="1"/>
  <c r="V309" i="1"/>
  <c r="W308" i="1"/>
  <c r="X308" i="1" s="1"/>
  <c r="N308" i="1"/>
  <c r="W307" i="1"/>
  <c r="X307" i="1" s="1"/>
  <c r="X306" i="1"/>
  <c r="X309" i="1" s="1"/>
  <c r="W306" i="1"/>
  <c r="W310" i="1" s="1"/>
  <c r="N306" i="1"/>
  <c r="V304" i="1"/>
  <c r="V303" i="1"/>
  <c r="X302" i="1"/>
  <c r="W302" i="1"/>
  <c r="N302" i="1"/>
  <c r="W301" i="1"/>
  <c r="X301" i="1" s="1"/>
  <c r="N301" i="1"/>
  <c r="W300" i="1"/>
  <c r="X300" i="1" s="1"/>
  <c r="X299" i="1"/>
  <c r="X303" i="1" s="1"/>
  <c r="W299" i="1"/>
  <c r="N299" i="1"/>
  <c r="W298" i="1"/>
  <c r="X298" i="1" s="1"/>
  <c r="N298" i="1"/>
  <c r="W297" i="1"/>
  <c r="X297" i="1" s="1"/>
  <c r="N297" i="1"/>
  <c r="X296" i="1"/>
  <c r="W296" i="1"/>
  <c r="N296" i="1"/>
  <c r="X295" i="1"/>
  <c r="W295" i="1"/>
  <c r="N295" i="1"/>
  <c r="V291" i="1"/>
  <c r="V290" i="1"/>
  <c r="X289" i="1"/>
  <c r="X290" i="1" s="1"/>
  <c r="W289" i="1"/>
  <c r="N289" i="1"/>
  <c r="V287" i="1"/>
  <c r="X286" i="1"/>
  <c r="V286" i="1"/>
  <c r="X285" i="1"/>
  <c r="W285" i="1"/>
  <c r="N285" i="1"/>
  <c r="V283" i="1"/>
  <c r="V282" i="1"/>
  <c r="X281" i="1"/>
  <c r="X282" i="1" s="1"/>
  <c r="W281" i="1"/>
  <c r="N281" i="1"/>
  <c r="V279" i="1"/>
  <c r="X278" i="1"/>
  <c r="V278" i="1"/>
  <c r="X277" i="1"/>
  <c r="W277" i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W268" i="1" s="1"/>
  <c r="N261" i="1"/>
  <c r="V258" i="1"/>
  <c r="V257" i="1"/>
  <c r="W256" i="1"/>
  <c r="X256" i="1" s="1"/>
  <c r="N256" i="1"/>
  <c r="W255" i="1"/>
  <c r="X255" i="1" s="1"/>
  <c r="N255" i="1"/>
  <c r="W254" i="1"/>
  <c r="N254" i="1"/>
  <c r="V252" i="1"/>
  <c r="V251" i="1"/>
  <c r="W250" i="1"/>
  <c r="X250" i="1" s="1"/>
  <c r="N250" i="1"/>
  <c r="X249" i="1"/>
  <c r="W249" i="1"/>
  <c r="W248" i="1"/>
  <c r="X248" i="1" s="1"/>
  <c r="X251" i="1" s="1"/>
  <c r="W246" i="1"/>
  <c r="V246" i="1"/>
  <c r="V245" i="1"/>
  <c r="W244" i="1"/>
  <c r="X244" i="1" s="1"/>
  <c r="N244" i="1"/>
  <c r="X243" i="1"/>
  <c r="W243" i="1"/>
  <c r="N243" i="1"/>
  <c r="X242" i="1"/>
  <c r="X245" i="1" s="1"/>
  <c r="W242" i="1"/>
  <c r="W245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X234" i="1"/>
  <c r="W234" i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V221" i="1"/>
  <c r="W220" i="1"/>
  <c r="V220" i="1"/>
  <c r="W219" i="1"/>
  <c r="N219" i="1"/>
  <c r="V217" i="1"/>
  <c r="V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V198" i="1"/>
  <c r="V197" i="1"/>
  <c r="X196" i="1"/>
  <c r="W196" i="1"/>
  <c r="N196" i="1"/>
  <c r="W195" i="1"/>
  <c r="W197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W177" i="1"/>
  <c r="X177" i="1" s="1"/>
  <c r="N177" i="1"/>
  <c r="W176" i="1"/>
  <c r="X176" i="1" s="1"/>
  <c r="W175" i="1"/>
  <c r="N175" i="1"/>
  <c r="V173" i="1"/>
  <c r="V172" i="1"/>
  <c r="X171" i="1"/>
  <c r="W171" i="1"/>
  <c r="N171" i="1"/>
  <c r="W170" i="1"/>
  <c r="W173" i="1" s="1"/>
  <c r="N170" i="1"/>
  <c r="W169" i="1"/>
  <c r="X169" i="1" s="1"/>
  <c r="N169" i="1"/>
  <c r="X168" i="1"/>
  <c r="W168" i="1"/>
  <c r="N168" i="1"/>
  <c r="V166" i="1"/>
  <c r="W165" i="1"/>
  <c r="V165" i="1"/>
  <c r="X164" i="1"/>
  <c r="W164" i="1"/>
  <c r="N164" i="1"/>
  <c r="X163" i="1"/>
  <c r="X165" i="1" s="1"/>
  <c r="W163" i="1"/>
  <c r="W166" i="1" s="1"/>
  <c r="V161" i="1"/>
  <c r="W160" i="1"/>
  <c r="V160" i="1"/>
  <c r="X159" i="1"/>
  <c r="W159" i="1"/>
  <c r="N159" i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W155" i="1" s="1"/>
  <c r="N146" i="1"/>
  <c r="X145" i="1"/>
  <c r="W145" i="1"/>
  <c r="H479" i="1" s="1"/>
  <c r="V142" i="1"/>
  <c r="V141" i="1"/>
  <c r="W140" i="1"/>
  <c r="X140" i="1" s="1"/>
  <c r="N140" i="1"/>
  <c r="X139" i="1"/>
  <c r="W139" i="1"/>
  <c r="N139" i="1"/>
  <c r="W138" i="1"/>
  <c r="G479" i="1" s="1"/>
  <c r="N138" i="1"/>
  <c r="V134" i="1"/>
  <c r="V133" i="1"/>
  <c r="W132" i="1"/>
  <c r="X132" i="1" s="1"/>
  <c r="N132" i="1"/>
  <c r="X131" i="1"/>
  <c r="W131" i="1"/>
  <c r="N131" i="1"/>
  <c r="W130" i="1"/>
  <c r="V127" i="1"/>
  <c r="V126" i="1"/>
  <c r="X125" i="1"/>
  <c r="W125" i="1"/>
  <c r="X124" i="1"/>
  <c r="W124" i="1"/>
  <c r="N124" i="1"/>
  <c r="W123" i="1"/>
  <c r="X123" i="1" s="1"/>
  <c r="W122" i="1"/>
  <c r="W126" i="1" s="1"/>
  <c r="N122" i="1"/>
  <c r="X121" i="1"/>
  <c r="W121" i="1"/>
  <c r="W127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W118" i="1" s="1"/>
  <c r="W110" i="1"/>
  <c r="X110" i="1" s="1"/>
  <c r="N110" i="1"/>
  <c r="X109" i="1"/>
  <c r="W109" i="1"/>
  <c r="X108" i="1"/>
  <c r="W108" i="1"/>
  <c r="X107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4" i="1" s="1"/>
  <c r="N94" i="1"/>
  <c r="V92" i="1"/>
  <c r="V91" i="1"/>
  <c r="X90" i="1"/>
  <c r="W90" i="1"/>
  <c r="N90" i="1"/>
  <c r="W89" i="1"/>
  <c r="X89" i="1" s="1"/>
  <c r="N89" i="1"/>
  <c r="X88" i="1"/>
  <c r="W88" i="1"/>
  <c r="X87" i="1"/>
  <c r="W87" i="1"/>
  <c r="X86" i="1"/>
  <c r="W86" i="1"/>
  <c r="X85" i="1"/>
  <c r="W85" i="1"/>
  <c r="N85" i="1"/>
  <c r="W84" i="1"/>
  <c r="W91" i="1" s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W81" i="1" s="1"/>
  <c r="N65" i="1"/>
  <c r="X64" i="1"/>
  <c r="W64" i="1"/>
  <c r="X63" i="1"/>
  <c r="W63" i="1"/>
  <c r="V60" i="1"/>
  <c r="V59" i="1"/>
  <c r="W58" i="1"/>
  <c r="D479" i="1" s="1"/>
  <c r="W57" i="1"/>
  <c r="X57" i="1" s="1"/>
  <c r="N57" i="1"/>
  <c r="X56" i="1"/>
  <c r="W56" i="1"/>
  <c r="W59" i="1" s="1"/>
  <c r="X55" i="1"/>
  <c r="W55" i="1"/>
  <c r="N55" i="1"/>
  <c r="V52" i="1"/>
  <c r="W51" i="1"/>
  <c r="V51" i="1"/>
  <c r="X50" i="1"/>
  <c r="W50" i="1"/>
  <c r="N50" i="1"/>
  <c r="W49" i="1"/>
  <c r="C479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9" i="1" s="1"/>
  <c r="W23" i="1"/>
  <c r="V23" i="1"/>
  <c r="X22" i="1"/>
  <c r="X23" i="1" s="1"/>
  <c r="W22" i="1"/>
  <c r="W471" i="1" s="1"/>
  <c r="N22" i="1"/>
  <c r="H10" i="1"/>
  <c r="F10" i="1"/>
  <c r="F9" i="1"/>
  <c r="A9" i="1"/>
  <c r="A10" i="1" s="1"/>
  <c r="D7" i="1"/>
  <c r="O6" i="1"/>
  <c r="N2" i="1"/>
  <c r="X104" i="1" l="1"/>
  <c r="X126" i="1"/>
  <c r="X216" i="1"/>
  <c r="W154" i="1"/>
  <c r="W252" i="1"/>
  <c r="W376" i="1"/>
  <c r="X374" i="1"/>
  <c r="X375" i="1" s="1"/>
  <c r="W382" i="1"/>
  <c r="X435" i="1"/>
  <c r="H9" i="1"/>
  <c r="V473" i="1"/>
  <c r="W24" i="1"/>
  <c r="X29" i="1"/>
  <c r="X32" i="1" s="1"/>
  <c r="W36" i="1"/>
  <c r="W40" i="1"/>
  <c r="W473" i="1" s="1"/>
  <c r="W44" i="1"/>
  <c r="X58" i="1"/>
  <c r="X59" i="1" s="1"/>
  <c r="X65" i="1"/>
  <c r="X81" i="1" s="1"/>
  <c r="X84" i="1"/>
  <c r="X91" i="1" s="1"/>
  <c r="W92" i="1"/>
  <c r="X111" i="1"/>
  <c r="X118" i="1" s="1"/>
  <c r="X122" i="1"/>
  <c r="X138" i="1"/>
  <c r="X141" i="1" s="1"/>
  <c r="W141" i="1"/>
  <c r="X146" i="1"/>
  <c r="X154" i="1" s="1"/>
  <c r="W161" i="1"/>
  <c r="X158" i="1"/>
  <c r="X160" i="1" s="1"/>
  <c r="I479" i="1"/>
  <c r="X170" i="1"/>
  <c r="X172" i="1" s="1"/>
  <c r="X195" i="1"/>
  <c r="X197" i="1" s="1"/>
  <c r="J479" i="1"/>
  <c r="X261" i="1"/>
  <c r="X268" i="1" s="1"/>
  <c r="W273" i="1"/>
  <c r="W274" i="1"/>
  <c r="X271" i="1"/>
  <c r="X273" i="1" s="1"/>
  <c r="W278" i="1"/>
  <c r="W279" i="1"/>
  <c r="W286" i="1"/>
  <c r="W287" i="1"/>
  <c r="W303" i="1"/>
  <c r="N479" i="1"/>
  <c r="W304" i="1"/>
  <c r="W309" i="1"/>
  <c r="W314" i="1"/>
  <c r="X312" i="1"/>
  <c r="X313" i="1" s="1"/>
  <c r="O479" i="1"/>
  <c r="X321" i="1"/>
  <c r="X325" i="1" s="1"/>
  <c r="W326" i="1"/>
  <c r="W337" i="1"/>
  <c r="X380" i="1"/>
  <c r="R479" i="1"/>
  <c r="W422" i="1"/>
  <c r="W436" i="1"/>
  <c r="W452" i="1"/>
  <c r="X450" i="1"/>
  <c r="X452" i="1" s="1"/>
  <c r="W463" i="1"/>
  <c r="W462" i="1"/>
  <c r="T479" i="1"/>
  <c r="W468" i="1"/>
  <c r="X466" i="1"/>
  <c r="X467" i="1" s="1"/>
  <c r="W228" i="1"/>
  <c r="J9" i="1"/>
  <c r="W60" i="1"/>
  <c r="W105" i="1"/>
  <c r="F479" i="1"/>
  <c r="W134" i="1"/>
  <c r="W192" i="1"/>
  <c r="W193" i="1"/>
  <c r="W216" i="1"/>
  <c r="W221" i="1"/>
  <c r="X219" i="1"/>
  <c r="X220" i="1" s="1"/>
  <c r="W227" i="1"/>
  <c r="W239" i="1"/>
  <c r="W251" i="1"/>
  <c r="W257" i="1"/>
  <c r="W375" i="1"/>
  <c r="X382" i="1"/>
  <c r="X421" i="1"/>
  <c r="S479" i="1"/>
  <c r="W447" i="1"/>
  <c r="M479" i="1"/>
  <c r="W142" i="1"/>
  <c r="X227" i="1"/>
  <c r="L479" i="1"/>
  <c r="W269" i="1"/>
  <c r="B479" i="1"/>
  <c r="W470" i="1"/>
  <c r="W472" i="1" s="1"/>
  <c r="X49" i="1"/>
  <c r="X51" i="1" s="1"/>
  <c r="W52" i="1"/>
  <c r="E479" i="1"/>
  <c r="W82" i="1"/>
  <c r="X130" i="1"/>
  <c r="X133" i="1" s="1"/>
  <c r="W133" i="1"/>
  <c r="W172" i="1"/>
  <c r="X175" i="1"/>
  <c r="X192" i="1" s="1"/>
  <c r="W198" i="1"/>
  <c r="W282" i="1"/>
  <c r="W283" i="1"/>
  <c r="W290" i="1"/>
  <c r="W291" i="1"/>
  <c r="W318" i="1"/>
  <c r="X316" i="1"/>
  <c r="X317" i="1" s="1"/>
  <c r="X337" i="1"/>
  <c r="W338" i="1"/>
  <c r="P479" i="1"/>
  <c r="W364" i="1"/>
  <c r="W365" i="1"/>
  <c r="X351" i="1"/>
  <c r="X364" i="1" s="1"/>
  <c r="X367" i="1"/>
  <c r="X371" i="1" s="1"/>
  <c r="W387" i="1"/>
  <c r="X385" i="1"/>
  <c r="X387" i="1" s="1"/>
  <c r="X403" i="1"/>
  <c r="W435" i="1"/>
  <c r="X445" i="1"/>
  <c r="X447" i="1" s="1"/>
  <c r="W457" i="1"/>
  <c r="Q479" i="1"/>
  <c r="W240" i="1"/>
  <c r="W258" i="1"/>
  <c r="W403" i="1"/>
  <c r="W421" i="1"/>
  <c r="W458" i="1"/>
  <c r="W217" i="1"/>
  <c r="X230" i="1"/>
  <c r="X239" i="1" s="1"/>
  <c r="X254" i="1"/>
  <c r="X257" i="1" s="1"/>
  <c r="X328" i="1"/>
  <c r="X330" i="1" s="1"/>
  <c r="X346" i="1"/>
  <c r="X348" i="1" s="1"/>
  <c r="W349" i="1"/>
  <c r="X438" i="1"/>
  <c r="X440" i="1" s="1"/>
  <c r="X455" i="1"/>
  <c r="X457" i="1" s="1"/>
  <c r="X474" i="1" l="1"/>
  <c r="W469" i="1"/>
</calcChain>
</file>

<file path=xl/sharedStrings.xml><?xml version="1.0" encoding="utf-8"?>
<sst xmlns="http://schemas.openxmlformats.org/spreadsheetml/2006/main" count="2016" uniqueCount="698">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</sst>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 t="s">
        <v>697</v>
      </c>
      <c r="I5" s="353"/>
      <c r="J5" s="353"/>
      <c r="K5" s="353"/>
      <c r="L5" s="354"/>
      <c r="N5" s="24" t="s">
        <v>10</v>
      </c>
      <c r="O5" s="549">
        <v>45267</v>
      </c>
      <c r="P5" s="403"/>
      <c r="R5" s="640" t="s">
        <v>11</v>
      </c>
      <c r="S5" s="377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23"/>
      <c r="R6" s="376" t="s">
        <v>16</v>
      </c>
      <c r="S6" s="377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8"/>
      <c r="U7" s="499"/>
      <c r="Z7" s="51"/>
      <c r="AA7" s="51"/>
      <c r="AB7" s="51"/>
    </row>
    <row r="8" spans="1:29" s="307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0.5</v>
      </c>
      <c r="P8" s="403"/>
      <c r="R8" s="330"/>
      <c r="S8" s="377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3"/>
      <c r="P12" s="522"/>
      <c r="Q12" s="23"/>
      <c r="S12" s="24"/>
      <c r="T12" s="419"/>
      <c r="U12" s="330"/>
      <c r="Z12" s="51"/>
      <c r="AA12" s="51"/>
      <c r="AB12" s="51"/>
    </row>
    <row r="13" spans="1:29" s="307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2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2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25"/>
      <c r="P56" s="325"/>
      <c r="Q56" s="325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25"/>
      <c r="P58" s="325"/>
      <c r="Q58" s="325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5"/>
      <c r="P63" s="325"/>
      <c r="Q63" s="325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2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3"/>
      <c r="S64" s="34"/>
      <c r="T64" s="34"/>
      <c r="U64" s="35" t="s">
        <v>65</v>
      </c>
      <c r="V64" s="314">
        <v>40</v>
      </c>
      <c r="W64" s="315">
        <f t="shared" si="2"/>
        <v>44.8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2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4"/>
      <c r="T65" s="34"/>
      <c r="U65" s="35" t="s">
        <v>65</v>
      </c>
      <c r="V65" s="314">
        <v>10</v>
      </c>
      <c r="W65" s="315">
        <f t="shared" si="2"/>
        <v>10.8</v>
      </c>
      <c r="X65" s="36">
        <f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2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2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2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4"/>
      <c r="T68" s="34"/>
      <c r="U68" s="35" t="s">
        <v>65</v>
      </c>
      <c r="V68" s="314">
        <v>8</v>
      </c>
      <c r="W68" s="315">
        <f t="shared" si="2"/>
        <v>8</v>
      </c>
      <c r="X68" s="36">
        <f t="shared" ref="X68:X73" si="3">IFERROR(IF(W68=0,"",ROUNDUP(W68/H68,0)*0.00937),"")</f>
        <v>1.874E-2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2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2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2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2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2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2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2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2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2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2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2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2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6.4973544973544977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7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0.12748999999999999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58</v>
      </c>
      <c r="W82" s="316">
        <f>IFERROR(SUM(W63:W80),"0")</f>
        <v>63.599999999999994</v>
      </c>
      <c r="X82" s="37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2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0" t="s">
        <v>159</v>
      </c>
      <c r="O84" s="325"/>
      <c r="P84" s="325"/>
      <c r="Q84" s="325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2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4"/>
      <c r="T85" s="34"/>
      <c r="U85" s="35" t="s">
        <v>65</v>
      </c>
      <c r="V85" s="314">
        <v>20</v>
      </c>
      <c r="W85" s="315">
        <f t="shared" si="4"/>
        <v>21.6</v>
      </c>
      <c r="X85" s="36">
        <f>IFERROR(IF(W85=0,"",ROUNDUP(W85/H85,0)*0.02175),"")</f>
        <v>4.3499999999999997E-2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2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2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2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5" t="s">
        <v>171</v>
      </c>
      <c r="O88" s="325"/>
      <c r="P88" s="325"/>
      <c r="Q88" s="325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2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2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1.8518518518518516</v>
      </c>
      <c r="W91" s="316">
        <f>IFERROR(W84/H84,"0")+IFERROR(W85/H85,"0")+IFERROR(W86/H86,"0")+IFERROR(W87/H87,"0")+IFERROR(W88/H88,"0")+IFERROR(W89/H89,"0")+IFERROR(W90/H90,"0")</f>
        <v>2</v>
      </c>
      <c r="X91" s="316">
        <f>IFERROR(IF(X84="",0,X84),"0")+IFERROR(IF(X85="",0,X85),"0")+IFERROR(IF(X86="",0,X86),"0")+IFERROR(IF(X87="",0,X87),"0")+IFERROR(IF(X88="",0,X88),"0")+IFERROR(IF(X89="",0,X89),"0")+IFERROR(IF(X90="",0,X90),"0")</f>
        <v>4.3499999999999997E-2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20</v>
      </c>
      <c r="W92" s="316">
        <f>IFERROR(SUM(W84:W90),"0")</f>
        <v>21.6</v>
      </c>
      <c r="X92" s="37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2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2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2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2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2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2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2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2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2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2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3"/>
      <c r="S103" s="34"/>
      <c r="T103" s="34"/>
      <c r="U103" s="35" t="s">
        <v>65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2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5" t="s">
        <v>198</v>
      </c>
      <c r="O107" s="325"/>
      <c r="P107" s="325"/>
      <c r="Q107" s="325"/>
      <c r="R107" s="323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2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2" t="s">
        <v>200</v>
      </c>
      <c r="O108" s="325"/>
      <c r="P108" s="325"/>
      <c r="Q108" s="325"/>
      <c r="R108" s="323"/>
      <c r="S108" s="34"/>
      <c r="T108" s="34"/>
      <c r="U108" s="35" t="s">
        <v>65</v>
      </c>
      <c r="V108" s="314">
        <v>50</v>
      </c>
      <c r="W108" s="315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2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7" t="s">
        <v>203</v>
      </c>
      <c r="O109" s="325"/>
      <c r="P109" s="325"/>
      <c r="Q109" s="325"/>
      <c r="R109" s="323"/>
      <c r="S109" s="34"/>
      <c r="T109" s="34"/>
      <c r="U109" s="35" t="s">
        <v>65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2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2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2" t="s">
        <v>208</v>
      </c>
      <c r="O111" s="325"/>
      <c r="P111" s="325"/>
      <c r="Q111" s="325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2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3"/>
      <c r="S112" s="34"/>
      <c r="T112" s="34"/>
      <c r="U112" s="35" t="s">
        <v>65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2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2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7" t="s">
        <v>216</v>
      </c>
      <c r="O114" s="325"/>
      <c r="P114" s="325"/>
      <c r="Q114" s="325"/>
      <c r="R114" s="323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2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2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2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224</v>
      </c>
      <c r="O117" s="325"/>
      <c r="P117" s="325"/>
      <c r="Q117" s="325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5.9523809523809526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0.1305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50</v>
      </c>
      <c r="W119" s="316">
        <f>IFERROR(SUM(W107:W117),"0")</f>
        <v>50.400000000000006</v>
      </c>
      <c r="X119" s="37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2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2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4"/>
      <c r="T122" s="34"/>
      <c r="U122" s="35" t="s">
        <v>65</v>
      </c>
      <c r="V122" s="314">
        <v>10</v>
      </c>
      <c r="W122" s="315">
        <f>IFERROR(IF(V122="",0,CEILING((V122/$H122),1)*$H122),"")</f>
        <v>16.2</v>
      </c>
      <c r="X122" s="36">
        <f>IFERROR(IF(W122=0,"",ROUNDUP(W122/H122,0)*0.02175),"")</f>
        <v>4.3499999999999997E-2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2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2" t="s">
        <v>232</v>
      </c>
      <c r="O123" s="325"/>
      <c r="P123" s="325"/>
      <c r="Q123" s="325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2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2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1.2345679012345681</v>
      </c>
      <c r="W126" s="316">
        <f>IFERROR(W121/H121,"0")+IFERROR(W122/H122,"0")+IFERROR(W123/H123,"0")+IFERROR(W124/H124,"0")+IFERROR(W125/H125,"0")</f>
        <v>2</v>
      </c>
      <c r="X126" s="316">
        <f>IFERROR(IF(X121="",0,X121),"0")+IFERROR(IF(X122="",0,X122),"0")+IFERROR(IF(X123="",0,X123),"0")+IFERROR(IF(X124="",0,X124),"0")+IFERROR(IF(X125="",0,X125),"0")</f>
        <v>4.3499999999999997E-2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10</v>
      </c>
      <c r="W127" s="316">
        <f>IFERROR(SUM(W121:W125),"0")</f>
        <v>16.2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2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6" t="s">
        <v>241</v>
      </c>
      <c r="O130" s="325"/>
      <c r="P130" s="325"/>
      <c r="Q130" s="325"/>
      <c r="R130" s="323"/>
      <c r="S130" s="34"/>
      <c r="T130" s="34"/>
      <c r="U130" s="35" t="s">
        <v>65</v>
      </c>
      <c r="V130" s="314">
        <v>30</v>
      </c>
      <c r="W130" s="315">
        <f>IFERROR(IF(V130="",0,CEILING((V130/$H130),1)*$H130),"")</f>
        <v>33.6</v>
      </c>
      <c r="X130" s="36">
        <f>IFERROR(IF(W130=0,"",ROUNDUP(W130/H130,0)*0.02175),"")</f>
        <v>8.6999999999999994E-2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2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2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3.5714285714285712</v>
      </c>
      <c r="W133" s="316">
        <f>IFERROR(W130/H130,"0")+IFERROR(W131/H131,"0")+IFERROR(W132/H132,"0")</f>
        <v>4</v>
      </c>
      <c r="X133" s="316">
        <f>IFERROR(IF(X130="",0,X130),"0")+IFERROR(IF(X131="",0,X131),"0")+IFERROR(IF(X132="",0,X132),"0")</f>
        <v>8.6999999999999994E-2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30</v>
      </c>
      <c r="W134" s="316">
        <f>IFERROR(SUM(W130:W132),"0")</f>
        <v>33.6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2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2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2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2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5" t="s">
        <v>257</v>
      </c>
      <c r="O145" s="325"/>
      <c r="P145" s="325"/>
      <c r="Q145" s="325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2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2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2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2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2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2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2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2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0</v>
      </c>
      <c r="W155" s="316">
        <f>IFERROR(SUM(W145:W153),"0")</f>
        <v>0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2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2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2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2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2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2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2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2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2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2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5" t="s">
        <v>297</v>
      </c>
      <c r="O176" s="325"/>
      <c r="P176" s="325"/>
      <c r="Q176" s="325"/>
      <c r="R176" s="323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2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2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2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2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2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3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2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49" t="s">
        <v>312</v>
      </c>
      <c r="O182" s="325"/>
      <c r="P182" s="325"/>
      <c r="Q182" s="325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2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2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2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2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2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2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2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2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2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2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2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2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4"/>
      <c r="T201" s="34"/>
      <c r="U201" s="35" t="s">
        <v>65</v>
      </c>
      <c r="V201" s="314">
        <v>0</v>
      </c>
      <c r="W201" s="315">
        <f t="shared" ref="W201:W215" si="10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2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2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2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2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2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2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4"/>
      <c r="T207" s="34"/>
      <c r="U207" s="35" t="s">
        <v>65</v>
      </c>
      <c r="V207" s="314">
        <v>0</v>
      </c>
      <c r="W207" s="315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2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2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4"/>
      <c r="T209" s="34"/>
      <c r="U209" s="35" t="s">
        <v>65</v>
      </c>
      <c r="V209" s="314">
        <v>0</v>
      </c>
      <c r="W209" s="315">
        <f t="shared" si="10"/>
        <v>0</v>
      </c>
      <c r="X209" s="36" t="str">
        <f t="shared" ref="X209:X215" si="11"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2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2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4"/>
      <c r="T211" s="34"/>
      <c r="U211" s="35" t="s">
        <v>65</v>
      </c>
      <c r="V211" s="314">
        <v>0</v>
      </c>
      <c r="W211" s="31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2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2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2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2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0</v>
      </c>
      <c r="W217" s="316">
        <f>IFERROR(SUM(W201:W215),"0")</f>
        <v>0</v>
      </c>
      <c r="X217" s="37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2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2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4"/>
      <c r="T223" s="34"/>
      <c r="U223" s="35" t="s">
        <v>65</v>
      </c>
      <c r="V223" s="314">
        <v>60</v>
      </c>
      <c r="W223" s="315">
        <f>IFERROR(IF(V223="",0,CEILING((V223/$H223),1)*$H223),"")</f>
        <v>63</v>
      </c>
      <c r="X223" s="36">
        <f>IFERROR(IF(W223=0,"",ROUNDUP(W223/H223,0)*0.00753),"")</f>
        <v>0.11295000000000001</v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2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4"/>
      <c r="T224" s="34"/>
      <c r="U224" s="35" t="s">
        <v>65</v>
      </c>
      <c r="V224" s="314">
        <v>50</v>
      </c>
      <c r="W224" s="315">
        <f>IFERROR(IF(V224="",0,CEILING((V224/$H224),1)*$H224),"")</f>
        <v>50.400000000000006</v>
      </c>
      <c r="X224" s="36">
        <f>IFERROR(IF(W224=0,"",ROUNDUP(W224/H224,0)*0.00753),"")</f>
        <v>9.0359999999999996E-2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2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2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26.19047619047619</v>
      </c>
      <c r="W227" s="316">
        <f>IFERROR(W223/H223,"0")+IFERROR(W224/H224,"0")+IFERROR(W225/H225,"0")+IFERROR(W226/H226,"0")</f>
        <v>27</v>
      </c>
      <c r="X227" s="316">
        <f>IFERROR(IF(X223="",0,X223),"0")+IFERROR(IF(X224="",0,X224),"0")+IFERROR(IF(X225="",0,X225),"0")+IFERROR(IF(X226="",0,X226),"0")</f>
        <v>0.20330999999999999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110</v>
      </c>
      <c r="W228" s="316">
        <f>IFERROR(SUM(W223:W226),"0")</f>
        <v>113.4</v>
      </c>
      <c r="X228" s="37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2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4"/>
      <c r="T230" s="34"/>
      <c r="U230" s="35" t="s">
        <v>65</v>
      </c>
      <c r="V230" s="314">
        <v>600</v>
      </c>
      <c r="W230" s="315">
        <f t="shared" ref="W230:W238" si="12">IFERROR(IF(V230="",0,CEILING((V230/$H230),1)*$H230),"")</f>
        <v>607.5</v>
      </c>
      <c r="X230" s="36">
        <f>IFERROR(IF(W230=0,"",ROUNDUP(W230/H230,0)*0.02175),"")</f>
        <v>1.6312499999999999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2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2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2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6" t="s">
        <v>382</v>
      </c>
      <c r="O233" s="325"/>
      <c r="P233" s="325"/>
      <c r="Q233" s="325"/>
      <c r="R233" s="323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2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2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2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2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2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74.074074074074076</v>
      </c>
      <c r="W239" s="316">
        <f>IFERROR(W230/H230,"0")+IFERROR(W231/H231,"0")+IFERROR(W232/H232,"0")+IFERROR(W233/H233,"0")+IFERROR(W234/H234,"0")+IFERROR(W235/H235,"0")+IFERROR(W236/H236,"0")+IFERROR(W237/H237,"0")+IFERROR(W238/H238,"0")</f>
        <v>75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1.6312499999999999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600</v>
      </c>
      <c r="W240" s="316">
        <f>IFERROR(SUM(W230:W238),"0")</f>
        <v>607.5</v>
      </c>
      <c r="X240" s="37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2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2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4"/>
      <c r="T243" s="34"/>
      <c r="U243" s="35" t="s">
        <v>65</v>
      </c>
      <c r="V243" s="314">
        <v>50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2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4"/>
      <c r="T244" s="34"/>
      <c r="U244" s="35" t="s">
        <v>65</v>
      </c>
      <c r="V244" s="314">
        <v>30</v>
      </c>
      <c r="W244" s="315">
        <f>IFERROR(IF(V244="",0,CEILING((V244/$H244),1)*$H244),"")</f>
        <v>33.6</v>
      </c>
      <c r="X244" s="36">
        <f>IFERROR(IF(W244=0,"",ROUNDUP(W244/H244,0)*0.02175),"")</f>
        <v>8.6999999999999994E-2</v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9.9816849816849818</v>
      </c>
      <c r="W245" s="316">
        <f>IFERROR(W242/H242,"0")+IFERROR(W243/H243,"0")+IFERROR(W244/H244,"0")</f>
        <v>11</v>
      </c>
      <c r="X245" s="316">
        <f>IFERROR(IF(X242="",0,X242),"0")+IFERROR(IF(X243="",0,X243),"0")+IFERROR(IF(X244="",0,X244),"0")</f>
        <v>0.23924999999999999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80</v>
      </c>
      <c r="W246" s="316">
        <f>IFERROR(SUM(W242:W244),"0")</f>
        <v>88.2</v>
      </c>
      <c r="X246" s="37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2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3"/>
      <c r="S248" s="34"/>
      <c r="T248" s="34"/>
      <c r="U248" s="35" t="s">
        <v>65</v>
      </c>
      <c r="V248" s="314">
        <v>5</v>
      </c>
      <c r="W248" s="315">
        <f>IFERROR(IF(V248="",0,CEILING((V248/$H248),1)*$H248),"")</f>
        <v>6.08</v>
      </c>
      <c r="X248" s="36">
        <f>IFERROR(IF(W248=0,"",ROUNDUP(W248/H248,0)*0.00753),"")</f>
        <v>1.506E-2</v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2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405</v>
      </c>
      <c r="O249" s="325"/>
      <c r="P249" s="325"/>
      <c r="Q249" s="325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2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1.6447368421052631</v>
      </c>
      <c r="W251" s="316">
        <f>IFERROR(W248/H248,"0")+IFERROR(W249/H249,"0")+IFERROR(W250/H250,"0")</f>
        <v>2</v>
      </c>
      <c r="X251" s="316">
        <f>IFERROR(IF(X248="",0,X248),"0")+IFERROR(IF(X249="",0,X249),"0")+IFERROR(IF(X250="",0,X250),"0")</f>
        <v>1.506E-2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5</v>
      </c>
      <c r="W252" s="316">
        <f>IFERROR(SUM(W248:W250),"0")</f>
        <v>6.08</v>
      </c>
      <c r="X252" s="37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2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2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2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2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2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2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2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2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2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2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2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2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2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2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4"/>
      <c r="T281" s="34"/>
      <c r="U281" s="35" t="s">
        <v>65</v>
      </c>
      <c r="V281" s="314">
        <v>90</v>
      </c>
      <c r="W281" s="315">
        <f>IFERROR(IF(V281="",0,CEILING((V281/$H281),1)*$H281),"")</f>
        <v>97.199999999999989</v>
      </c>
      <c r="X281" s="36">
        <f>IFERROR(IF(W281=0,"",ROUNDUP(W281/H281,0)*0.02175),"")</f>
        <v>0.26100000000000001</v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11.111111111111111</v>
      </c>
      <c r="W282" s="316">
        <f>IFERROR(W281/H281,"0")</f>
        <v>12</v>
      </c>
      <c r="X282" s="316">
        <f>IFERROR(IF(X281="",0,X281),"0")</f>
        <v>0.26100000000000001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90</v>
      </c>
      <c r="W283" s="316">
        <f>IFERROR(SUM(W281:W281),"0")</f>
        <v>97.199999999999989</v>
      </c>
      <c r="X283" s="37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2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2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2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4"/>
      <c r="T295" s="34"/>
      <c r="U295" s="35" t="s">
        <v>65</v>
      </c>
      <c r="V295" s="314">
        <v>160</v>
      </c>
      <c r="W295" s="315">
        <f t="shared" ref="W295:W302" si="14">IFERROR(IF(V295="",0,CEILING((V295/$H295),1)*$H295),"")</f>
        <v>165</v>
      </c>
      <c r="X295" s="36">
        <f>IFERROR(IF(W295=0,"",ROUNDUP(W295/H295,0)*0.02175),"")</f>
        <v>0.23924999999999999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2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2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4"/>
      <c r="T297" s="34"/>
      <c r="U297" s="35" t="s">
        <v>65</v>
      </c>
      <c r="V297" s="314">
        <v>60</v>
      </c>
      <c r="W297" s="315">
        <f t="shared" si="14"/>
        <v>60</v>
      </c>
      <c r="X297" s="36">
        <f>IFERROR(IF(W297=0,"",ROUNDUP(W297/H297,0)*0.02175),"")</f>
        <v>8.6999999999999994E-2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2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2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4"/>
      <c r="T299" s="34"/>
      <c r="U299" s="35" t="s">
        <v>65</v>
      </c>
      <c r="V299" s="314">
        <v>30</v>
      </c>
      <c r="W299" s="315">
        <f t="shared" si="14"/>
        <v>30</v>
      </c>
      <c r="X299" s="36">
        <f>IFERROR(IF(W299=0,"",ROUNDUP(W299/H299,0)*0.02175),"")</f>
        <v>4.3499999999999997E-2</v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2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6" t="s">
        <v>455</v>
      </c>
      <c r="O300" s="325"/>
      <c r="P300" s="325"/>
      <c r="Q300" s="325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2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4"/>
      <c r="T301" s="34"/>
      <c r="U301" s="35" t="s">
        <v>65</v>
      </c>
      <c r="V301" s="314">
        <v>0</v>
      </c>
      <c r="W301" s="315">
        <f t="shared" si="14"/>
        <v>0</v>
      </c>
      <c r="X301" s="36" t="str">
        <f>IFERROR(IF(W301=0,"",ROUNDUP(W301/H301,0)*0.00937),"")</f>
        <v/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2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16.666666666666664</v>
      </c>
      <c r="W303" s="316">
        <f>IFERROR(W295/H295,"0")+IFERROR(W296/H296,"0")+IFERROR(W297/H297,"0")+IFERROR(W298/H298,"0")+IFERROR(W299/H299,"0")+IFERROR(W300/H300,"0")+IFERROR(W301/H301,"0")+IFERROR(W302/H302,"0")</f>
        <v>17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0.36974999999999997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250</v>
      </c>
      <c r="W304" s="316">
        <f>IFERROR(SUM(W295:W302),"0")</f>
        <v>255</v>
      </c>
      <c r="X304" s="37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2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4"/>
      <c r="T306" s="34"/>
      <c r="U306" s="35" t="s">
        <v>65</v>
      </c>
      <c r="V306" s="314">
        <v>360</v>
      </c>
      <c r="W306" s="315">
        <f>IFERROR(IF(V306="",0,CEILING((V306/$H306),1)*$H306),"")</f>
        <v>360</v>
      </c>
      <c r="X306" s="36">
        <f>IFERROR(IF(W306=0,"",ROUNDUP(W306/H306,0)*0.02175),"")</f>
        <v>0.52200000000000002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2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6" t="s">
        <v>464</v>
      </c>
      <c r="O307" s="325"/>
      <c r="P307" s="325"/>
      <c r="Q307" s="325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2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24</v>
      </c>
      <c r="W309" s="316">
        <f>IFERROR(W306/H306,"0")+IFERROR(W307/H307,"0")+IFERROR(W308/H308,"0")</f>
        <v>24</v>
      </c>
      <c r="X309" s="316">
        <f>IFERROR(IF(X306="",0,X306),"0")+IFERROR(IF(X307="",0,X307),"0")+IFERROR(IF(X308="",0,X308),"0")</f>
        <v>0.52200000000000002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360</v>
      </c>
      <c r="W310" s="316">
        <f>IFERROR(SUM(W306:W308),"0")</f>
        <v>360</v>
      </c>
      <c r="X310" s="37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2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2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2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4"/>
      <c r="T321" s="34"/>
      <c r="U321" s="35" t="s">
        <v>65</v>
      </c>
      <c r="V321" s="314">
        <v>0</v>
      </c>
      <c r="W321" s="315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2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2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2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0</v>
      </c>
      <c r="W326" s="316">
        <f>IFERROR(SUM(W321:W324),"0")</f>
        <v>0</v>
      </c>
      <c r="X326" s="37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2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4"/>
      <c r="T328" s="34"/>
      <c r="U328" s="35" t="s">
        <v>65</v>
      </c>
      <c r="V328" s="314">
        <v>60</v>
      </c>
      <c r="W328" s="315">
        <f>IFERROR(IF(V328="",0,CEILING((V328/$H328),1)*$H328),"")</f>
        <v>61.32</v>
      </c>
      <c r="X328" s="36">
        <f>IFERROR(IF(W328=0,"",ROUNDUP(W328/H328,0)*0.00753),"")</f>
        <v>0.10542</v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2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13.698630136986301</v>
      </c>
      <c r="W330" s="316">
        <f>IFERROR(W328/H328,"0")+IFERROR(W329/H329,"0")</f>
        <v>14</v>
      </c>
      <c r="X330" s="316">
        <f>IFERROR(IF(X328="",0,X328),"0")+IFERROR(IF(X329="",0,X329),"0")</f>
        <v>0.10542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60</v>
      </c>
      <c r="W331" s="316">
        <f>IFERROR(SUM(W328:W329),"0")</f>
        <v>61.32</v>
      </c>
      <c r="X331" s="37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2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4"/>
      <c r="T333" s="34"/>
      <c r="U333" s="35" t="s">
        <v>65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2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2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2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0</v>
      </c>
      <c r="W338" s="316">
        <f>IFERROR(SUM(W333:W336),"0")</f>
        <v>0</v>
      </c>
      <c r="X338" s="37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2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2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2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2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4"/>
      <c r="T351" s="34"/>
      <c r="U351" s="35" t="s">
        <v>65</v>
      </c>
      <c r="V351" s="314">
        <v>20</v>
      </c>
      <c r="W351" s="315">
        <f t="shared" ref="W351:W363" si="15">IFERROR(IF(V351="",0,CEILING((V351/$H351),1)*$H351),"")</f>
        <v>21</v>
      </c>
      <c r="X351" s="36">
        <f>IFERROR(IF(W351=0,"",ROUNDUP(W351/H351,0)*0.00753),"")</f>
        <v>3.7650000000000003E-2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2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4"/>
      <c r="T352" s="34"/>
      <c r="U352" s="35" t="s">
        <v>65</v>
      </c>
      <c r="V352" s="314">
        <v>20</v>
      </c>
      <c r="W352" s="315">
        <f t="shared" si="15"/>
        <v>21</v>
      </c>
      <c r="X352" s="36">
        <f>IFERROR(IF(W352=0,"",ROUNDUP(W352/H352,0)*0.00753),"")</f>
        <v>3.7650000000000003E-2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2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4"/>
      <c r="T353" s="34"/>
      <c r="U353" s="35" t="s">
        <v>65</v>
      </c>
      <c r="V353" s="314">
        <v>60</v>
      </c>
      <c r="W353" s="315">
        <f t="shared" si="15"/>
        <v>63</v>
      </c>
      <c r="X353" s="36">
        <f>IFERROR(IF(W353=0,"",ROUNDUP(W353/H353,0)*0.00753),"")</f>
        <v>0.11295000000000001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2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2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2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2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2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2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2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2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2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2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23.80952380952381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25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0.18825000000000003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100</v>
      </c>
      <c r="W365" s="316">
        <f>IFERROR(SUM(W351:W363),"0")</f>
        <v>105</v>
      </c>
      <c r="X365" s="37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2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2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2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2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2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2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2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4" t="s">
        <v>544</v>
      </c>
      <c r="O379" s="325"/>
      <c r="P379" s="325"/>
      <c r="Q379" s="325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2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2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2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3" t="s">
        <v>553</v>
      </c>
      <c r="O385" s="325"/>
      <c r="P385" s="325"/>
      <c r="Q385" s="325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2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3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2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4"/>
      <c r="T391" s="34"/>
      <c r="U391" s="35" t="s">
        <v>65</v>
      </c>
      <c r="V391" s="314">
        <v>60</v>
      </c>
      <c r="W391" s="315">
        <f>IFERROR(IF(V391="",0,CEILING((V391/$H391),1)*$H391),"")</f>
        <v>62.400000000000006</v>
      </c>
      <c r="X391" s="36">
        <f>IFERROR(IF(W391=0,"",ROUNDUP(W391/H391,0)*0.01196),"")</f>
        <v>0.14352000000000001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2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11.538461538461538</v>
      </c>
      <c r="W393" s="316">
        <f>IFERROR(W391/H391,"0")+IFERROR(W392/H392,"0")</f>
        <v>12</v>
      </c>
      <c r="X393" s="316">
        <f>IFERROR(IF(X391="",0,X391),"0")+IFERROR(IF(X392="",0,X392),"0")</f>
        <v>0.14352000000000001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60</v>
      </c>
      <c r="W394" s="316">
        <f>IFERROR(SUM(W391:W392),"0")</f>
        <v>62.400000000000006</v>
      </c>
      <c r="X394" s="37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2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4"/>
      <c r="T396" s="34"/>
      <c r="U396" s="35" t="s">
        <v>65</v>
      </c>
      <c r="V396" s="314">
        <v>100</v>
      </c>
      <c r="W396" s="315">
        <f t="shared" ref="W396:W402" si="17">IFERROR(IF(V396="",0,CEILING((V396/$H396),1)*$H396),"")</f>
        <v>100.80000000000001</v>
      </c>
      <c r="X396" s="36">
        <f>IFERROR(IF(W396=0,"",ROUNDUP(W396/H396,0)*0.00753),"")</f>
        <v>0.18071999999999999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2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2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2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2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2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2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23.80952380952381</v>
      </c>
      <c r="W403" s="316">
        <f>IFERROR(W396/H396,"0")+IFERROR(W397/H397,"0")+IFERROR(W398/H398,"0")+IFERROR(W399/H399,"0")+IFERROR(W400/H400,"0")+IFERROR(W401/H401,"0")+IFERROR(W402/H402,"0")</f>
        <v>24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0.18071999999999999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100</v>
      </c>
      <c r="W404" s="316">
        <f>IFERROR(SUM(W396:W402),"0")</f>
        <v>100.80000000000001</v>
      </c>
      <c r="X404" s="37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2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2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4"/>
      <c r="T412" s="34"/>
      <c r="U412" s="35" t="s">
        <v>65</v>
      </c>
      <c r="V412" s="314">
        <v>0</v>
      </c>
      <c r="W412" s="315">
        <f t="shared" ref="W412:W420" si="18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2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4"/>
      <c r="T413" s="34"/>
      <c r="U413" s="35" t="s">
        <v>65</v>
      </c>
      <c r="V413" s="314">
        <v>240</v>
      </c>
      <c r="W413" s="315">
        <f t="shared" si="18"/>
        <v>242.88000000000002</v>
      </c>
      <c r="X413" s="36">
        <f>IFERROR(IF(W413=0,"",ROUNDUP(W413/H413,0)*0.01196),"")</f>
        <v>0.55015999999999998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2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2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4"/>
      <c r="T415" s="34"/>
      <c r="U415" s="35" t="s">
        <v>65</v>
      </c>
      <c r="V415" s="314">
        <v>170</v>
      </c>
      <c r="W415" s="315">
        <f t="shared" si="18"/>
        <v>174.24</v>
      </c>
      <c r="X415" s="36">
        <f>IFERROR(IF(W415=0,"",ROUNDUP(W415/H415,0)*0.01196),"")</f>
        <v>0.39468000000000003</v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2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2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2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2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2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77.651515151515156</v>
      </c>
      <c r="W421" s="316">
        <f>IFERROR(W412/H412,"0")+IFERROR(W413/H413,"0")+IFERROR(W414/H414,"0")+IFERROR(W415/H415,"0")+IFERROR(W416/H416,"0")+IFERROR(W417/H417,"0")+IFERROR(W418/H418,"0")+IFERROR(W419/H419,"0")+IFERROR(W420/H420,"0")</f>
        <v>79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0.94484000000000001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410</v>
      </c>
      <c r="W422" s="316">
        <f>IFERROR(SUM(W412:W420),"0")</f>
        <v>417.12</v>
      </c>
      <c r="X422" s="37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2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4"/>
      <c r="T424" s="34"/>
      <c r="U424" s="35" t="s">
        <v>65</v>
      </c>
      <c r="V424" s="314">
        <v>260</v>
      </c>
      <c r="W424" s="315">
        <f>IFERROR(IF(V424="",0,CEILING((V424/$H424),1)*$H424),"")</f>
        <v>264</v>
      </c>
      <c r="X424" s="36">
        <f>IFERROR(IF(W424=0,"",ROUNDUP(W424/H424,0)*0.01196),"")</f>
        <v>0.59799999999999998</v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2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49.242424242424242</v>
      </c>
      <c r="W426" s="316">
        <f>IFERROR(W424/H424,"0")+IFERROR(W425/H425,"0")</f>
        <v>50</v>
      </c>
      <c r="X426" s="316">
        <f>IFERROR(IF(X424="",0,X424),"0")+IFERROR(IF(X425="",0,X425),"0")</f>
        <v>0.59799999999999998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260</v>
      </c>
      <c r="W427" s="316">
        <f>IFERROR(SUM(W424:W425),"0")</f>
        <v>264</v>
      </c>
      <c r="X427" s="37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2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4"/>
      <c r="T429" s="34"/>
      <c r="U429" s="35" t="s">
        <v>65</v>
      </c>
      <c r="V429" s="314">
        <v>160</v>
      </c>
      <c r="W429" s="315">
        <f t="shared" ref="W429:W434" si="19">IFERROR(IF(V429="",0,CEILING((V429/$H429),1)*$H429),"")</f>
        <v>163.68</v>
      </c>
      <c r="X429" s="36">
        <f>IFERROR(IF(W429=0,"",ROUNDUP(W429/H429,0)*0.01196),"")</f>
        <v>0.37075999999999998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2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4"/>
      <c r="T430" s="34"/>
      <c r="U430" s="35" t="s">
        <v>65</v>
      </c>
      <c r="V430" s="314">
        <v>80</v>
      </c>
      <c r="W430" s="315">
        <f t="shared" si="19"/>
        <v>84.48</v>
      </c>
      <c r="X430" s="36">
        <f>IFERROR(IF(W430=0,"",ROUNDUP(W430/H430,0)*0.01196),"")</f>
        <v>0.19136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2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4"/>
      <c r="T431" s="34"/>
      <c r="U431" s="35" t="s">
        <v>65</v>
      </c>
      <c r="V431" s="314">
        <v>80</v>
      </c>
      <c r="W431" s="315">
        <f t="shared" si="19"/>
        <v>84.48</v>
      </c>
      <c r="X431" s="36">
        <f>IFERROR(IF(W431=0,"",ROUNDUP(W431/H431,0)*0.01196),"")</f>
        <v>0.19136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2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9" t="s">
        <v>610</v>
      </c>
      <c r="O432" s="325"/>
      <c r="P432" s="325"/>
      <c r="Q432" s="325"/>
      <c r="R432" s="323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2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2" t="s">
        <v>613</v>
      </c>
      <c r="O433" s="325"/>
      <c r="P433" s="325"/>
      <c r="Q433" s="325"/>
      <c r="R433" s="323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2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3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60.606060606060602</v>
      </c>
      <c r="W435" s="316">
        <f>IFERROR(W429/H429,"0")+IFERROR(W430/H430,"0")+IFERROR(W431/H431,"0")+IFERROR(W432/H432,"0")+IFERROR(W433/H433,"0")+IFERROR(W434/H434,"0")</f>
        <v>63</v>
      </c>
      <c r="X435" s="316">
        <f>IFERROR(IF(X429="",0,X429),"0")+IFERROR(IF(X430="",0,X430),"0")+IFERROR(IF(X431="",0,X431),"0")+IFERROR(IF(X432="",0,X432),"0")+IFERROR(IF(X433="",0,X433),"0")+IFERROR(IF(X434="",0,X434),"0")</f>
        <v>0.75347999999999993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320</v>
      </c>
      <c r="W436" s="316">
        <f>IFERROR(SUM(W429:W434),"0")</f>
        <v>332.64000000000004</v>
      </c>
      <c r="X436" s="37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2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2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2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625</v>
      </c>
      <c r="O445" s="325"/>
      <c r="P445" s="325"/>
      <c r="Q445" s="325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2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628</v>
      </c>
      <c r="O446" s="325"/>
      <c r="P446" s="325"/>
      <c r="Q446" s="325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2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2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0" t="s">
        <v>634</v>
      </c>
      <c r="O451" s="325"/>
      <c r="P451" s="325"/>
      <c r="Q451" s="325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2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1" t="s">
        <v>637</v>
      </c>
      <c r="O455" s="325"/>
      <c r="P455" s="325"/>
      <c r="Q455" s="325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2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79" t="s">
        <v>640</v>
      </c>
      <c r="O456" s="325"/>
      <c r="P456" s="325"/>
      <c r="Q456" s="325"/>
      <c r="R456" s="323"/>
      <c r="S456" s="34"/>
      <c r="T456" s="34"/>
      <c r="U456" s="35" t="s">
        <v>65</v>
      </c>
      <c r="V456" s="314">
        <v>70</v>
      </c>
      <c r="W456" s="315">
        <f>IFERROR(IF(V456="",0,CEILING((V456/$H456),1)*$H456),"")</f>
        <v>71.400000000000006</v>
      </c>
      <c r="X456" s="36">
        <f>IFERROR(IF(W456=0,"",ROUNDUP(W456/H456,0)*0.00753),"")</f>
        <v>0.12801000000000001</v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16.666666666666664</v>
      </c>
      <c r="W457" s="316">
        <f>IFERROR(W455/H455,"0")+IFERROR(W456/H456,"0")</f>
        <v>17</v>
      </c>
      <c r="X457" s="316">
        <f>IFERROR(IF(X455="",0,X455),"0")+IFERROR(IF(X456="",0,X456),"0")</f>
        <v>0.12801000000000001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70</v>
      </c>
      <c r="W458" s="316">
        <f>IFERROR(SUM(W455:W456),"0")</f>
        <v>71.400000000000006</v>
      </c>
      <c r="X458" s="37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2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3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2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1" t="s">
        <v>646</v>
      </c>
      <c r="O461" s="325"/>
      <c r="P461" s="325"/>
      <c r="Q461" s="325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2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3043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3127.46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3222.6572752423149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3312.3840000000005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6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6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3372.6572752423149</v>
      </c>
      <c r="W472" s="316">
        <f>GrossWeightTotalR+PalletQtyTotalR*25</f>
        <v>3462.3840000000005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459.79913960153095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473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6.7158499999999997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2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151.79999999999998</v>
      </c>
      <c r="F479" s="46">
        <f>IFERROR(W130*1,"0")+IFERROR(W131*1,"0")+IFERROR(W132*1,"0")</f>
        <v>33.6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0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815.18000000000006</v>
      </c>
      <c r="K479" s="312"/>
      <c r="L479" s="46">
        <f>IFERROR(W261*1,"0")+IFERROR(W262*1,"0")+IFERROR(W263*1,"0")+IFERROR(W264*1,"0")+IFERROR(W265*1,"0")+IFERROR(W266*1,"0")+IFERROR(W267*1,"0")+IFERROR(W271*1,"0")+IFERROR(W272*1,"0")</f>
        <v>0</v>
      </c>
      <c r="M479" s="46">
        <f>IFERROR(W277*1,"0")+IFERROR(W281*1,"0")+IFERROR(W285*1,"0")+IFERROR(W289*1,"0")</f>
        <v>97.199999999999989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615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61.32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105</v>
      </c>
      <c r="Q479" s="46">
        <f>IFERROR(W391*1,"0")+IFERROR(W392*1,"0")+IFERROR(W396*1,"0")+IFERROR(W397*1,"0")+IFERROR(W398*1,"0")+IFERROR(W399*1,"0")+IFERROR(W400*1,"0")+IFERROR(W401*1,"0")+IFERROR(W402*1,"0")+IFERROR(W406*1,"0")</f>
        <v>163.20000000000002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1013.76</v>
      </c>
      <c r="S479" s="46">
        <f>IFERROR(W445*1,"0")+IFERROR(W446*1,"0")+IFERROR(W450*1,"0")+IFERROR(W451*1,"0")+IFERROR(W455*1,"0")+IFERROR(W456*1,"0")+IFERROR(W460*1,"0")+IFERROR(W461*1,"0")</f>
        <v>71.400000000000006</v>
      </c>
      <c r="T479" s="46">
        <f>IFERROR(W466*1,"0")</f>
        <v>0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A174:X174"/>
    <mergeCell ref="N376:T376"/>
    <mergeCell ref="D397:E397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386:R386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2023-12-05T11:10:13Z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