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D479" i="1" l="1"/>
  <c r="V472" i="1"/>
  <c r="V471" i="1"/>
  <c r="V470" i="1"/>
  <c r="V468" i="1"/>
  <c r="W467" i="1"/>
  <c r="V467" i="1"/>
  <c r="W466" i="1"/>
  <c r="N466" i="1"/>
  <c r="V463" i="1"/>
  <c r="W462" i="1"/>
  <c r="V462" i="1"/>
  <c r="X461" i="1"/>
  <c r="W461" i="1"/>
  <c r="X460" i="1"/>
  <c r="W460" i="1"/>
  <c r="W463" i="1" s="1"/>
  <c r="W458" i="1"/>
  <c r="V458" i="1"/>
  <c r="V457" i="1"/>
  <c r="X456" i="1"/>
  <c r="W456" i="1"/>
  <c r="W455" i="1"/>
  <c r="W453" i="1"/>
  <c r="V453" i="1"/>
  <c r="V452" i="1"/>
  <c r="X451" i="1"/>
  <c r="W451" i="1"/>
  <c r="W450" i="1"/>
  <c r="W452" i="1" s="1"/>
  <c r="W448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X430" i="1"/>
  <c r="W430" i="1"/>
  <c r="N430" i="1"/>
  <c r="W429" i="1"/>
  <c r="X429" i="1" s="1"/>
  <c r="X435" i="1" s="1"/>
  <c r="N429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X397" i="1"/>
  <c r="W397" i="1"/>
  <c r="N397" i="1"/>
  <c r="W396" i="1"/>
  <c r="N396" i="1"/>
  <c r="V394" i="1"/>
  <c r="W393" i="1"/>
  <c r="V393" i="1"/>
  <c r="W392" i="1"/>
  <c r="X392" i="1" s="1"/>
  <c r="N392" i="1"/>
  <c r="X391" i="1"/>
  <c r="X393" i="1" s="1"/>
  <c r="W391" i="1"/>
  <c r="N391" i="1"/>
  <c r="W388" i="1"/>
  <c r="V388" i="1"/>
  <c r="V387" i="1"/>
  <c r="X386" i="1"/>
  <c r="W386" i="1"/>
  <c r="W385" i="1"/>
  <c r="W387" i="1" s="1"/>
  <c r="W383" i="1"/>
  <c r="V383" i="1"/>
  <c r="V382" i="1"/>
  <c r="W381" i="1"/>
  <c r="X381" i="1" s="1"/>
  <c r="W380" i="1"/>
  <c r="X380" i="1" s="1"/>
  <c r="W379" i="1"/>
  <c r="X378" i="1"/>
  <c r="W378" i="1"/>
  <c r="V376" i="1"/>
  <c r="V375" i="1"/>
  <c r="W374" i="1"/>
  <c r="W375" i="1" s="1"/>
  <c r="N374" i="1"/>
  <c r="V372" i="1"/>
  <c r="V371" i="1"/>
  <c r="W370" i="1"/>
  <c r="X370" i="1" s="1"/>
  <c r="N370" i="1"/>
  <c r="W369" i="1"/>
  <c r="X369" i="1" s="1"/>
  <c r="N369" i="1"/>
  <c r="X368" i="1"/>
  <c r="W368" i="1"/>
  <c r="N368" i="1"/>
  <c r="W367" i="1"/>
  <c r="N367" i="1"/>
  <c r="V365" i="1"/>
  <c r="V364" i="1"/>
  <c r="X363" i="1"/>
  <c r="W363" i="1"/>
  <c r="W362" i="1"/>
  <c r="X362" i="1" s="1"/>
  <c r="N362" i="1"/>
  <c r="X361" i="1"/>
  <c r="W361" i="1"/>
  <c r="N361" i="1"/>
  <c r="X360" i="1"/>
  <c r="W360" i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V349" i="1"/>
  <c r="V348" i="1"/>
  <c r="W347" i="1"/>
  <c r="X347" i="1" s="1"/>
  <c r="N347" i="1"/>
  <c r="W346" i="1"/>
  <c r="N346" i="1"/>
  <c r="W342" i="1"/>
  <c r="V342" i="1"/>
  <c r="X341" i="1"/>
  <c r="W341" i="1"/>
  <c r="V341" i="1"/>
  <c r="W340" i="1"/>
  <c r="X340" i="1" s="1"/>
  <c r="N340" i="1"/>
  <c r="W338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V331" i="1"/>
  <c r="V330" i="1"/>
  <c r="W329" i="1"/>
  <c r="X329" i="1" s="1"/>
  <c r="N329" i="1"/>
  <c r="W328" i="1"/>
  <c r="N328" i="1"/>
  <c r="W326" i="1"/>
  <c r="V326" i="1"/>
  <c r="W325" i="1"/>
  <c r="V325" i="1"/>
  <c r="W324" i="1"/>
  <c r="X324" i="1" s="1"/>
  <c r="N324" i="1"/>
  <c r="X323" i="1"/>
  <c r="W323" i="1"/>
  <c r="N323" i="1"/>
  <c r="W322" i="1"/>
  <c r="X322" i="1" s="1"/>
  <c r="N322" i="1"/>
  <c r="W321" i="1"/>
  <c r="N321" i="1"/>
  <c r="V318" i="1"/>
  <c r="W317" i="1"/>
  <c r="V317" i="1"/>
  <c r="X316" i="1"/>
  <c r="X317" i="1" s="1"/>
  <c r="W316" i="1"/>
  <c r="W318" i="1" s="1"/>
  <c r="N316" i="1"/>
  <c r="V314" i="1"/>
  <c r="V313" i="1"/>
  <c r="W312" i="1"/>
  <c r="N312" i="1"/>
  <c r="V310" i="1"/>
  <c r="V309" i="1"/>
  <c r="W308" i="1"/>
  <c r="X308" i="1" s="1"/>
  <c r="N308" i="1"/>
  <c r="W307" i="1"/>
  <c r="X307" i="1" s="1"/>
  <c r="W306" i="1"/>
  <c r="N306" i="1"/>
  <c r="V304" i="1"/>
  <c r="V303" i="1"/>
  <c r="W302" i="1"/>
  <c r="X302" i="1" s="1"/>
  <c r="N302" i="1"/>
  <c r="X301" i="1"/>
  <c r="W301" i="1"/>
  <c r="N301" i="1"/>
  <c r="W300" i="1"/>
  <c r="X300" i="1" s="1"/>
  <c r="X299" i="1"/>
  <c r="W299" i="1"/>
  <c r="N299" i="1"/>
  <c r="W298" i="1"/>
  <c r="X298" i="1" s="1"/>
  <c r="N298" i="1"/>
  <c r="W297" i="1"/>
  <c r="X297" i="1" s="1"/>
  <c r="N297" i="1"/>
  <c r="X296" i="1"/>
  <c r="W296" i="1"/>
  <c r="N296" i="1"/>
  <c r="W295" i="1"/>
  <c r="N295" i="1"/>
  <c r="V291" i="1"/>
  <c r="V290" i="1"/>
  <c r="W289" i="1"/>
  <c r="N289" i="1"/>
  <c r="V287" i="1"/>
  <c r="V286" i="1"/>
  <c r="W285" i="1"/>
  <c r="W286" i="1" s="1"/>
  <c r="N285" i="1"/>
  <c r="W283" i="1"/>
  <c r="V283" i="1"/>
  <c r="V282" i="1"/>
  <c r="X281" i="1"/>
  <c r="X282" i="1" s="1"/>
  <c r="W281" i="1"/>
  <c r="W282" i="1" s="1"/>
  <c r="N281" i="1"/>
  <c r="V279" i="1"/>
  <c r="V278" i="1"/>
  <c r="X277" i="1"/>
  <c r="X278" i="1" s="1"/>
  <c r="W277" i="1"/>
  <c r="W278" i="1" s="1"/>
  <c r="N277" i="1"/>
  <c r="V274" i="1"/>
  <c r="V273" i="1"/>
  <c r="W272" i="1"/>
  <c r="X272" i="1" s="1"/>
  <c r="N272" i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X261" i="1" s="1"/>
  <c r="X268" i="1" s="1"/>
  <c r="N261" i="1"/>
  <c r="V258" i="1"/>
  <c r="V257" i="1"/>
  <c r="W256" i="1"/>
  <c r="X256" i="1" s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V246" i="1"/>
  <c r="V245" i="1"/>
  <c r="W244" i="1"/>
  <c r="X244" i="1" s="1"/>
  <c r="N244" i="1"/>
  <c r="X243" i="1"/>
  <c r="W243" i="1"/>
  <c r="N243" i="1"/>
  <c r="W242" i="1"/>
  <c r="W246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W233" i="1"/>
  <c r="X233" i="1" s="1"/>
  <c r="X232" i="1"/>
  <c r="W232" i="1"/>
  <c r="N232" i="1"/>
  <c r="W231" i="1"/>
  <c r="X231" i="1" s="1"/>
  <c r="N231" i="1"/>
  <c r="W230" i="1"/>
  <c r="N230" i="1"/>
  <c r="V228" i="1"/>
  <c r="W227" i="1"/>
  <c r="V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V221" i="1"/>
  <c r="W220" i="1"/>
  <c r="V220" i="1"/>
  <c r="X219" i="1"/>
  <c r="X220" i="1" s="1"/>
  <c r="W219" i="1"/>
  <c r="W221" i="1" s="1"/>
  <c r="N219" i="1"/>
  <c r="V217" i="1"/>
  <c r="V216" i="1"/>
  <c r="X215" i="1"/>
  <c r="W215" i="1"/>
  <c r="N215" i="1"/>
  <c r="W214" i="1"/>
  <c r="X214" i="1" s="1"/>
  <c r="N214" i="1"/>
  <c r="X213" i="1"/>
  <c r="W213" i="1"/>
  <c r="N213" i="1"/>
  <c r="X212" i="1"/>
  <c r="W212" i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N202" i="1"/>
  <c r="X201" i="1"/>
  <c r="W201" i="1"/>
  <c r="N201" i="1"/>
  <c r="V198" i="1"/>
  <c r="V197" i="1"/>
  <c r="X196" i="1"/>
  <c r="W196" i="1"/>
  <c r="N196" i="1"/>
  <c r="W195" i="1"/>
  <c r="W197" i="1" s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X181" i="1"/>
  <c r="W181" i="1"/>
  <c r="W180" i="1"/>
  <c r="X180" i="1" s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N169" i="1"/>
  <c r="X168" i="1"/>
  <c r="W168" i="1"/>
  <c r="N168" i="1"/>
  <c r="W166" i="1"/>
  <c r="V166" i="1"/>
  <c r="V165" i="1"/>
  <c r="X164" i="1"/>
  <c r="W164" i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W134" i="1" s="1"/>
  <c r="N131" i="1"/>
  <c r="W130" i="1"/>
  <c r="W127" i="1"/>
  <c r="V127" i="1"/>
  <c r="V126" i="1"/>
  <c r="W125" i="1"/>
  <c r="X125" i="1" s="1"/>
  <c r="W124" i="1"/>
  <c r="X124" i="1" s="1"/>
  <c r="N124" i="1"/>
  <c r="W123" i="1"/>
  <c r="X123" i="1" s="1"/>
  <c r="X122" i="1"/>
  <c r="W122" i="1"/>
  <c r="N122" i="1"/>
  <c r="W121" i="1"/>
  <c r="X121" i="1" s="1"/>
  <c r="N121" i="1"/>
  <c r="V119" i="1"/>
  <c r="V118" i="1"/>
  <c r="W117" i="1"/>
  <c r="X117" i="1" s="1"/>
  <c r="W116" i="1"/>
  <c r="X116" i="1" s="1"/>
  <c r="N116" i="1"/>
  <c r="X115" i="1"/>
  <c r="W115" i="1"/>
  <c r="W114" i="1"/>
  <c r="X114" i="1" s="1"/>
  <c r="X113" i="1"/>
  <c r="W113" i="1"/>
  <c r="W112" i="1"/>
  <c r="X112" i="1" s="1"/>
  <c r="X111" i="1"/>
  <c r="W111" i="1"/>
  <c r="W110" i="1"/>
  <c r="X110" i="1" s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W95" i="1"/>
  <c r="W104" i="1" s="1"/>
  <c r="N95" i="1"/>
  <c r="W94" i="1"/>
  <c r="X9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W75" i="1"/>
  <c r="X75" i="1" s="1"/>
  <c r="W74" i="1"/>
  <c r="X74" i="1" s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X65" i="1"/>
  <c r="W65" i="1"/>
  <c r="N65" i="1"/>
  <c r="W64" i="1"/>
  <c r="W82" i="1" s="1"/>
  <c r="W63" i="1"/>
  <c r="E479" i="1" s="1"/>
  <c r="V60" i="1"/>
  <c r="W59" i="1"/>
  <c r="V59" i="1"/>
  <c r="X58" i="1"/>
  <c r="W58" i="1"/>
  <c r="X57" i="1"/>
  <c r="W57" i="1"/>
  <c r="N57" i="1"/>
  <c r="W56" i="1"/>
  <c r="X56" i="1" s="1"/>
  <c r="X55" i="1"/>
  <c r="X59" i="1" s="1"/>
  <c r="W55" i="1"/>
  <c r="N55" i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W32" i="1" s="1"/>
  <c r="N28" i="1"/>
  <c r="W27" i="1"/>
  <c r="X27" i="1" s="1"/>
  <c r="N27" i="1"/>
  <c r="W26" i="1"/>
  <c r="W33" i="1" s="1"/>
  <c r="N26" i="1"/>
  <c r="W24" i="1"/>
  <c r="V24" i="1"/>
  <c r="V469" i="1" s="1"/>
  <c r="W23" i="1"/>
  <c r="V23" i="1"/>
  <c r="V473" i="1" s="1"/>
  <c r="W22" i="1"/>
  <c r="N22" i="1"/>
  <c r="H10" i="1"/>
  <c r="H9" i="1"/>
  <c r="A9" i="1"/>
  <c r="F10" i="1" s="1"/>
  <c r="D7" i="1"/>
  <c r="O6" i="1"/>
  <c r="N2" i="1"/>
  <c r="X91" i="1" l="1"/>
  <c r="X126" i="1"/>
  <c r="W155" i="1"/>
  <c r="X202" i="1"/>
  <c r="X216" i="1" s="1"/>
  <c r="W216" i="1"/>
  <c r="W290" i="1"/>
  <c r="W291" i="1"/>
  <c r="X289" i="1"/>
  <c r="X290" i="1" s="1"/>
  <c r="W310" i="1"/>
  <c r="X306" i="1"/>
  <c r="X309" i="1" s="1"/>
  <c r="J9" i="1"/>
  <c r="X28" i="1"/>
  <c r="C479" i="1"/>
  <c r="W51" i="1"/>
  <c r="W473" i="1" s="1"/>
  <c r="W52" i="1"/>
  <c r="W469" i="1" s="1"/>
  <c r="X64" i="1"/>
  <c r="W91" i="1"/>
  <c r="X95" i="1"/>
  <c r="X104" i="1" s="1"/>
  <c r="W126" i="1"/>
  <c r="F479" i="1"/>
  <c r="X131" i="1"/>
  <c r="W154" i="1"/>
  <c r="H479" i="1"/>
  <c r="X169" i="1"/>
  <c r="X172" i="1" s="1"/>
  <c r="W173" i="1"/>
  <c r="X195" i="1"/>
  <c r="X197" i="1" s="1"/>
  <c r="W251" i="1"/>
  <c r="W252" i="1"/>
  <c r="W303" i="1"/>
  <c r="W304" i="1"/>
  <c r="W309" i="1"/>
  <c r="W314" i="1"/>
  <c r="W313" i="1"/>
  <c r="W371" i="1"/>
  <c r="X396" i="1"/>
  <c r="X403" i="1" s="1"/>
  <c r="W403" i="1"/>
  <c r="W404" i="1"/>
  <c r="X413" i="1"/>
  <c r="R479" i="1"/>
  <c r="W421" i="1"/>
  <c r="W422" i="1"/>
  <c r="W92" i="1"/>
  <c r="A10" i="1"/>
  <c r="B479" i="1"/>
  <c r="W470" i="1"/>
  <c r="X35" i="1"/>
  <c r="X36" i="1" s="1"/>
  <c r="X39" i="1"/>
  <c r="X40" i="1" s="1"/>
  <c r="X43" i="1"/>
  <c r="X44" i="1" s="1"/>
  <c r="X49" i="1"/>
  <c r="X51" i="1" s="1"/>
  <c r="W60" i="1"/>
  <c r="W105" i="1"/>
  <c r="X130" i="1"/>
  <c r="X133" i="1" s="1"/>
  <c r="W133" i="1"/>
  <c r="W141" i="1"/>
  <c r="X145" i="1"/>
  <c r="X154" i="1" s="1"/>
  <c r="W161" i="1"/>
  <c r="X158" i="1"/>
  <c r="X160" i="1" s="1"/>
  <c r="I479" i="1"/>
  <c r="W160" i="1"/>
  <c r="X163" i="1"/>
  <c r="X165" i="1" s="1"/>
  <c r="W228" i="1"/>
  <c r="W245" i="1"/>
  <c r="X248" i="1"/>
  <c r="X251" i="1" s="1"/>
  <c r="X295" i="1"/>
  <c r="X303" i="1" s="1"/>
  <c r="X312" i="1"/>
  <c r="X313" i="1" s="1"/>
  <c r="W365" i="1"/>
  <c r="W435" i="1"/>
  <c r="W471" i="1"/>
  <c r="M479" i="1"/>
  <c r="L479" i="1"/>
  <c r="W269" i="1"/>
  <c r="W268" i="1"/>
  <c r="W376" i="1"/>
  <c r="X374" i="1"/>
  <c r="X375" i="1" s="1"/>
  <c r="W436" i="1"/>
  <c r="F9" i="1"/>
  <c r="X22" i="1"/>
  <c r="X23" i="1" s="1"/>
  <c r="X26" i="1"/>
  <c r="X32" i="1" s="1"/>
  <c r="W81" i="1"/>
  <c r="X63" i="1"/>
  <c r="X81" i="1" s="1"/>
  <c r="W118" i="1"/>
  <c r="X107" i="1"/>
  <c r="X118" i="1" s="1"/>
  <c r="W119" i="1"/>
  <c r="W192" i="1"/>
  <c r="W193" i="1"/>
  <c r="X175" i="1"/>
  <c r="X192" i="1" s="1"/>
  <c r="W198" i="1"/>
  <c r="X227" i="1"/>
  <c r="X242" i="1"/>
  <c r="X245" i="1" s="1"/>
  <c r="W257" i="1"/>
  <c r="X254" i="1"/>
  <c r="X257" i="1" s="1"/>
  <c r="W258" i="1"/>
  <c r="W279" i="1"/>
  <c r="X337" i="1"/>
  <c r="X364" i="1"/>
  <c r="X379" i="1"/>
  <c r="X382" i="1" s="1"/>
  <c r="W382" i="1"/>
  <c r="X462" i="1"/>
  <c r="N479" i="1"/>
  <c r="W172" i="1"/>
  <c r="J479" i="1"/>
  <c r="W239" i="1"/>
  <c r="X230" i="1"/>
  <c r="X239" i="1" s="1"/>
  <c r="W240" i="1"/>
  <c r="W273" i="1"/>
  <c r="W274" i="1"/>
  <c r="O479" i="1"/>
  <c r="W331" i="1"/>
  <c r="X328" i="1"/>
  <c r="X330" i="1" s="1"/>
  <c r="W337" i="1"/>
  <c r="P479" i="1"/>
  <c r="W349" i="1"/>
  <c r="X346" i="1"/>
  <c r="X348" i="1" s="1"/>
  <c r="W372" i="1"/>
  <c r="W441" i="1"/>
  <c r="X438" i="1"/>
  <c r="X440" i="1" s="1"/>
  <c r="S479" i="1"/>
  <c r="W447" i="1"/>
  <c r="W457" i="1"/>
  <c r="X455" i="1"/>
  <c r="X457" i="1" s="1"/>
  <c r="T479" i="1"/>
  <c r="W468" i="1"/>
  <c r="Q479" i="1"/>
  <c r="G479" i="1"/>
  <c r="W142" i="1"/>
  <c r="X271" i="1"/>
  <c r="X273" i="1" s="1"/>
  <c r="X285" i="1"/>
  <c r="X286" i="1" s="1"/>
  <c r="W287" i="1"/>
  <c r="X321" i="1"/>
  <c r="X325" i="1" s="1"/>
  <c r="W330" i="1"/>
  <c r="W348" i="1"/>
  <c r="W364" i="1"/>
  <c r="X367" i="1"/>
  <c r="X371" i="1" s="1"/>
  <c r="X385" i="1"/>
  <c r="X387" i="1" s="1"/>
  <c r="W394" i="1"/>
  <c r="X421" i="1"/>
  <c r="W427" i="1"/>
  <c r="W440" i="1"/>
  <c r="X445" i="1"/>
  <c r="X447" i="1" s="1"/>
  <c r="X450" i="1"/>
  <c r="X452" i="1" s="1"/>
  <c r="X466" i="1"/>
  <c r="X467" i="1" s="1"/>
  <c r="W217" i="1"/>
  <c r="W472" i="1" l="1"/>
  <c r="X474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<sst xmlns="http://schemas.openxmlformats.org/spreadsheetml/2006/main" count="2015" uniqueCount="697">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</sst>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3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6" t="s">
        <v>8</v>
      </c>
      <c r="B5" s="348"/>
      <c r="C5" s="349"/>
      <c r="D5" s="352"/>
      <c r="E5" s="354"/>
      <c r="F5" s="619" t="s">
        <v>9</v>
      </c>
      <c r="G5" s="349"/>
      <c r="H5" s="352"/>
      <c r="I5" s="353"/>
      <c r="J5" s="353"/>
      <c r="K5" s="353"/>
      <c r="L5" s="354"/>
      <c r="N5" s="24" t="s">
        <v>10</v>
      </c>
      <c r="O5" s="549">
        <v>45267</v>
      </c>
      <c r="P5" s="403"/>
      <c r="R5" s="641" t="s">
        <v>11</v>
      </c>
      <c r="S5" s="377"/>
      <c r="T5" s="490" t="s">
        <v>12</v>
      </c>
      <c r="U5" s="403"/>
      <c r="Z5" s="51"/>
      <c r="AA5" s="51"/>
      <c r="AB5" s="51"/>
    </row>
    <row r="6" spans="1:29" s="312" customFormat="1" ht="24" customHeight="1" x14ac:dyDescent="0.2">
      <c r="A6" s="446" t="s">
        <v>13</v>
      </c>
      <c r="B6" s="348"/>
      <c r="C6" s="349"/>
      <c r="D6" s="579" t="s">
        <v>14</v>
      </c>
      <c r="E6" s="580"/>
      <c r="F6" s="580"/>
      <c r="G6" s="580"/>
      <c r="H6" s="580"/>
      <c r="I6" s="580"/>
      <c r="J6" s="580"/>
      <c r="K6" s="580"/>
      <c r="L6" s="403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Четверг</v>
      </c>
      <c r="P6" s="321"/>
      <c r="R6" s="376" t="s">
        <v>16</v>
      </c>
      <c r="S6" s="377"/>
      <c r="T6" s="496" t="s">
        <v>17</v>
      </c>
      <c r="U6" s="363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7"/>
      <c r="U7" s="498"/>
      <c r="Z7" s="51"/>
      <c r="AA7" s="51"/>
      <c r="AB7" s="51"/>
    </row>
    <row r="8" spans="1:29" s="312" customFormat="1" ht="25.5" customHeight="1" x14ac:dyDescent="0.2">
      <c r="A8" s="646" t="s">
        <v>18</v>
      </c>
      <c r="B8" s="327"/>
      <c r="C8" s="328"/>
      <c r="D8" s="408"/>
      <c r="E8" s="409"/>
      <c r="F8" s="409"/>
      <c r="G8" s="409"/>
      <c r="H8" s="409"/>
      <c r="I8" s="409"/>
      <c r="J8" s="409"/>
      <c r="K8" s="409"/>
      <c r="L8" s="410"/>
      <c r="N8" s="24" t="s">
        <v>19</v>
      </c>
      <c r="O8" s="402">
        <v>0.45833333333333331</v>
      </c>
      <c r="P8" s="403"/>
      <c r="R8" s="330"/>
      <c r="S8" s="377"/>
      <c r="T8" s="497"/>
      <c r="U8" s="498"/>
      <c r="Z8" s="51"/>
      <c r="AA8" s="51"/>
      <c r="AB8" s="51"/>
    </row>
    <row r="9" spans="1:29" s="312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499"/>
      <c r="U9" s="500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1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2" t="s">
        <v>23</v>
      </c>
      <c r="U10" s="363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1" t="s">
        <v>27</v>
      </c>
      <c r="U11" s="582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7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4"/>
      <c r="P12" s="522"/>
      <c r="Q12" s="23"/>
      <c r="S12" s="24"/>
      <c r="T12" s="419"/>
      <c r="U12" s="330"/>
      <c r="Z12" s="51"/>
      <c r="AA12" s="51"/>
      <c r="AB12" s="51"/>
    </row>
    <row r="13" spans="1:29" s="312" customFormat="1" ht="23.25" customHeight="1" x14ac:dyDescent="0.2">
      <c r="A13" s="617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1"/>
      <c r="P13" s="582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7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8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0" t="s">
        <v>37</v>
      </c>
      <c r="D17" s="357" t="s">
        <v>38</v>
      </c>
      <c r="E17" s="426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5"/>
      <c r="P17" s="425"/>
      <c r="Q17" s="425"/>
      <c r="R17" s="426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0" t="s">
        <v>56</v>
      </c>
    </row>
    <row r="18" spans="1:53" ht="14.25" customHeight="1" x14ac:dyDescent="0.2">
      <c r="A18" s="358"/>
      <c r="B18" s="358"/>
      <c r="C18" s="358"/>
      <c r="D18" s="427"/>
      <c r="E18" s="429"/>
      <c r="F18" s="358"/>
      <c r="G18" s="358"/>
      <c r="H18" s="358"/>
      <c r="I18" s="358"/>
      <c r="J18" s="358"/>
      <c r="K18" s="358"/>
      <c r="L18" s="358"/>
      <c r="M18" s="358"/>
      <c r="N18" s="427"/>
      <c r="O18" s="428"/>
      <c r="P18" s="428"/>
      <c r="Q18" s="428"/>
      <c r="R18" s="429"/>
      <c r="S18" s="311" t="s">
        <v>57</v>
      </c>
      <c r="T18" s="311" t="s">
        <v>58</v>
      </c>
      <c r="U18" s="358"/>
      <c r="V18" s="358"/>
      <c r="W18" s="371"/>
      <c r="X18" s="358"/>
      <c r="Y18" s="552"/>
      <c r="Z18" s="552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2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1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2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1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1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21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1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21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1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21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1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21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1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2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21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1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2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21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1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2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21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1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2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21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1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21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1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2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21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1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21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1" t="s">
        <v>108</v>
      </c>
      <c r="O56" s="325"/>
      <c r="P56" s="325"/>
      <c r="Q56" s="325"/>
      <c r="R56" s="321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21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1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21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25"/>
      <c r="P58" s="325"/>
      <c r="Q58" s="325"/>
      <c r="R58" s="321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2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21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25"/>
      <c r="P63" s="325"/>
      <c r="Q63" s="325"/>
      <c r="R63" s="321"/>
      <c r="S63" s="34"/>
      <c r="T63" s="34"/>
      <c r="U63" s="35" t="s">
        <v>65</v>
      </c>
      <c r="V63" s="314">
        <v>50</v>
      </c>
      <c r="W63" s="315">
        <f t="shared" ref="W63:W80" si="2">IFERROR(IF(V63="",0,CEILING((V63/$H63),1)*$H63),"")</f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21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1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0">
        <v>4680115881327</v>
      </c>
      <c r="E65" s="321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1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0">
        <v>4680115882133</v>
      </c>
      <c r="E66" s="321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1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0">
        <v>4607091382952</v>
      </c>
      <c r="E67" s="321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1"/>
      <c r="S67" s="34"/>
      <c r="T67" s="34"/>
      <c r="U67" s="35" t="s">
        <v>65</v>
      </c>
      <c r="V67" s="314">
        <v>30</v>
      </c>
      <c r="W67" s="315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0">
        <v>4607091385687</v>
      </c>
      <c r="E68" s="321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1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0">
        <v>4680115882539</v>
      </c>
      <c r="E69" s="321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1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0">
        <v>4607091384604</v>
      </c>
      <c r="E70" s="321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1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0">
        <v>4680115880283</v>
      </c>
      <c r="E71" s="321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1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0">
        <v>4680115881518</v>
      </c>
      <c r="E72" s="321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1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0">
        <v>4680115881303</v>
      </c>
      <c r="E73" s="321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1"/>
      <c r="S73" s="34"/>
      <c r="T73" s="34"/>
      <c r="U73" s="35" t="s">
        <v>65</v>
      </c>
      <c r="V73" s="314">
        <v>135</v>
      </c>
      <c r="W73" s="315">
        <f t="shared" si="2"/>
        <v>135</v>
      </c>
      <c r="X73" s="36">
        <f t="shared" si="3"/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0">
        <v>4680115882577</v>
      </c>
      <c r="E74" s="321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1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0">
        <v>4680115882577</v>
      </c>
      <c r="E75" s="321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1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0">
        <v>4680115882720</v>
      </c>
      <c r="E76" s="321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1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0">
        <v>4607091388466</v>
      </c>
      <c r="E77" s="321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1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0">
        <v>4680115880269</v>
      </c>
      <c r="E78" s="321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1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0">
        <v>4680115880429</v>
      </c>
      <c r="E79" s="321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1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0">
        <v>4680115881457</v>
      </c>
      <c r="E80" s="321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1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44.464285714285715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45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0.46515000000000001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215</v>
      </c>
      <c r="W82" s="316">
        <f>IFERROR(SUM(W63:W80),"0")</f>
        <v>221</v>
      </c>
      <c r="X82" s="37"/>
      <c r="Y82" s="317"/>
      <c r="Z82" s="317"/>
    </row>
    <row r="83" spans="1:53" ht="14.25" customHeight="1" x14ac:dyDescent="0.25">
      <c r="A83" s="342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0">
        <v>4607091384789</v>
      </c>
      <c r="E84" s="321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1" t="s">
        <v>159</v>
      </c>
      <c r="O84" s="325"/>
      <c r="P84" s="325"/>
      <c r="Q84" s="325"/>
      <c r="R84" s="321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0">
        <v>4680115881488</v>
      </c>
      <c r="E85" s="321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1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0">
        <v>4607091384765</v>
      </c>
      <c r="E86" s="321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1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0">
        <v>4680115882751</v>
      </c>
      <c r="E87" s="321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1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0">
        <v>4680115882775</v>
      </c>
      <c r="E88" s="321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6" t="s">
        <v>171</v>
      </c>
      <c r="O88" s="325"/>
      <c r="P88" s="325"/>
      <c r="Q88" s="325"/>
      <c r="R88" s="321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0">
        <v>4680115880658</v>
      </c>
      <c r="E89" s="321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1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0">
        <v>4607091381962</v>
      </c>
      <c r="E90" s="321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1"/>
      <c r="S90" s="34"/>
      <c r="T90" s="34"/>
      <c r="U90" s="35" t="s">
        <v>65</v>
      </c>
      <c r="V90" s="314">
        <v>300</v>
      </c>
      <c r="W90" s="315">
        <f t="shared" si="4"/>
        <v>300</v>
      </c>
      <c r="X90" s="36">
        <f>IFERROR(IF(W90=0,"",ROUNDUP(W90/H90,0)*0.00753),"")</f>
        <v>0.753</v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100</v>
      </c>
      <c r="W91" s="316">
        <f>IFERROR(W84/H84,"0")+IFERROR(W85/H85,"0")+IFERROR(W86/H86,"0")+IFERROR(W87/H87,"0")+IFERROR(W88/H88,"0")+IFERROR(W89/H89,"0")+IFERROR(W90/H90,"0")</f>
        <v>100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0.753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300</v>
      </c>
      <c r="W92" s="316">
        <f>IFERROR(SUM(W84:W90),"0")</f>
        <v>300</v>
      </c>
      <c r="X92" s="37"/>
      <c r="Y92" s="317"/>
      <c r="Z92" s="317"/>
    </row>
    <row r="93" spans="1:53" ht="14.25" customHeight="1" x14ac:dyDescent="0.25">
      <c r="A93" s="342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0">
        <v>4607091387667</v>
      </c>
      <c r="E94" s="321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1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0">
        <v>4607091387636</v>
      </c>
      <c r="E95" s="321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1"/>
      <c r="S95" s="34"/>
      <c r="T95" s="34"/>
      <c r="U95" s="35" t="s">
        <v>65</v>
      </c>
      <c r="V95" s="314">
        <v>42</v>
      </c>
      <c r="W95" s="315">
        <f t="shared" si="5"/>
        <v>42</v>
      </c>
      <c r="X95" s="36">
        <f>IFERROR(IF(W95=0,"",ROUNDUP(W95/H95,0)*0.00937),"")</f>
        <v>9.3700000000000006E-2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0">
        <v>4607091384727</v>
      </c>
      <c r="E96" s="321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1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0">
        <v>4607091386745</v>
      </c>
      <c r="E97" s="321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1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0">
        <v>4607091382426</v>
      </c>
      <c r="E98" s="321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1"/>
      <c r="S98" s="34"/>
      <c r="T98" s="34"/>
      <c r="U98" s="35" t="s">
        <v>65</v>
      </c>
      <c r="V98" s="314">
        <v>300</v>
      </c>
      <c r="W98" s="315">
        <f t="shared" si="5"/>
        <v>306</v>
      </c>
      <c r="X98" s="36">
        <f>IFERROR(IF(W98=0,"",ROUNDUP(W98/H98,0)*0.02175),"")</f>
        <v>0.73949999999999994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0">
        <v>4607091386547</v>
      </c>
      <c r="E99" s="321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1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0">
        <v>4607091384734</v>
      </c>
      <c r="E100" s="321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1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0">
        <v>4607091382464</v>
      </c>
      <c r="E101" s="321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1"/>
      <c r="S101" s="34"/>
      <c r="T101" s="34"/>
      <c r="U101" s="35" t="s">
        <v>65</v>
      </c>
      <c r="V101" s="314">
        <v>28</v>
      </c>
      <c r="W101" s="315">
        <f t="shared" si="5"/>
        <v>28</v>
      </c>
      <c r="X101" s="36">
        <f>IFERROR(IF(W101=0,"",ROUNDUP(W101/H101,0)*0.00502),"")</f>
        <v>5.0200000000000002E-2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0">
        <v>4680115883444</v>
      </c>
      <c r="E102" s="321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1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0">
        <v>4680115883444</v>
      </c>
      <c r="E103" s="321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1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53.333333333333336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54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0.88339999999999996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370</v>
      </c>
      <c r="W105" s="316">
        <f>IFERROR(SUM(W94:W103),"0")</f>
        <v>376</v>
      </c>
      <c r="X105" s="37"/>
      <c r="Y105" s="317"/>
      <c r="Z105" s="317"/>
    </row>
    <row r="106" spans="1:53" ht="14.25" customHeight="1" x14ac:dyDescent="0.25">
      <c r="A106" s="342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0">
        <v>4607091386967</v>
      </c>
      <c r="E107" s="321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6" t="s">
        <v>198</v>
      </c>
      <c r="O107" s="325"/>
      <c r="P107" s="325"/>
      <c r="Q107" s="325"/>
      <c r="R107" s="321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0">
        <v>4607091386967</v>
      </c>
      <c r="E108" s="321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3" t="s">
        <v>200</v>
      </c>
      <c r="O108" s="325"/>
      <c r="P108" s="325"/>
      <c r="Q108" s="325"/>
      <c r="R108" s="321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0">
        <v>4607091385304</v>
      </c>
      <c r="E109" s="321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8" t="s">
        <v>203</v>
      </c>
      <c r="O109" s="325"/>
      <c r="P109" s="325"/>
      <c r="Q109" s="325"/>
      <c r="R109" s="321"/>
      <c r="S109" s="34"/>
      <c r="T109" s="34"/>
      <c r="U109" s="35" t="s">
        <v>65</v>
      </c>
      <c r="V109" s="314">
        <v>200</v>
      </c>
      <c r="W109" s="315">
        <f t="shared" si="6"/>
        <v>201.60000000000002</v>
      </c>
      <c r="X109" s="36">
        <f>IFERROR(IF(W109=0,"",ROUNDUP(W109/H109,0)*0.02175),"")</f>
        <v>0.52200000000000002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0">
        <v>4607091386264</v>
      </c>
      <c r="E110" s="321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1"/>
      <c r="S110" s="34"/>
      <c r="T110" s="34"/>
      <c r="U110" s="35" t="s">
        <v>65</v>
      </c>
      <c r="V110" s="314">
        <v>90</v>
      </c>
      <c r="W110" s="315">
        <f t="shared" si="6"/>
        <v>90</v>
      </c>
      <c r="X110" s="36">
        <f>IFERROR(IF(W110=0,"",ROUNDUP(W110/H110,0)*0.00753),"")</f>
        <v>0.22590000000000002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0">
        <v>4680115882584</v>
      </c>
      <c r="E111" s="321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3" t="s">
        <v>208</v>
      </c>
      <c r="O111" s="325"/>
      <c r="P111" s="325"/>
      <c r="Q111" s="325"/>
      <c r="R111" s="321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0">
        <v>4680115882584</v>
      </c>
      <c r="E112" s="321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1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0">
        <v>4607091385731</v>
      </c>
      <c r="E113" s="321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1"/>
      <c r="S113" s="34"/>
      <c r="T113" s="34"/>
      <c r="U113" s="35" t="s">
        <v>65</v>
      </c>
      <c r="V113" s="314">
        <v>27</v>
      </c>
      <c r="W113" s="315">
        <f t="shared" si="6"/>
        <v>27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0">
        <v>4680115880214</v>
      </c>
      <c r="E114" s="321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8" t="s">
        <v>216</v>
      </c>
      <c r="O114" s="325"/>
      <c r="P114" s="325"/>
      <c r="Q114" s="325"/>
      <c r="R114" s="321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0">
        <v>4680115880894</v>
      </c>
      <c r="E115" s="321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1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0">
        <v>4607091385427</v>
      </c>
      <c r="E116" s="321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1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0">
        <v>4680115882645</v>
      </c>
      <c r="E117" s="321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1" t="s">
        <v>224</v>
      </c>
      <c r="O117" s="325"/>
      <c r="P117" s="325"/>
      <c r="Q117" s="325"/>
      <c r="R117" s="321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63.80952380952381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64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0.82320000000000004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317</v>
      </c>
      <c r="W119" s="316">
        <f>IFERROR(SUM(W107:W117),"0")</f>
        <v>318.60000000000002</v>
      </c>
      <c r="X119" s="37"/>
      <c r="Y119" s="317"/>
      <c r="Z119" s="317"/>
    </row>
    <row r="120" spans="1:53" ht="14.25" customHeight="1" x14ac:dyDescent="0.25">
      <c r="A120" s="342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0">
        <v>4607091383065</v>
      </c>
      <c r="E121" s="321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1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0">
        <v>4680115881532</v>
      </c>
      <c r="E122" s="321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1"/>
      <c r="S122" s="34"/>
      <c r="T122" s="34"/>
      <c r="U122" s="35" t="s">
        <v>65</v>
      </c>
      <c r="V122" s="314">
        <v>100</v>
      </c>
      <c r="W122" s="315">
        <f>IFERROR(IF(V122="",0,CEILING((V122/$H122),1)*$H122),"")</f>
        <v>105.3</v>
      </c>
      <c r="X122" s="36">
        <f>IFERROR(IF(W122=0,"",ROUNDUP(W122/H122,0)*0.02175),"")</f>
        <v>0.28275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0">
        <v>4680115882652</v>
      </c>
      <c r="E123" s="321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3" t="s">
        <v>232</v>
      </c>
      <c r="O123" s="325"/>
      <c r="P123" s="325"/>
      <c r="Q123" s="325"/>
      <c r="R123" s="321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0">
        <v>4680115880238</v>
      </c>
      <c r="E124" s="321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1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0">
        <v>4680115881464</v>
      </c>
      <c r="E125" s="321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1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12.345679012345679</v>
      </c>
      <c r="W126" s="316">
        <f>IFERROR(W121/H121,"0")+IFERROR(W122/H122,"0")+IFERROR(W123/H123,"0")+IFERROR(W124/H124,"0")+IFERROR(W125/H125,"0")</f>
        <v>13</v>
      </c>
      <c r="X126" s="316">
        <f>IFERROR(IF(X121="",0,X121),"0")+IFERROR(IF(X122="",0,X122),"0")+IFERROR(IF(X123="",0,X123),"0")+IFERROR(IF(X124="",0,X124),"0")+IFERROR(IF(X125="",0,X125),"0")</f>
        <v>0.28275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100</v>
      </c>
      <c r="W127" s="316">
        <f>IFERROR(SUM(W121:W125),"0")</f>
        <v>105.3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2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0">
        <v>4607091385168</v>
      </c>
      <c r="E130" s="321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7" t="s">
        <v>241</v>
      </c>
      <c r="O130" s="325"/>
      <c r="P130" s="325"/>
      <c r="Q130" s="325"/>
      <c r="R130" s="321"/>
      <c r="S130" s="34"/>
      <c r="T130" s="34"/>
      <c r="U130" s="35" t="s">
        <v>65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0">
        <v>4607091383256</v>
      </c>
      <c r="E131" s="321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1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0">
        <v>4607091385748</v>
      </c>
      <c r="E132" s="321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1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0</v>
      </c>
      <c r="W133" s="316">
        <f>IFERROR(W130/H130,"0")+IFERROR(W131/H131,"0")+IFERROR(W132/H132,"0")</f>
        <v>0</v>
      </c>
      <c r="X133" s="316">
        <f>IFERROR(IF(X130="",0,X130),"0")+IFERROR(IF(X131="",0,X131),"0")+IFERROR(IF(X132="",0,X132),"0")</f>
        <v>0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0</v>
      </c>
      <c r="W134" s="316">
        <f>IFERROR(SUM(W130:W132),"0")</f>
        <v>0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2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0">
        <v>4607091383423</v>
      </c>
      <c r="E138" s="321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1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0">
        <v>4607091381405</v>
      </c>
      <c r="E139" s="321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1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0">
        <v>4607091386516</v>
      </c>
      <c r="E140" s="321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1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2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0">
        <v>4680115883963</v>
      </c>
      <c r="E145" s="321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4" t="s">
        <v>257</v>
      </c>
      <c r="O145" s="325"/>
      <c r="P145" s="325"/>
      <c r="Q145" s="325"/>
      <c r="R145" s="321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0">
        <v>4680115880993</v>
      </c>
      <c r="E146" s="321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1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0">
        <v>4680115881761</v>
      </c>
      <c r="E147" s="321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1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0">
        <v>4680115881563</v>
      </c>
      <c r="E148" s="321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1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0">
        <v>4680115880986</v>
      </c>
      <c r="E149" s="321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1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0">
        <v>4680115880207</v>
      </c>
      <c r="E150" s="321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1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0">
        <v>4680115881785</v>
      </c>
      <c r="E151" s="321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1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0">
        <v>4680115881679</v>
      </c>
      <c r="E152" s="321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1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0">
        <v>4680115880191</v>
      </c>
      <c r="E153" s="321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1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0</v>
      </c>
      <c r="W155" s="316">
        <f>IFERROR(SUM(W145:W153),"0")</f>
        <v>0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2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0">
        <v>4680115881402</v>
      </c>
      <c r="E158" s="321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1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0">
        <v>4680115881396</v>
      </c>
      <c r="E159" s="321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1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2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0">
        <v>4680115882935</v>
      </c>
      <c r="E163" s="321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1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0">
        <v>4680115880764</v>
      </c>
      <c r="E164" s="321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1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2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0">
        <v>4680115882683</v>
      </c>
      <c r="E168" s="321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1"/>
      <c r="S168" s="34"/>
      <c r="T168" s="34"/>
      <c r="U168" s="35" t="s">
        <v>65</v>
      </c>
      <c r="V168" s="314">
        <v>100</v>
      </c>
      <c r="W168" s="315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0">
        <v>4680115882690</v>
      </c>
      <c r="E169" s="321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1"/>
      <c r="S169" s="34"/>
      <c r="T169" s="34"/>
      <c r="U169" s="35" t="s">
        <v>65</v>
      </c>
      <c r="V169" s="314">
        <v>100</v>
      </c>
      <c r="W169" s="315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0">
        <v>4680115882669</v>
      </c>
      <c r="E170" s="321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1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0">
        <v>4680115882676</v>
      </c>
      <c r="E171" s="321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1"/>
      <c r="S171" s="34"/>
      <c r="T171" s="34"/>
      <c r="U171" s="35" t="s">
        <v>65</v>
      </c>
      <c r="V171" s="314">
        <v>100</v>
      </c>
      <c r="W171" s="315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55.555555555555557</v>
      </c>
      <c r="W172" s="316">
        <f>IFERROR(W168/H168,"0")+IFERROR(W169/H169,"0")+IFERROR(W170/H170,"0")+IFERROR(W171/H171,"0")</f>
        <v>57</v>
      </c>
      <c r="X172" s="316">
        <f>IFERROR(IF(X168="",0,X168),"0")+IFERROR(IF(X169="",0,X169),"0")+IFERROR(IF(X170="",0,X170),"0")+IFERROR(IF(X171="",0,X171),"0")</f>
        <v>0.53408999999999995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300</v>
      </c>
      <c r="W173" s="316">
        <f>IFERROR(SUM(W168:W171),"0")</f>
        <v>307.8</v>
      </c>
      <c r="X173" s="37"/>
      <c r="Y173" s="317"/>
      <c r="Z173" s="317"/>
    </row>
    <row r="174" spans="1:53" ht="14.25" customHeight="1" x14ac:dyDescent="0.25">
      <c r="A174" s="342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0">
        <v>4680115881556</v>
      </c>
      <c r="E175" s="321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1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0">
        <v>4680115880573</v>
      </c>
      <c r="E176" s="321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4" t="s">
        <v>297</v>
      </c>
      <c r="O176" s="325"/>
      <c r="P176" s="325"/>
      <c r="Q176" s="325"/>
      <c r="R176" s="321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0">
        <v>4680115881594</v>
      </c>
      <c r="E177" s="321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1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0">
        <v>4680115881587</v>
      </c>
      <c r="E178" s="321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1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0">
        <v>4680115880962</v>
      </c>
      <c r="E179" s="321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1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0">
        <v>4680115881617</v>
      </c>
      <c r="E180" s="321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1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0">
        <v>4680115881228</v>
      </c>
      <c r="E181" s="321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1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0">
        <v>4680115881037</v>
      </c>
      <c r="E182" s="321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50" t="s">
        <v>312</v>
      </c>
      <c r="O182" s="325"/>
      <c r="P182" s="325"/>
      <c r="Q182" s="325"/>
      <c r="R182" s="321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0">
        <v>4680115881211</v>
      </c>
      <c r="E183" s="321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1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0">
        <v>4680115881020</v>
      </c>
      <c r="E184" s="321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1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0">
        <v>4680115882195</v>
      </c>
      <c r="E185" s="321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1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0">
        <v>4680115882607</v>
      </c>
      <c r="E186" s="321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1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0">
        <v>4680115880092</v>
      </c>
      <c r="E187" s="321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1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0">
        <v>4680115880221</v>
      </c>
      <c r="E188" s="321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1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0">
        <v>4680115882942</v>
      </c>
      <c r="E189" s="321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1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0">
        <v>4680115880504</v>
      </c>
      <c r="E190" s="321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1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0">
        <v>4680115882164</v>
      </c>
      <c r="E191" s="321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1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2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0">
        <v>4680115880801</v>
      </c>
      <c r="E195" s="321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1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0">
        <v>4680115880818</v>
      </c>
      <c r="E196" s="321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1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2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0">
        <v>4607091387445</v>
      </c>
      <c r="E201" s="321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1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0">
        <v>4607091386004</v>
      </c>
      <c r="E202" s="321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1"/>
      <c r="S202" s="34"/>
      <c r="T202" s="34"/>
      <c r="U202" s="35" t="s">
        <v>65</v>
      </c>
      <c r="V202" s="314">
        <v>1800</v>
      </c>
      <c r="W202" s="315">
        <f t="shared" si="10"/>
        <v>1803.6000000000001</v>
      </c>
      <c r="X202" s="36">
        <f>IFERROR(IF(W202=0,"",ROUNDUP(W202/H202,0)*0.02039),"")</f>
        <v>3.4051299999999998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0">
        <v>4607091386004</v>
      </c>
      <c r="E203" s="321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1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0">
        <v>4607091386073</v>
      </c>
      <c r="E204" s="321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1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0">
        <v>4607091387322</v>
      </c>
      <c r="E205" s="321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1"/>
      <c r="S205" s="34"/>
      <c r="T205" s="34"/>
      <c r="U205" s="35" t="s">
        <v>65</v>
      </c>
      <c r="V205" s="314">
        <v>200</v>
      </c>
      <c r="W205" s="315">
        <f t="shared" si="10"/>
        <v>205.20000000000002</v>
      </c>
      <c r="X205" s="36">
        <f>IFERROR(IF(W205=0,"",ROUNDUP(W205/H205,0)*0.02039),"")</f>
        <v>0.38740999999999998</v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0">
        <v>4607091387322</v>
      </c>
      <c r="E206" s="321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1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0">
        <v>4607091387377</v>
      </c>
      <c r="E207" s="321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1"/>
      <c r="S207" s="34"/>
      <c r="T207" s="34"/>
      <c r="U207" s="35" t="s">
        <v>65</v>
      </c>
      <c r="V207" s="314">
        <v>300</v>
      </c>
      <c r="W207" s="315">
        <f t="shared" si="10"/>
        <v>302.40000000000003</v>
      </c>
      <c r="X207" s="36">
        <f>IFERROR(IF(W207=0,"",ROUNDUP(W207/H207,0)*0.02175),"")</f>
        <v>0.60899999999999999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0">
        <v>4607091387353</v>
      </c>
      <c r="E208" s="321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1"/>
      <c r="S208" s="34"/>
      <c r="T208" s="34"/>
      <c r="U208" s="35" t="s">
        <v>65</v>
      </c>
      <c r="V208" s="314">
        <v>100</v>
      </c>
      <c r="W208" s="315">
        <f t="shared" si="10"/>
        <v>108</v>
      </c>
      <c r="X208" s="36">
        <f>IFERROR(IF(W208=0,"",ROUNDUP(W208/H208,0)*0.02175),"")</f>
        <v>0.21749999999999997</v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0">
        <v>4607091386011</v>
      </c>
      <c r="E209" s="321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1"/>
      <c r="S209" s="34"/>
      <c r="T209" s="34"/>
      <c r="U209" s="35" t="s">
        <v>65</v>
      </c>
      <c r="V209" s="314">
        <v>250</v>
      </c>
      <c r="W209" s="315">
        <f t="shared" si="10"/>
        <v>250</v>
      </c>
      <c r="X209" s="36">
        <f t="shared" ref="X209:X215" si="11">IFERROR(IF(W209=0,"",ROUNDUP(W209/H209,0)*0.00937),"")</f>
        <v>0.46849999999999997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0">
        <v>4607091387308</v>
      </c>
      <c r="E210" s="321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1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0">
        <v>4607091387339</v>
      </c>
      <c r="E211" s="321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1"/>
      <c r="S211" s="34"/>
      <c r="T211" s="34"/>
      <c r="U211" s="35" t="s">
        <v>65</v>
      </c>
      <c r="V211" s="314">
        <v>100</v>
      </c>
      <c r="W211" s="315">
        <f t="shared" si="10"/>
        <v>100</v>
      </c>
      <c r="X211" s="36">
        <f t="shared" si="11"/>
        <v>0.18740000000000001</v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0">
        <v>4680115882638</v>
      </c>
      <c r="E212" s="321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1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0">
        <v>4680115881938</v>
      </c>
      <c r="E213" s="321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1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0">
        <v>4607091387346</v>
      </c>
      <c r="E214" s="321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1"/>
      <c r="S214" s="34"/>
      <c r="T214" s="34"/>
      <c r="U214" s="35" t="s">
        <v>65</v>
      </c>
      <c r="V214" s="314">
        <v>40</v>
      </c>
      <c r="W214" s="315">
        <f t="shared" si="10"/>
        <v>40</v>
      </c>
      <c r="X214" s="36">
        <f t="shared" si="11"/>
        <v>9.3700000000000006E-2</v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0">
        <v>4607091389807</v>
      </c>
      <c r="E215" s="321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1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302.22222222222217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304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5.3686400000000001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2790</v>
      </c>
      <c r="W217" s="316">
        <f>IFERROR(SUM(W201:W215),"0")</f>
        <v>2809.2000000000003</v>
      </c>
      <c r="X217" s="37"/>
      <c r="Y217" s="317"/>
      <c r="Z217" s="317"/>
    </row>
    <row r="218" spans="1:53" ht="14.25" customHeight="1" x14ac:dyDescent="0.25">
      <c r="A218" s="342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0">
        <v>4680115881914</v>
      </c>
      <c r="E219" s="321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1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2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0">
        <v>4607091387193</v>
      </c>
      <c r="E223" s="321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1"/>
      <c r="S223" s="34"/>
      <c r="T223" s="34"/>
      <c r="U223" s="35" t="s">
        <v>65</v>
      </c>
      <c r="V223" s="314">
        <v>500</v>
      </c>
      <c r="W223" s="315">
        <f>IFERROR(IF(V223="",0,CEILING((V223/$H223),1)*$H223),"")</f>
        <v>504</v>
      </c>
      <c r="X223" s="36">
        <f>IFERROR(IF(W223=0,"",ROUNDUP(W223/H223,0)*0.00753),"")</f>
        <v>0.90360000000000007</v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0">
        <v>4607091387230</v>
      </c>
      <c r="E224" s="321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1"/>
      <c r="S224" s="34"/>
      <c r="T224" s="34"/>
      <c r="U224" s="35" t="s">
        <v>65</v>
      </c>
      <c r="V224" s="314">
        <v>500</v>
      </c>
      <c r="W224" s="315">
        <f>IFERROR(IF(V224="",0,CEILING((V224/$H224),1)*$H224),"")</f>
        <v>504</v>
      </c>
      <c r="X224" s="36">
        <f>IFERROR(IF(W224=0,"",ROUNDUP(W224/H224,0)*0.00753),"")</f>
        <v>0.90360000000000007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0">
        <v>4607091387285</v>
      </c>
      <c r="E225" s="321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1"/>
      <c r="S225" s="34"/>
      <c r="T225" s="34"/>
      <c r="U225" s="35" t="s">
        <v>65</v>
      </c>
      <c r="V225" s="314">
        <v>87</v>
      </c>
      <c r="W225" s="315">
        <f>IFERROR(IF(V225="",0,CEILING((V225/$H225),1)*$H225),"")</f>
        <v>88.2</v>
      </c>
      <c r="X225" s="36">
        <f>IFERROR(IF(W225=0,"",ROUNDUP(W225/H225,0)*0.00502),"")</f>
        <v>0.21084</v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0">
        <v>4607091389845</v>
      </c>
      <c r="E226" s="321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1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279.52380952380952</v>
      </c>
      <c r="W227" s="316">
        <f>IFERROR(W223/H223,"0")+IFERROR(W224/H224,"0")+IFERROR(W225/H225,"0")+IFERROR(W226/H226,"0")</f>
        <v>282</v>
      </c>
      <c r="X227" s="316">
        <f>IFERROR(IF(X223="",0,X223),"0")+IFERROR(IF(X224="",0,X224),"0")+IFERROR(IF(X225="",0,X225),"0")+IFERROR(IF(X226="",0,X226),"0")</f>
        <v>2.0180400000000001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1087</v>
      </c>
      <c r="W228" s="316">
        <f>IFERROR(SUM(W223:W226),"0")</f>
        <v>1096.2</v>
      </c>
      <c r="X228" s="37"/>
      <c r="Y228" s="317"/>
      <c r="Z228" s="317"/>
    </row>
    <row r="229" spans="1:53" ht="14.25" customHeight="1" x14ac:dyDescent="0.25">
      <c r="A229" s="342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0">
        <v>4607091387766</v>
      </c>
      <c r="E230" s="321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1"/>
      <c r="S230" s="34"/>
      <c r="T230" s="34"/>
      <c r="U230" s="35" t="s">
        <v>65</v>
      </c>
      <c r="V230" s="314">
        <v>0</v>
      </c>
      <c r="W230" s="315">
        <f t="shared" ref="W230:W238" si="12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0">
        <v>4607091387957</v>
      </c>
      <c r="E231" s="321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1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0">
        <v>4607091387964</v>
      </c>
      <c r="E232" s="321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1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0">
        <v>4680115883604</v>
      </c>
      <c r="E233" s="321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7" t="s">
        <v>382</v>
      </c>
      <c r="O233" s="325"/>
      <c r="P233" s="325"/>
      <c r="Q233" s="325"/>
      <c r="R233" s="321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0">
        <v>4680115883567</v>
      </c>
      <c r="E234" s="321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1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0">
        <v>4607091381672</v>
      </c>
      <c r="E235" s="321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1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0">
        <v>4607091387537</v>
      </c>
      <c r="E236" s="321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1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0">
        <v>4607091387513</v>
      </c>
      <c r="E237" s="321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1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0">
        <v>4680115880511</v>
      </c>
      <c r="E238" s="321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1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customHeight="1" x14ac:dyDescent="0.25">
      <c r="A241" s="342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0">
        <v>4607091380880</v>
      </c>
      <c r="E242" s="321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1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0">
        <v>4607091384482</v>
      </c>
      <c r="E243" s="321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1"/>
      <c r="S243" s="34"/>
      <c r="T243" s="34"/>
      <c r="U243" s="35" t="s">
        <v>65</v>
      </c>
      <c r="V243" s="314">
        <v>700</v>
      </c>
      <c r="W243" s="315">
        <f>IFERROR(IF(V243="",0,CEILING((V243/$H243),1)*$H243),"")</f>
        <v>702</v>
      </c>
      <c r="X243" s="36">
        <f>IFERROR(IF(W243=0,"",ROUNDUP(W243/H243,0)*0.02175),"")</f>
        <v>1.9574999999999998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0">
        <v>4607091380897</v>
      </c>
      <c r="E244" s="321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1"/>
      <c r="S244" s="34"/>
      <c r="T244" s="34"/>
      <c r="U244" s="35" t="s">
        <v>65</v>
      </c>
      <c r="V244" s="314">
        <v>300</v>
      </c>
      <c r="W244" s="315">
        <f>IFERROR(IF(V244="",0,CEILING((V244/$H244),1)*$H244),"")</f>
        <v>302.40000000000003</v>
      </c>
      <c r="X244" s="36">
        <f>IFERROR(IF(W244=0,"",ROUNDUP(W244/H244,0)*0.02175),"")</f>
        <v>0.78299999999999992</v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125.45787545787547</v>
      </c>
      <c r="W245" s="316">
        <f>IFERROR(W242/H242,"0")+IFERROR(W243/H243,"0")+IFERROR(W244/H244,"0")</f>
        <v>126</v>
      </c>
      <c r="X245" s="316">
        <f>IFERROR(IF(X242="",0,X242),"0")+IFERROR(IF(X243="",0,X243),"0")+IFERROR(IF(X244="",0,X244),"0")</f>
        <v>2.7404999999999999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1000</v>
      </c>
      <c r="W246" s="316">
        <f>IFERROR(SUM(W242:W244),"0")</f>
        <v>1004.4000000000001</v>
      </c>
      <c r="X246" s="37"/>
      <c r="Y246" s="317"/>
      <c r="Z246" s="317"/>
    </row>
    <row r="247" spans="1:53" ht="14.25" customHeight="1" x14ac:dyDescent="0.25">
      <c r="A247" s="342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0">
        <v>4607091388374</v>
      </c>
      <c r="E248" s="321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1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0">
        <v>4607091388381</v>
      </c>
      <c r="E249" s="321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2" t="s">
        <v>405</v>
      </c>
      <c r="O249" s="325"/>
      <c r="P249" s="325"/>
      <c r="Q249" s="325"/>
      <c r="R249" s="321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0">
        <v>4607091388404</v>
      </c>
      <c r="E250" s="321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1"/>
      <c r="S250" s="34"/>
      <c r="T250" s="34"/>
      <c r="U250" s="35" t="s">
        <v>65</v>
      </c>
      <c r="V250" s="314">
        <v>76</v>
      </c>
      <c r="W250" s="315">
        <f>IFERROR(IF(V250="",0,CEILING((V250/$H250),1)*$H250),"")</f>
        <v>76.5</v>
      </c>
      <c r="X250" s="36">
        <f>IFERROR(IF(W250=0,"",ROUNDUP(W250/H250,0)*0.00753),"")</f>
        <v>0.22590000000000002</v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29.803921568627452</v>
      </c>
      <c r="W251" s="316">
        <f>IFERROR(W248/H248,"0")+IFERROR(W249/H249,"0")+IFERROR(W250/H250,"0")</f>
        <v>30.000000000000004</v>
      </c>
      <c r="X251" s="316">
        <f>IFERROR(IF(X248="",0,X248),"0")+IFERROR(IF(X249="",0,X249),"0")+IFERROR(IF(X250="",0,X250),"0")</f>
        <v>0.22590000000000002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76</v>
      </c>
      <c r="W252" s="316">
        <f>IFERROR(SUM(W248:W250),"0")</f>
        <v>76.5</v>
      </c>
      <c r="X252" s="37"/>
      <c r="Y252" s="317"/>
      <c r="Z252" s="317"/>
    </row>
    <row r="253" spans="1:53" ht="14.25" customHeight="1" x14ac:dyDescent="0.25">
      <c r="A253" s="342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0">
        <v>4680115881808</v>
      </c>
      <c r="E254" s="321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1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0">
        <v>4680115881822</v>
      </c>
      <c r="E255" s="321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1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0">
        <v>4680115880016</v>
      </c>
      <c r="E256" s="321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1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2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0">
        <v>4607091387421</v>
      </c>
      <c r="E261" s="321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1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0">
        <v>4607091387421</v>
      </c>
      <c r="E262" s="321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1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0">
        <v>4607091387452</v>
      </c>
      <c r="E263" s="321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1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0">
        <v>4607091387452</v>
      </c>
      <c r="E264" s="321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1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0">
        <v>4607091385984</v>
      </c>
      <c r="E265" s="321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1"/>
      <c r="S265" s="34"/>
      <c r="T265" s="34"/>
      <c r="U265" s="35" t="s">
        <v>65</v>
      </c>
      <c r="V265" s="314">
        <v>100</v>
      </c>
      <c r="W265" s="315">
        <f t="shared" si="13"/>
        <v>108</v>
      </c>
      <c r="X265" s="36">
        <f>IFERROR(IF(W265=0,"",ROUNDUP(W265/H265,0)*0.02175),"")</f>
        <v>0.21749999999999997</v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0">
        <v>4607091387438</v>
      </c>
      <c r="E266" s="321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1"/>
      <c r="S266" s="34"/>
      <c r="T266" s="34"/>
      <c r="U266" s="35" t="s">
        <v>65</v>
      </c>
      <c r="V266" s="314">
        <v>150</v>
      </c>
      <c r="W266" s="315">
        <f t="shared" si="13"/>
        <v>150</v>
      </c>
      <c r="X266" s="36">
        <f>IFERROR(IF(W266=0,"",ROUNDUP(W266/H266,0)*0.00937),"")</f>
        <v>0.28110000000000002</v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0">
        <v>4607091387469</v>
      </c>
      <c r="E267" s="321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1"/>
      <c r="S267" s="34"/>
      <c r="T267" s="34"/>
      <c r="U267" s="35" t="s">
        <v>65</v>
      </c>
      <c r="V267" s="314">
        <v>100</v>
      </c>
      <c r="W267" s="315">
        <f t="shared" si="13"/>
        <v>100</v>
      </c>
      <c r="X267" s="36">
        <f>IFERROR(IF(W267=0,"",ROUNDUP(W267/H267,0)*0.00937),"")</f>
        <v>0.18740000000000001</v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59.25925925925926</v>
      </c>
      <c r="W268" s="316">
        <f>IFERROR(W261/H261,"0")+IFERROR(W262/H262,"0")+IFERROR(W263/H263,"0")+IFERROR(W264/H264,"0")+IFERROR(W265/H265,"0")+IFERROR(W266/H266,"0")+IFERROR(W267/H267,"0")</f>
        <v>60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0.68599999999999994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350</v>
      </c>
      <c r="W269" s="316">
        <f>IFERROR(SUM(W261:W267),"0")</f>
        <v>358</v>
      </c>
      <c r="X269" s="37"/>
      <c r="Y269" s="317"/>
      <c r="Z269" s="317"/>
    </row>
    <row r="270" spans="1:53" ht="14.25" customHeight="1" x14ac:dyDescent="0.25">
      <c r="A270" s="342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0">
        <v>4607091387292</v>
      </c>
      <c r="E271" s="321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1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0">
        <v>4607091387315</v>
      </c>
      <c r="E272" s="321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1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2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0">
        <v>4607091383836</v>
      </c>
      <c r="E277" s="321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1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2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0">
        <v>4607091387919</v>
      </c>
      <c r="E281" s="321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1"/>
      <c r="S281" s="34"/>
      <c r="T281" s="34"/>
      <c r="U281" s="35" t="s">
        <v>65</v>
      </c>
      <c r="V281" s="314">
        <v>500</v>
      </c>
      <c r="W281" s="315">
        <f>IFERROR(IF(V281="",0,CEILING((V281/$H281),1)*$H281),"")</f>
        <v>502.2</v>
      </c>
      <c r="X281" s="36">
        <f>IFERROR(IF(W281=0,"",ROUNDUP(W281/H281,0)*0.02175),"")</f>
        <v>1.3484999999999998</v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61.728395061728399</v>
      </c>
      <c r="W282" s="316">
        <f>IFERROR(W281/H281,"0")</f>
        <v>62</v>
      </c>
      <c r="X282" s="316">
        <f>IFERROR(IF(X281="",0,X281),"0")</f>
        <v>1.3484999999999998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500</v>
      </c>
      <c r="W283" s="316">
        <f>IFERROR(SUM(W281:W281),"0")</f>
        <v>502.2</v>
      </c>
      <c r="X283" s="37"/>
      <c r="Y283" s="317"/>
      <c r="Z283" s="317"/>
    </row>
    <row r="284" spans="1:53" ht="14.25" customHeight="1" x14ac:dyDescent="0.25">
      <c r="A284" s="342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0">
        <v>4607091388831</v>
      </c>
      <c r="E285" s="321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1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2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0">
        <v>4607091383102</v>
      </c>
      <c r="E289" s="321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1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2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0">
        <v>4607091383997</v>
      </c>
      <c r="E295" s="321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1"/>
      <c r="S295" s="34"/>
      <c r="T295" s="34"/>
      <c r="U295" s="35" t="s">
        <v>65</v>
      </c>
      <c r="V295" s="314">
        <v>1500</v>
      </c>
      <c r="W295" s="315">
        <f t="shared" ref="W295:W302" si="14">IFERROR(IF(V295="",0,CEILING((V295/$H295),1)*$H295),"")</f>
        <v>1500</v>
      </c>
      <c r="X295" s="36">
        <f>IFERROR(IF(W295=0,"",ROUNDUP(W295/H295,0)*0.02175),"")</f>
        <v>2.1749999999999998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0">
        <v>4607091383997</v>
      </c>
      <c r="E296" s="321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1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0">
        <v>4607091384130</v>
      </c>
      <c r="E297" s="321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1"/>
      <c r="S297" s="34"/>
      <c r="T297" s="34"/>
      <c r="U297" s="35" t="s">
        <v>65</v>
      </c>
      <c r="V297" s="314">
        <v>1500</v>
      </c>
      <c r="W297" s="315">
        <f t="shared" si="14"/>
        <v>1500</v>
      </c>
      <c r="X297" s="36">
        <f>IFERROR(IF(W297=0,"",ROUNDUP(W297/H297,0)*0.02175),"")</f>
        <v>2.1749999999999998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0">
        <v>4607091384130</v>
      </c>
      <c r="E298" s="321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1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0">
        <v>4607091384147</v>
      </c>
      <c r="E299" s="321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1"/>
      <c r="S299" s="34"/>
      <c r="T299" s="34"/>
      <c r="U299" s="35" t="s">
        <v>65</v>
      </c>
      <c r="V299" s="314">
        <v>0</v>
      </c>
      <c r="W299" s="315">
        <f t="shared" si="14"/>
        <v>0</v>
      </c>
      <c r="X299" s="36" t="str">
        <f>IFERROR(IF(W299=0,"",ROUNDUP(W299/H299,0)*0.02175),"")</f>
        <v/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0">
        <v>4607091384147</v>
      </c>
      <c r="E300" s="321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7" t="s">
        <v>455</v>
      </c>
      <c r="O300" s="325"/>
      <c r="P300" s="325"/>
      <c r="Q300" s="325"/>
      <c r="R300" s="321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0">
        <v>4607091384154</v>
      </c>
      <c r="E301" s="321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1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0">
        <v>4607091384161</v>
      </c>
      <c r="E302" s="321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1"/>
      <c r="S302" s="34"/>
      <c r="T302" s="34"/>
      <c r="U302" s="35" t="s">
        <v>65</v>
      </c>
      <c r="V302" s="314">
        <v>50</v>
      </c>
      <c r="W302" s="315">
        <f t="shared" si="14"/>
        <v>50</v>
      </c>
      <c r="X302" s="36">
        <f>IFERROR(IF(W302=0,"",ROUNDUP(W302/H302,0)*0.00937),"")</f>
        <v>9.3700000000000006E-2</v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210</v>
      </c>
      <c r="W303" s="316">
        <f>IFERROR(W295/H295,"0")+IFERROR(W296/H296,"0")+IFERROR(W297/H297,"0")+IFERROR(W298/H298,"0")+IFERROR(W299/H299,"0")+IFERROR(W300/H300,"0")+IFERROR(W301/H301,"0")+IFERROR(W302/H302,"0")</f>
        <v>210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4.4436999999999998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3050</v>
      </c>
      <c r="W304" s="316">
        <f>IFERROR(SUM(W295:W302),"0")</f>
        <v>3050</v>
      </c>
      <c r="X304" s="37"/>
      <c r="Y304" s="317"/>
      <c r="Z304" s="317"/>
    </row>
    <row r="305" spans="1:53" ht="14.25" customHeight="1" x14ac:dyDescent="0.25">
      <c r="A305" s="342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0">
        <v>4607091383980</v>
      </c>
      <c r="E306" s="321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1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0">
        <v>4680115883314</v>
      </c>
      <c r="E307" s="321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7" t="s">
        <v>464</v>
      </c>
      <c r="O307" s="325"/>
      <c r="P307" s="325"/>
      <c r="Q307" s="325"/>
      <c r="R307" s="321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0">
        <v>4607091384178</v>
      </c>
      <c r="E308" s="321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1"/>
      <c r="S308" s="34"/>
      <c r="T308" s="34"/>
      <c r="U308" s="35" t="s">
        <v>65</v>
      </c>
      <c r="V308" s="314">
        <v>40</v>
      </c>
      <c r="W308" s="315">
        <f>IFERROR(IF(V308="",0,CEILING((V308/$H308),1)*$H308),"")</f>
        <v>40</v>
      </c>
      <c r="X308" s="36">
        <f>IFERROR(IF(W308=0,"",ROUNDUP(W308/H308,0)*0.00937),"")</f>
        <v>9.3700000000000006E-2</v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10</v>
      </c>
      <c r="W309" s="316">
        <f>IFERROR(W306/H306,"0")+IFERROR(W307/H307,"0")+IFERROR(W308/H308,"0")</f>
        <v>10</v>
      </c>
      <c r="X309" s="316">
        <f>IFERROR(IF(X306="",0,X306),"0")+IFERROR(IF(X307="",0,X307),"0")+IFERROR(IF(X308="",0,X308),"0")</f>
        <v>9.3700000000000006E-2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40</v>
      </c>
      <c r="W310" s="316">
        <f>IFERROR(SUM(W306:W308),"0")</f>
        <v>40</v>
      </c>
      <c r="X310" s="37"/>
      <c r="Y310" s="317"/>
      <c r="Z310" s="317"/>
    </row>
    <row r="311" spans="1:53" ht="14.25" customHeight="1" x14ac:dyDescent="0.25">
      <c r="A311" s="342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0">
        <v>4607091384260</v>
      </c>
      <c r="E312" s="321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1"/>
      <c r="S312" s="34"/>
      <c r="T312" s="34"/>
      <c r="U312" s="35" t="s">
        <v>65</v>
      </c>
      <c r="V312" s="314">
        <v>100</v>
      </c>
      <c r="W312" s="315">
        <f>IFERROR(IF(V312="",0,CEILING((V312/$H312),1)*$H312),"")</f>
        <v>101.39999999999999</v>
      </c>
      <c r="X312" s="36">
        <f>IFERROR(IF(W312=0,"",ROUNDUP(W312/H312,0)*0.02175),"")</f>
        <v>0.28275</v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12.820512820512821</v>
      </c>
      <c r="W313" s="316">
        <f>IFERROR(W312/H312,"0")</f>
        <v>13</v>
      </c>
      <c r="X313" s="316">
        <f>IFERROR(IF(X312="",0,X312),"0")</f>
        <v>0.28275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100</v>
      </c>
      <c r="W314" s="316">
        <f>IFERROR(SUM(W312:W312),"0")</f>
        <v>101.39999999999999</v>
      </c>
      <c r="X314" s="37"/>
      <c r="Y314" s="317"/>
      <c r="Z314" s="317"/>
    </row>
    <row r="315" spans="1:53" ht="14.25" customHeight="1" x14ac:dyDescent="0.25">
      <c r="A315" s="342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0">
        <v>4607091384673</v>
      </c>
      <c r="E316" s="321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1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2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0">
        <v>4607091384185</v>
      </c>
      <c r="E321" s="321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1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0">
        <v>4607091384192</v>
      </c>
      <c r="E322" s="321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1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0">
        <v>4680115881907</v>
      </c>
      <c r="E323" s="321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1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0">
        <v>4607091384680</v>
      </c>
      <c r="E324" s="321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1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2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0">
        <v>4607091384802</v>
      </c>
      <c r="E328" s="321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1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0">
        <v>4607091384826</v>
      </c>
      <c r="E329" s="321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1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42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0">
        <v>4607091384246</v>
      </c>
      <c r="E333" s="321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1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0">
        <v>4680115881976</v>
      </c>
      <c r="E334" s="321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1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0">
        <v>4607091384253</v>
      </c>
      <c r="E335" s="321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1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0">
        <v>4680115881969</v>
      </c>
      <c r="E336" s="321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1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2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0">
        <v>4607091389357</v>
      </c>
      <c r="E340" s="321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1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2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0">
        <v>4607091389708</v>
      </c>
      <c r="E346" s="321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1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0">
        <v>4607091389692</v>
      </c>
      <c r="E347" s="321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1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2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0">
        <v>4607091389753</v>
      </c>
      <c r="E351" s="321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1"/>
      <c r="S351" s="34"/>
      <c r="T351" s="34"/>
      <c r="U351" s="35" t="s">
        <v>65</v>
      </c>
      <c r="V351" s="314">
        <v>200</v>
      </c>
      <c r="W351" s="315">
        <f t="shared" ref="W351:W363" si="15">IFERROR(IF(V351="",0,CEILING((V351/$H351),1)*$H351),"")</f>
        <v>201.60000000000002</v>
      </c>
      <c r="X351" s="36">
        <f>IFERROR(IF(W351=0,"",ROUNDUP(W351/H351,0)*0.00753),"")</f>
        <v>0.36143999999999998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0">
        <v>4607091389760</v>
      </c>
      <c r="E352" s="321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1"/>
      <c r="S352" s="34"/>
      <c r="T352" s="34"/>
      <c r="U352" s="35" t="s">
        <v>65</v>
      </c>
      <c r="V352" s="314">
        <v>50</v>
      </c>
      <c r="W352" s="315">
        <f t="shared" si="15"/>
        <v>50.400000000000006</v>
      </c>
      <c r="X352" s="36">
        <f>IFERROR(IF(W352=0,"",ROUNDUP(W352/H352,0)*0.00753),"")</f>
        <v>9.0359999999999996E-2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0">
        <v>4607091389746</v>
      </c>
      <c r="E353" s="321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1"/>
      <c r="S353" s="34"/>
      <c r="T353" s="34"/>
      <c r="U353" s="35" t="s">
        <v>65</v>
      </c>
      <c r="V353" s="314">
        <v>300</v>
      </c>
      <c r="W353" s="315">
        <f t="shared" si="15"/>
        <v>302.40000000000003</v>
      </c>
      <c r="X353" s="36">
        <f>IFERROR(IF(W353=0,"",ROUNDUP(W353/H353,0)*0.00753),"")</f>
        <v>0.54215999999999998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0">
        <v>4680115882928</v>
      </c>
      <c r="E354" s="321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1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0">
        <v>4680115883147</v>
      </c>
      <c r="E355" s="321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1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0">
        <v>4607091384338</v>
      </c>
      <c r="E356" s="321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1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0">
        <v>4680115883154</v>
      </c>
      <c r="E357" s="321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1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0">
        <v>4607091389524</v>
      </c>
      <c r="E358" s="321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1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0">
        <v>4680115883161</v>
      </c>
      <c r="E359" s="321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1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0">
        <v>4607091384345</v>
      </c>
      <c r="E360" s="321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1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0">
        <v>4680115883178</v>
      </c>
      <c r="E361" s="321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1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0">
        <v>4607091389531</v>
      </c>
      <c r="E362" s="321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1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0">
        <v>4680115883185</v>
      </c>
      <c r="E363" s="321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1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130.95238095238096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132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0.99395999999999995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550</v>
      </c>
      <c r="W365" s="316">
        <f>IFERROR(SUM(W351:W363),"0")</f>
        <v>554.40000000000009</v>
      </c>
      <c r="X365" s="37"/>
      <c r="Y365" s="317"/>
      <c r="Z365" s="317"/>
    </row>
    <row r="366" spans="1:53" ht="14.25" customHeight="1" x14ac:dyDescent="0.25">
      <c r="A366" s="342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0">
        <v>4607091389685</v>
      </c>
      <c r="E367" s="321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1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0">
        <v>4607091389654</v>
      </c>
      <c r="E368" s="321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1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0">
        <v>4607091384352</v>
      </c>
      <c r="E369" s="321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1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0">
        <v>4607091389661</v>
      </c>
      <c r="E370" s="321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1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2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0">
        <v>4680115881648</v>
      </c>
      <c r="E374" s="321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1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2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0">
        <v>4680115884359</v>
      </c>
      <c r="E378" s="321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1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0">
        <v>4680115884335</v>
      </c>
      <c r="E379" s="321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6" t="s">
        <v>544</v>
      </c>
      <c r="O379" s="325"/>
      <c r="P379" s="325"/>
      <c r="Q379" s="325"/>
      <c r="R379" s="321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0">
        <v>4680115884113</v>
      </c>
      <c r="E380" s="321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1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0">
        <v>4680115884342</v>
      </c>
      <c r="E381" s="321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1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2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0">
        <v>4680115884090</v>
      </c>
      <c r="E385" s="321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5" t="s">
        <v>553</v>
      </c>
      <c r="O385" s="325"/>
      <c r="P385" s="325"/>
      <c r="Q385" s="325"/>
      <c r="R385" s="321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0">
        <v>4680115882997</v>
      </c>
      <c r="E386" s="321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1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2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0">
        <v>4607091389388</v>
      </c>
      <c r="E391" s="321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1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0">
        <v>4607091389364</v>
      </c>
      <c r="E392" s="321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1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2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0">
        <v>4607091389739</v>
      </c>
      <c r="E396" s="321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1"/>
      <c r="S396" s="34"/>
      <c r="T396" s="34"/>
      <c r="U396" s="35" t="s">
        <v>65</v>
      </c>
      <c r="V396" s="314">
        <v>150</v>
      </c>
      <c r="W396" s="315">
        <f t="shared" ref="W396:W402" si="17">IFERROR(IF(V396="",0,CEILING((V396/$H396),1)*$H396),"")</f>
        <v>151.20000000000002</v>
      </c>
      <c r="X396" s="36">
        <f>IFERROR(IF(W396=0,"",ROUNDUP(W396/H396,0)*0.00753),"")</f>
        <v>0.27107999999999999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0">
        <v>4680115883048</v>
      </c>
      <c r="E397" s="321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1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0">
        <v>4607091389425</v>
      </c>
      <c r="E398" s="321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1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0">
        <v>4680115882911</v>
      </c>
      <c r="E399" s="321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1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0">
        <v>4680115880771</v>
      </c>
      <c r="E400" s="321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1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0">
        <v>4607091389500</v>
      </c>
      <c r="E401" s="321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1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0">
        <v>4680115881983</v>
      </c>
      <c r="E402" s="321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1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35.714285714285715</v>
      </c>
      <c r="W403" s="316">
        <f>IFERROR(W396/H396,"0")+IFERROR(W397/H397,"0")+IFERROR(W398/H398,"0")+IFERROR(W399/H399,"0")+IFERROR(W400/H400,"0")+IFERROR(W401/H401,"0")+IFERROR(W402/H402,"0")</f>
        <v>36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0.27107999999999999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150</v>
      </c>
      <c r="W404" s="316">
        <f>IFERROR(SUM(W396:W402),"0")</f>
        <v>151.20000000000002</v>
      </c>
      <c r="X404" s="37"/>
      <c r="Y404" s="317"/>
      <c r="Z404" s="317"/>
    </row>
    <row r="405" spans="1:53" ht="14.25" customHeight="1" x14ac:dyDescent="0.25">
      <c r="A405" s="342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0">
        <v>4680115882980</v>
      </c>
      <c r="E406" s="321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1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2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0">
        <v>4607091389067</v>
      </c>
      <c r="E412" s="321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1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0">
        <v>4607091383522</v>
      </c>
      <c r="E413" s="321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1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0">
        <v>4607091384437</v>
      </c>
      <c r="E414" s="321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1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0">
        <v>4607091389104</v>
      </c>
      <c r="E415" s="321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1"/>
      <c r="S415" s="34"/>
      <c r="T415" s="34"/>
      <c r="U415" s="35" t="s">
        <v>65</v>
      </c>
      <c r="V415" s="314">
        <v>400</v>
      </c>
      <c r="W415" s="315">
        <f t="shared" si="18"/>
        <v>401.28000000000003</v>
      </c>
      <c r="X415" s="36">
        <f>IFERROR(IF(W415=0,"",ROUNDUP(W415/H415,0)*0.01196),"")</f>
        <v>0.90895999999999999</v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0">
        <v>4680115880603</v>
      </c>
      <c r="E416" s="321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1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0">
        <v>4607091389999</v>
      </c>
      <c r="E417" s="321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1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0">
        <v>4680115882782</v>
      </c>
      <c r="E418" s="321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1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0">
        <v>4607091389098</v>
      </c>
      <c r="E419" s="321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1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0">
        <v>4607091389982</v>
      </c>
      <c r="E420" s="321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1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75.757575757575751</v>
      </c>
      <c r="W421" s="316">
        <f>IFERROR(W412/H412,"0")+IFERROR(W413/H413,"0")+IFERROR(W414/H414,"0")+IFERROR(W415/H415,"0")+IFERROR(W416/H416,"0")+IFERROR(W417/H417,"0")+IFERROR(W418/H418,"0")+IFERROR(W419/H419,"0")+IFERROR(W420/H420,"0")</f>
        <v>76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0.90895999999999999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400</v>
      </c>
      <c r="W422" s="316">
        <f>IFERROR(SUM(W412:W420),"0")</f>
        <v>401.28000000000003</v>
      </c>
      <c r="X422" s="37"/>
      <c r="Y422" s="317"/>
      <c r="Z422" s="317"/>
    </row>
    <row r="423" spans="1:53" ht="14.25" customHeight="1" x14ac:dyDescent="0.25">
      <c r="A423" s="342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0">
        <v>4607091388930</v>
      </c>
      <c r="E424" s="321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1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0">
        <v>4680115880054</v>
      </c>
      <c r="E425" s="321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1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42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0">
        <v>4680115883116</v>
      </c>
      <c r="E429" s="321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1"/>
      <c r="S429" s="34"/>
      <c r="T429" s="34"/>
      <c r="U429" s="35" t="s">
        <v>65</v>
      </c>
      <c r="V429" s="314">
        <v>300</v>
      </c>
      <c r="W429" s="315">
        <f t="shared" ref="W429:W434" si="19">IFERROR(IF(V429="",0,CEILING((V429/$H429),1)*$H429),"")</f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0">
        <v>4680115883093</v>
      </c>
      <c r="E430" s="321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1"/>
      <c r="S430" s="34"/>
      <c r="T430" s="34"/>
      <c r="U430" s="35" t="s">
        <v>65</v>
      </c>
      <c r="V430" s="314">
        <v>200</v>
      </c>
      <c r="W430" s="315">
        <f t="shared" si="19"/>
        <v>200.64000000000001</v>
      </c>
      <c r="X430" s="36">
        <f>IFERROR(IF(W430=0,"",ROUNDUP(W430/H430,0)*0.01196),"")</f>
        <v>0.45448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0">
        <v>4680115883109</v>
      </c>
      <c r="E431" s="321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1"/>
      <c r="S431" s="34"/>
      <c r="T431" s="34"/>
      <c r="U431" s="35" t="s">
        <v>65</v>
      </c>
      <c r="V431" s="314">
        <v>680</v>
      </c>
      <c r="W431" s="315">
        <f t="shared" si="19"/>
        <v>681.12</v>
      </c>
      <c r="X431" s="36">
        <f>IFERROR(IF(W431=0,"",ROUNDUP(W431/H431,0)*0.01196),"")</f>
        <v>1.54284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0">
        <v>4680115882072</v>
      </c>
      <c r="E432" s="321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70" t="s">
        <v>610</v>
      </c>
      <c r="O432" s="325"/>
      <c r="P432" s="325"/>
      <c r="Q432" s="325"/>
      <c r="R432" s="321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0">
        <v>4680115882102</v>
      </c>
      <c r="E433" s="321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3" t="s">
        <v>613</v>
      </c>
      <c r="O433" s="325"/>
      <c r="P433" s="325"/>
      <c r="Q433" s="325"/>
      <c r="R433" s="321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0">
        <v>4680115882096</v>
      </c>
      <c r="E434" s="321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1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223.48484848484847</v>
      </c>
      <c r="W435" s="316">
        <f>IFERROR(W429/H429,"0")+IFERROR(W430/H430,"0")+IFERROR(W431/H431,"0")+IFERROR(W432/H432,"0")+IFERROR(W433/H433,"0")+IFERROR(W434/H434,"0")</f>
        <v>224</v>
      </c>
      <c r="X435" s="316">
        <f>IFERROR(IF(X429="",0,X429),"0")+IFERROR(IF(X430="",0,X430),"0")+IFERROR(IF(X431="",0,X431),"0")+IFERROR(IF(X432="",0,X432),"0")+IFERROR(IF(X433="",0,X433),"0")+IFERROR(IF(X434="",0,X434),"0")</f>
        <v>2.6790400000000001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1180</v>
      </c>
      <c r="W436" s="316">
        <f>IFERROR(SUM(W429:W434),"0")</f>
        <v>1182.72</v>
      </c>
      <c r="X436" s="37"/>
      <c r="Y436" s="317"/>
      <c r="Z436" s="317"/>
    </row>
    <row r="437" spans="1:53" ht="14.25" customHeight="1" x14ac:dyDescent="0.25">
      <c r="A437" s="342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0">
        <v>4607091383409</v>
      </c>
      <c r="E438" s="321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1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0">
        <v>4607091383416</v>
      </c>
      <c r="E439" s="321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1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2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0">
        <v>4640242180441</v>
      </c>
      <c r="E445" s="321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3" t="s">
        <v>625</v>
      </c>
      <c r="O445" s="325"/>
      <c r="P445" s="325"/>
      <c r="Q445" s="325"/>
      <c r="R445" s="321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0">
        <v>4640242180564</v>
      </c>
      <c r="E446" s="321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30" t="s">
        <v>628</v>
      </c>
      <c r="O446" s="325"/>
      <c r="P446" s="325"/>
      <c r="Q446" s="325"/>
      <c r="R446" s="321"/>
      <c r="S446" s="34"/>
      <c r="T446" s="34"/>
      <c r="U446" s="35" t="s">
        <v>65</v>
      </c>
      <c r="V446" s="314">
        <v>340</v>
      </c>
      <c r="W446" s="315">
        <f>IFERROR(IF(V446="",0,CEILING((V446/$H446),1)*$H446),"")</f>
        <v>348</v>
      </c>
      <c r="X446" s="36">
        <f>IFERROR(IF(W446=0,"",ROUNDUP(W446/H446,0)*0.02175),"")</f>
        <v>0.63074999999999992</v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28.333333333333332</v>
      </c>
      <c r="W447" s="316">
        <f>IFERROR(W445/H445,"0")+IFERROR(W446/H446,"0")</f>
        <v>29</v>
      </c>
      <c r="X447" s="316">
        <f>IFERROR(IF(X445="",0,X445),"0")+IFERROR(IF(X446="",0,X446),"0")</f>
        <v>0.63074999999999992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340</v>
      </c>
      <c r="W448" s="316">
        <f>IFERROR(SUM(W445:W446),"0")</f>
        <v>348</v>
      </c>
      <c r="X448" s="37"/>
      <c r="Y448" s="317"/>
      <c r="Z448" s="317"/>
    </row>
    <row r="449" spans="1:53" ht="14.25" customHeight="1" x14ac:dyDescent="0.25">
      <c r="A449" s="342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0">
        <v>4640242180526</v>
      </c>
      <c r="E450" s="321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1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0">
        <v>4640242180519</v>
      </c>
      <c r="E451" s="321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1" t="s">
        <v>634</v>
      </c>
      <c r="O451" s="325"/>
      <c r="P451" s="325"/>
      <c r="Q451" s="325"/>
      <c r="R451" s="321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2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0">
        <v>4640242180816</v>
      </c>
      <c r="E455" s="321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3" t="s">
        <v>637</v>
      </c>
      <c r="O455" s="325"/>
      <c r="P455" s="325"/>
      <c r="Q455" s="325"/>
      <c r="R455" s="321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0">
        <v>4640242180595</v>
      </c>
      <c r="E456" s="321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80" t="s">
        <v>640</v>
      </c>
      <c r="O456" s="325"/>
      <c r="P456" s="325"/>
      <c r="Q456" s="325"/>
      <c r="R456" s="321"/>
      <c r="S456" s="34"/>
      <c r="T456" s="34"/>
      <c r="U456" s="35" t="s">
        <v>65</v>
      </c>
      <c r="V456" s="314">
        <v>580</v>
      </c>
      <c r="W456" s="315">
        <f>IFERROR(IF(V456="",0,CEILING((V456/$H456),1)*$H456),"")</f>
        <v>583.80000000000007</v>
      </c>
      <c r="X456" s="36">
        <f>IFERROR(IF(W456=0,"",ROUNDUP(W456/H456,0)*0.00753),"")</f>
        <v>1.04667</v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138.0952380952381</v>
      </c>
      <c r="W457" s="316">
        <f>IFERROR(W455/H455,"0")+IFERROR(W456/H456,"0")</f>
        <v>139</v>
      </c>
      <c r="X457" s="316">
        <f>IFERROR(IF(X455="",0,X455),"0")+IFERROR(IF(X456="",0,X456),"0")</f>
        <v>1.04667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580</v>
      </c>
      <c r="W458" s="316">
        <f>IFERROR(SUM(W455:W456),"0")</f>
        <v>583.80000000000007</v>
      </c>
      <c r="X458" s="37"/>
      <c r="Y458" s="317"/>
      <c r="Z458" s="317"/>
    </row>
    <row r="459" spans="1:53" ht="14.25" customHeight="1" x14ac:dyDescent="0.25">
      <c r="A459" s="342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0">
        <v>4640242180540</v>
      </c>
      <c r="E460" s="321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1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0">
        <v>4640242180557</v>
      </c>
      <c r="E461" s="321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2" t="s">
        <v>646</v>
      </c>
      <c r="O461" s="325"/>
      <c r="P461" s="325"/>
      <c r="Q461" s="325"/>
      <c r="R461" s="321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2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0">
        <v>4680115880870</v>
      </c>
      <c r="E466" s="321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1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11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13795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13888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14519.966174783822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14617.909999999994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25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25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15144.966174783822</v>
      </c>
      <c r="W472" s="316">
        <f>GrossWeightTotalR+PalletQtyTotalR*25</f>
        <v>15242.909999999994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2052.6620356767417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2066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27.479780000000002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07" t="s">
        <v>59</v>
      </c>
      <c r="C476" s="322" t="s">
        <v>93</v>
      </c>
      <c r="D476" s="506"/>
      <c r="E476" s="506"/>
      <c r="F476" s="441"/>
      <c r="G476" s="322" t="s">
        <v>246</v>
      </c>
      <c r="H476" s="506"/>
      <c r="I476" s="506"/>
      <c r="J476" s="506"/>
      <c r="K476" s="506"/>
      <c r="L476" s="506"/>
      <c r="M476" s="441"/>
      <c r="N476" s="322" t="s">
        <v>444</v>
      </c>
      <c r="O476" s="441"/>
      <c r="P476" s="322" t="s">
        <v>494</v>
      </c>
      <c r="Q476" s="441"/>
      <c r="R476" s="307" t="s">
        <v>579</v>
      </c>
      <c r="S476" s="322" t="s">
        <v>621</v>
      </c>
      <c r="T476" s="441"/>
      <c r="U476" s="308"/>
      <c r="Z476" s="52"/>
      <c r="AC476" s="308"/>
    </row>
    <row r="477" spans="1:53" ht="14.25" customHeight="1" thickTop="1" x14ac:dyDescent="0.2">
      <c r="A477" s="318" t="s">
        <v>659</v>
      </c>
      <c r="B477" s="322" t="s">
        <v>59</v>
      </c>
      <c r="C477" s="322" t="s">
        <v>94</v>
      </c>
      <c r="D477" s="322" t="s">
        <v>102</v>
      </c>
      <c r="E477" s="322" t="s">
        <v>93</v>
      </c>
      <c r="F477" s="322" t="s">
        <v>238</v>
      </c>
      <c r="G477" s="322" t="s">
        <v>247</v>
      </c>
      <c r="H477" s="322" t="s">
        <v>254</v>
      </c>
      <c r="I477" s="322" t="s">
        <v>275</v>
      </c>
      <c r="J477" s="322" t="s">
        <v>335</v>
      </c>
      <c r="K477" s="308"/>
      <c r="L477" s="322" t="s">
        <v>417</v>
      </c>
      <c r="M477" s="322" t="s">
        <v>435</v>
      </c>
      <c r="N477" s="322" t="s">
        <v>445</v>
      </c>
      <c r="O477" s="322" t="s">
        <v>471</v>
      </c>
      <c r="P477" s="322" t="s">
        <v>495</v>
      </c>
      <c r="Q477" s="322" t="s">
        <v>557</v>
      </c>
      <c r="R477" s="322" t="s">
        <v>579</v>
      </c>
      <c r="S477" s="322" t="s">
        <v>622</v>
      </c>
      <c r="T477" s="322" t="s">
        <v>647</v>
      </c>
      <c r="U477" s="308"/>
      <c r="Z477" s="52"/>
      <c r="AC477" s="308"/>
    </row>
    <row r="478" spans="1:53" ht="13.5" customHeight="1" thickBot="1" x14ac:dyDescent="0.25">
      <c r="A478" s="319"/>
      <c r="B478" s="323"/>
      <c r="C478" s="323"/>
      <c r="D478" s="323"/>
      <c r="E478" s="323"/>
      <c r="F478" s="323"/>
      <c r="G478" s="323"/>
      <c r="H478" s="323"/>
      <c r="I478" s="323"/>
      <c r="J478" s="323"/>
      <c r="K478" s="308"/>
      <c r="L478" s="323"/>
      <c r="M478" s="323"/>
      <c r="N478" s="323"/>
      <c r="O478" s="323"/>
      <c r="P478" s="323"/>
      <c r="Q478" s="323"/>
      <c r="R478" s="323"/>
      <c r="S478" s="323"/>
      <c r="T478" s="323"/>
      <c r="U478" s="308"/>
      <c r="Z478" s="52"/>
      <c r="AC478" s="308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1320.8999999999999</v>
      </c>
      <c r="F479" s="46">
        <f>IFERROR(W130*1,"0")+IFERROR(W131*1,"0")+IFERROR(W132*1,"0")</f>
        <v>0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307.8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4986.2999999999993</v>
      </c>
      <c r="K479" s="308"/>
      <c r="L479" s="46">
        <f>IFERROR(W261*1,"0")+IFERROR(W262*1,"0")+IFERROR(W263*1,"0")+IFERROR(W264*1,"0")+IFERROR(W265*1,"0")+IFERROR(W266*1,"0")+IFERROR(W267*1,"0")+IFERROR(W271*1,"0")+IFERROR(W272*1,"0")</f>
        <v>358</v>
      </c>
      <c r="M479" s="46">
        <f>IFERROR(W277*1,"0")+IFERROR(W281*1,"0")+IFERROR(W285*1,"0")+IFERROR(W289*1,"0")</f>
        <v>502.2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3191.4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554.40000000000009</v>
      </c>
      <c r="Q479" s="46">
        <f>IFERROR(W391*1,"0")+IFERROR(W392*1,"0")+IFERROR(W396*1,"0")+IFERROR(W397*1,"0")+IFERROR(W398*1,"0")+IFERROR(W399*1,"0")+IFERROR(W400*1,"0")+IFERROR(W401*1,"0")+IFERROR(W402*1,"0")+IFERROR(W406*1,"0")</f>
        <v>151.20000000000002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1584</v>
      </c>
      <c r="S479" s="46">
        <f>IFERROR(W445*1,"0")+IFERROR(W446*1,"0")+IFERROR(W450*1,"0")+IFERROR(W451*1,"0")+IFERROR(W455*1,"0")+IFERROR(W456*1,"0")+IFERROR(W460*1,"0")+IFERROR(W461*1,"0")</f>
        <v>931.80000000000007</v>
      </c>
      <c r="T479" s="46">
        <f>IFERROR(W466*1,"0")</f>
        <v>0</v>
      </c>
      <c r="U479" s="308"/>
      <c r="Z479" s="52"/>
      <c r="AC479" s="308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58:T458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D477:D478"/>
    <mergeCell ref="A137:X137"/>
    <mergeCell ref="N468:T468"/>
    <mergeCell ref="D95:E95"/>
    <mergeCell ref="S17:T17"/>
    <mergeCell ref="D266:E266"/>
    <mergeCell ref="N372:T372"/>
    <mergeCell ref="N310:T310"/>
    <mergeCell ref="Y17:Y18"/>
    <mergeCell ref="N385:R385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N474:T474"/>
    <mergeCell ref="R5:S5"/>
    <mergeCell ref="N27:R27"/>
    <mergeCell ref="A257:M258"/>
    <mergeCell ref="D271:E271"/>
    <mergeCell ref="D191:E191"/>
    <mergeCell ref="D262:E262"/>
    <mergeCell ref="D433:E433"/>
    <mergeCell ref="A442:X442"/>
    <mergeCell ref="D237:E237"/>
    <mergeCell ref="A426:M427"/>
    <mergeCell ref="N85:R85"/>
    <mergeCell ref="A364:M365"/>
    <mergeCell ref="A8:C8"/>
    <mergeCell ref="A10:C10"/>
    <mergeCell ref="N84:R84"/>
    <mergeCell ref="N249:R249"/>
    <mergeCell ref="D121:E121"/>
    <mergeCell ref="A15:L15"/>
    <mergeCell ref="N23:T23"/>
    <mergeCell ref="A48:X48"/>
    <mergeCell ref="A319:X319"/>
    <mergeCell ref="N90:R90"/>
    <mergeCell ref="N261:R261"/>
    <mergeCell ref="N452:T452"/>
    <mergeCell ref="N427:T427"/>
    <mergeCell ref="J9:L9"/>
    <mergeCell ref="N477:N478"/>
    <mergeCell ref="P477:P478"/>
    <mergeCell ref="D265:E265"/>
    <mergeCell ref="A40:M41"/>
    <mergeCell ref="A162:X162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A133:M134"/>
    <mergeCell ref="D49:E49"/>
    <mergeCell ref="N248:R248"/>
    <mergeCell ref="D242:E242"/>
    <mergeCell ref="N297:R297"/>
    <mergeCell ref="N235:R235"/>
    <mergeCell ref="N370:R370"/>
    <mergeCell ref="N257:T257"/>
    <mergeCell ref="D107:E107"/>
    <mergeCell ref="D163:E163"/>
    <mergeCell ref="D234:E234"/>
    <mergeCell ref="D455:E455"/>
    <mergeCell ref="D430:E430"/>
    <mergeCell ref="D175:E175"/>
    <mergeCell ref="T11:U11"/>
    <mergeCell ref="D392:E392"/>
    <mergeCell ref="N57:R57"/>
    <mergeCell ref="N436:T436"/>
    <mergeCell ref="N146:R146"/>
    <mergeCell ref="A167:X167"/>
    <mergeCell ref="D152:E152"/>
    <mergeCell ref="D323:E323"/>
    <mergeCell ref="D223:E223"/>
    <mergeCell ref="D450:E450"/>
    <mergeCell ref="N33:T33"/>
    <mergeCell ref="D29:E29"/>
    <mergeCell ref="F17:F18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447:T447"/>
    <mergeCell ref="N164:R164"/>
    <mergeCell ref="A12:L12"/>
    <mergeCell ref="N142:T142"/>
    <mergeCell ref="D101:E101"/>
    <mergeCell ref="N209:R209"/>
    <mergeCell ref="N403:T403"/>
    <mergeCell ref="D76:E76"/>
    <mergeCell ref="F5:G5"/>
    <mergeCell ref="A14:L14"/>
    <mergeCell ref="N224:R224"/>
    <mergeCell ref="A47:X47"/>
    <mergeCell ref="N189:R189"/>
    <mergeCell ref="N322:R322"/>
    <mergeCell ref="O5:P5"/>
    <mergeCell ref="N326:T326"/>
    <mergeCell ref="D336:E336"/>
    <mergeCell ref="A13:L13"/>
    <mergeCell ref="A19:X19"/>
    <mergeCell ref="N165:T165"/>
    <mergeCell ref="N81:T81"/>
    <mergeCell ref="D102:E102"/>
    <mergeCell ref="N88:R88"/>
    <mergeCell ref="N324:R324"/>
    <mergeCell ref="M477:M478"/>
    <mergeCell ref="O477:O478"/>
    <mergeCell ref="N212:R212"/>
    <mergeCell ref="D84:E84"/>
    <mergeCell ref="D22:E22"/>
    <mergeCell ref="N203:R203"/>
    <mergeCell ref="N277:R277"/>
    <mergeCell ref="D149:E149"/>
    <mergeCell ref="N301:R301"/>
    <mergeCell ref="N122:R122"/>
    <mergeCell ref="D385:E385"/>
    <mergeCell ref="A120:X120"/>
    <mergeCell ref="N217:T217"/>
    <mergeCell ref="N43:R43"/>
    <mergeCell ref="N214:R214"/>
    <mergeCell ref="D86:E86"/>
    <mergeCell ref="N192:T192"/>
    <mergeCell ref="D213:E213"/>
    <mergeCell ref="D151:E151"/>
    <mergeCell ref="N228:T228"/>
    <mergeCell ref="N107:R107"/>
    <mergeCell ref="D150:E150"/>
    <mergeCell ref="D321:E321"/>
    <mergeCell ref="N365:T365"/>
    <mergeCell ref="D6:L6"/>
    <mergeCell ref="O13:P13"/>
    <mergeCell ref="N419:R419"/>
    <mergeCell ref="N201:R201"/>
    <mergeCell ref="N250:R250"/>
    <mergeCell ref="N139:R139"/>
    <mergeCell ref="N406:R406"/>
    <mergeCell ref="N237:R237"/>
    <mergeCell ref="A467:M468"/>
    <mergeCell ref="D215:E215"/>
    <mergeCell ref="N221:T221"/>
    <mergeCell ref="D386:E386"/>
    <mergeCell ref="A395:X395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N476:O476"/>
    <mergeCell ref="A9:C9"/>
    <mergeCell ref="P476:Q476"/>
    <mergeCell ref="D202:E202"/>
    <mergeCell ref="D58:E58"/>
    <mergeCell ref="N273:T273"/>
    <mergeCell ref="A309:M310"/>
    <mergeCell ref="O12:P12"/>
    <mergeCell ref="A229:X229"/>
    <mergeCell ref="N52:T52"/>
    <mergeCell ref="D231:E231"/>
    <mergeCell ref="N337:T337"/>
    <mergeCell ref="D358:E358"/>
    <mergeCell ref="N208:R208"/>
    <mergeCell ref="N379:R379"/>
    <mergeCell ref="A403:M404"/>
    <mergeCell ref="N300:R300"/>
    <mergeCell ref="N183:R183"/>
    <mergeCell ref="N367:R367"/>
    <mergeCell ref="N438:R438"/>
    <mergeCell ref="D177:E177"/>
    <mergeCell ref="N354:R354"/>
    <mergeCell ref="N425:R425"/>
    <mergeCell ref="D226:E226"/>
    <mergeCell ref="N432:R432"/>
    <mergeCell ref="N117:R117"/>
    <mergeCell ref="D434:E434"/>
    <mergeCell ref="N353:R353"/>
    <mergeCell ref="D225:E225"/>
    <mergeCell ref="A405:X405"/>
    <mergeCell ref="N440:T440"/>
    <mergeCell ref="A91:M92"/>
    <mergeCell ref="D461:E461"/>
    <mergeCell ref="N246:T246"/>
    <mergeCell ref="N417:R417"/>
    <mergeCell ref="D164:E164"/>
    <mergeCell ref="N369:R369"/>
    <mergeCell ref="N225:R225"/>
    <mergeCell ref="N296:R296"/>
    <mergeCell ref="N418:R418"/>
    <mergeCell ref="N318:T318"/>
    <mergeCell ref="N356:R356"/>
    <mergeCell ref="D333:E333"/>
    <mergeCell ref="N383:T383"/>
    <mergeCell ref="N306:R306"/>
    <mergeCell ref="N433:R433"/>
    <mergeCell ref="N110:R110"/>
    <mergeCell ref="D243:E243"/>
    <mergeCell ref="N426:T426"/>
    <mergeCell ref="A218:X218"/>
    <mergeCell ref="N364:T364"/>
    <mergeCell ref="N220:T220"/>
    <mergeCell ref="A345:X345"/>
    <mergeCell ref="H10:L10"/>
    <mergeCell ref="N407:T407"/>
    <mergeCell ref="D159:E159"/>
    <mergeCell ref="N414:R414"/>
    <mergeCell ref="A46:X46"/>
    <mergeCell ref="D80:E80"/>
    <mergeCell ref="N66:R66"/>
    <mergeCell ref="N188:R188"/>
    <mergeCell ref="N351:R351"/>
    <mergeCell ref="N416:R416"/>
    <mergeCell ref="N130:R130"/>
    <mergeCell ref="A227:M228"/>
    <mergeCell ref="N68:R68"/>
    <mergeCell ref="N295:R295"/>
    <mergeCell ref="D35:E35"/>
    <mergeCell ref="D10:E10"/>
    <mergeCell ref="F10:G10"/>
    <mergeCell ref="D99:E99"/>
    <mergeCell ref="A174:X174"/>
    <mergeCell ref="Z17:Z18"/>
    <mergeCell ref="A239:M240"/>
    <mergeCell ref="A393:M394"/>
    <mergeCell ref="D446:E446"/>
    <mergeCell ref="A311:X311"/>
    <mergeCell ref="N111:R111"/>
    <mergeCell ref="E477:E478"/>
    <mergeCell ref="D367:E367"/>
    <mergeCell ref="G477:G478"/>
    <mergeCell ref="A32:M33"/>
    <mergeCell ref="A303:M304"/>
    <mergeCell ref="D212:E212"/>
    <mergeCell ref="D146:E146"/>
    <mergeCell ref="D439:E439"/>
    <mergeCell ref="A278:M279"/>
    <mergeCell ref="N211:R211"/>
    <mergeCell ref="N398:R398"/>
    <mergeCell ref="N127:T127"/>
    <mergeCell ref="A350:X350"/>
    <mergeCell ref="D368:E368"/>
    <mergeCell ref="N177:R177"/>
    <mergeCell ref="N335:R335"/>
    <mergeCell ref="D85:E85"/>
    <mergeCell ref="D207:E207"/>
    <mergeCell ref="H1:O1"/>
    <mergeCell ref="A305:X305"/>
    <mergeCell ref="D186:E186"/>
    <mergeCell ref="D413:E413"/>
    <mergeCell ref="O9:P9"/>
    <mergeCell ref="A366:X366"/>
    <mergeCell ref="N22:R22"/>
    <mergeCell ref="N463:T463"/>
    <mergeCell ref="D65:E65"/>
    <mergeCell ref="A443:X443"/>
    <mergeCell ref="N36:T36"/>
    <mergeCell ref="N394:T394"/>
    <mergeCell ref="D415:E415"/>
    <mergeCell ref="N401:R401"/>
    <mergeCell ref="N173:T173"/>
    <mergeCell ref="D256:E256"/>
    <mergeCell ref="A343:X343"/>
    <mergeCell ref="N114:R114"/>
    <mergeCell ref="D299:E299"/>
    <mergeCell ref="N349:T349"/>
    <mergeCell ref="D370:E370"/>
    <mergeCell ref="N35:R35"/>
    <mergeCell ref="N206:R206"/>
    <mergeCell ref="G17:G18"/>
    <mergeCell ref="H17:H18"/>
    <mergeCell ref="D204:E204"/>
    <mergeCell ref="A42:X42"/>
    <mergeCell ref="A384:X384"/>
    <mergeCell ref="N104:T104"/>
    <mergeCell ref="D296:E296"/>
    <mergeCell ref="A449:X449"/>
    <mergeCell ref="N98:R98"/>
    <mergeCell ref="N396:R396"/>
    <mergeCell ref="D75:E75"/>
    <mergeCell ref="A144:X144"/>
    <mergeCell ref="N41:T41"/>
    <mergeCell ref="D206:E206"/>
    <mergeCell ref="N283:T283"/>
    <mergeCell ref="A411:X411"/>
    <mergeCell ref="D298:E298"/>
    <mergeCell ref="D181:E181"/>
    <mergeCell ref="A373:X373"/>
    <mergeCell ref="N404:T404"/>
    <mergeCell ref="N252:T252"/>
    <mergeCell ref="A160:M161"/>
    <mergeCell ref="N105:T105"/>
    <mergeCell ref="N123:R123"/>
    <mergeCell ref="N341:T341"/>
    <mergeCell ref="F477:F478"/>
    <mergeCell ref="D362:E362"/>
    <mergeCell ref="A437:X437"/>
    <mergeCell ref="H477:H478"/>
    <mergeCell ref="A260:X260"/>
    <mergeCell ref="A407:M408"/>
    <mergeCell ref="N108:R108"/>
    <mergeCell ref="N172:T172"/>
    <mergeCell ref="N95:R95"/>
    <mergeCell ref="N266:R266"/>
    <mergeCell ref="D138:E138"/>
    <mergeCell ref="N457:T457"/>
    <mergeCell ref="D203:E203"/>
    <mergeCell ref="D374:E374"/>
    <mergeCell ref="N159:R159"/>
    <mergeCell ref="N97:R97"/>
    <mergeCell ref="D140:E140"/>
    <mergeCell ref="D267:E267"/>
    <mergeCell ref="D438:E438"/>
    <mergeCell ref="D425:E425"/>
    <mergeCell ref="N96:R96"/>
    <mergeCell ref="D359:E359"/>
    <mergeCell ref="N461:R461"/>
    <mergeCell ref="A290:M291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A282:M283"/>
    <mergeCell ref="N148:R148"/>
    <mergeCell ref="N179:R179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114:E114"/>
    <mergeCell ref="D285:E285"/>
    <mergeCell ref="D64:E64"/>
    <mergeCell ref="N70:R70"/>
    <mergeCell ref="N26:R26"/>
    <mergeCell ref="N153:R153"/>
    <mergeCell ref="N40:T40"/>
    <mergeCell ref="N338:T338"/>
    <mergeCell ref="N234:R234"/>
    <mergeCell ref="A216:M217"/>
    <mergeCell ref="N313:T313"/>
    <mergeCell ref="N380:R380"/>
    <mergeCell ref="N184:R184"/>
    <mergeCell ref="D346:E346"/>
    <mergeCell ref="D347:E347"/>
    <mergeCell ref="D39:E39"/>
    <mergeCell ref="N187:R187"/>
    <mergeCell ref="D89:E89"/>
    <mergeCell ref="N254:R254"/>
    <mergeCell ref="A241:X241"/>
    <mergeCell ref="N281:R281"/>
    <mergeCell ref="D153:E153"/>
    <mergeCell ref="N59:T59"/>
    <mergeCell ref="N256:R256"/>
    <mergeCell ref="N109:R109"/>
    <mergeCell ref="N376:T376"/>
    <mergeCell ref="N314:T314"/>
    <mergeCell ref="D196:E196"/>
    <mergeCell ref="A83:X83"/>
    <mergeCell ref="D130:E130"/>
    <mergeCell ref="D201:E201"/>
    <mergeCell ref="A270:X270"/>
    <mergeCell ref="A276:X276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D178:E178"/>
    <mergeCell ref="D412:E412"/>
    <mergeCell ref="A382:M383"/>
    <mergeCell ref="D418:E418"/>
    <mergeCell ref="D420:E420"/>
    <mergeCell ref="D397:E397"/>
    <mergeCell ref="N420:R420"/>
    <mergeCell ref="A410:X410"/>
    <mergeCell ref="A423:X423"/>
    <mergeCell ref="T5:U5"/>
    <mergeCell ref="N374:R374"/>
    <mergeCell ref="A128:X128"/>
    <mergeCell ref="U17:U18"/>
    <mergeCell ref="D190:E190"/>
    <mergeCell ref="A268:M269"/>
    <mergeCell ref="N361:R361"/>
    <mergeCell ref="N445:R445"/>
    <mergeCell ref="D111:E111"/>
    <mergeCell ref="D233:E23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N325:T325"/>
    <mergeCell ref="A428:X428"/>
    <mergeCell ref="T6:U9"/>
    <mergeCell ref="N77:R77"/>
    <mergeCell ref="Q477:Q478"/>
    <mergeCell ref="S477:S478"/>
    <mergeCell ref="D264:E264"/>
    <mergeCell ref="D391:E391"/>
    <mergeCell ref="A344:X344"/>
    <mergeCell ref="N441:T441"/>
    <mergeCell ref="N435:T435"/>
    <mergeCell ref="N285:R285"/>
    <mergeCell ref="N456:R456"/>
    <mergeCell ref="D328:E328"/>
    <mergeCell ref="N470:T470"/>
    <mergeCell ref="N397:R397"/>
    <mergeCell ref="N316:R316"/>
    <mergeCell ref="A339:X339"/>
    <mergeCell ref="D340:E340"/>
    <mergeCell ref="D277:E277"/>
    <mergeCell ref="N265:R265"/>
    <mergeCell ref="G476:M476"/>
    <mergeCell ref="N329:R329"/>
    <mergeCell ref="N451:R451"/>
    <mergeCell ref="N467:T467"/>
    <mergeCell ref="C476:F476"/>
    <mergeCell ref="N446:R446"/>
    <mergeCell ref="N462:T462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N450:R450"/>
    <mergeCell ref="N375:T375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141:T141"/>
    <mergeCell ref="D460:E460"/>
    <mergeCell ref="A5:C5"/>
    <mergeCell ref="N71:R71"/>
    <mergeCell ref="A192:M193"/>
    <mergeCell ref="N58:R58"/>
    <mergeCell ref="N227:T227"/>
    <mergeCell ref="D179:E179"/>
    <mergeCell ref="N307:R307"/>
    <mergeCell ref="D402:E402"/>
    <mergeCell ref="N73:R73"/>
    <mergeCell ref="N244:R244"/>
    <mergeCell ref="A17:A18"/>
    <mergeCell ref="K17:K18"/>
    <mergeCell ref="A20:X20"/>
    <mergeCell ref="C17:C18"/>
    <mergeCell ref="N231:R231"/>
    <mergeCell ref="N291:T291"/>
    <mergeCell ref="D103:E103"/>
    <mergeCell ref="N358:R358"/>
    <mergeCell ref="D230:E230"/>
    <mergeCell ref="D401:E401"/>
    <mergeCell ref="D168:E168"/>
    <mergeCell ref="N308:R308"/>
    <mergeCell ref="D9:E9"/>
    <mergeCell ref="D180:E180"/>
    <mergeCell ref="I477:I478"/>
    <mergeCell ref="D90:E90"/>
    <mergeCell ref="D261:E261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N251:T251"/>
    <mergeCell ref="N289:R289"/>
    <mergeCell ref="A320:X320"/>
    <mergeCell ref="D232:E232"/>
    <mergeCell ref="N309:T309"/>
    <mergeCell ref="N82:T82"/>
    <mergeCell ref="D169:E169"/>
    <mergeCell ref="N240:T240"/>
    <mergeCell ref="R477:R478"/>
    <mergeCell ref="A315:X315"/>
    <mergeCell ref="N317:T317"/>
    <mergeCell ref="N86:R86"/>
    <mergeCell ref="A421:M422"/>
    <mergeCell ref="AD17:AD18"/>
    <mergeCell ref="N80:R80"/>
    <mergeCell ref="D88:E88"/>
    <mergeCell ref="D26:E26"/>
    <mergeCell ref="D148:E148"/>
    <mergeCell ref="N303:T303"/>
    <mergeCell ref="D324:E324"/>
    <mergeCell ref="A337:M338"/>
    <mergeCell ref="N378:R378"/>
    <mergeCell ref="N55:R55"/>
    <mergeCell ref="D115:E115"/>
    <mergeCell ref="D27:E27"/>
    <mergeCell ref="N37:T37"/>
    <mergeCell ref="A62:X62"/>
    <mergeCell ref="A44:M45"/>
    <mergeCell ref="N99:R99"/>
    <mergeCell ref="N74:R74"/>
    <mergeCell ref="N145:R145"/>
    <mergeCell ref="D182:E182"/>
    <mergeCell ref="N163:R163"/>
    <mergeCell ref="N101:R101"/>
    <mergeCell ref="D109:E109"/>
    <mergeCell ref="N138:R138"/>
    <mergeCell ref="N76:R76"/>
    <mergeCell ref="O11:P11"/>
    <mergeCell ref="N149:R149"/>
    <mergeCell ref="N205:R205"/>
    <mergeCell ref="D322:E322"/>
    <mergeCell ref="A6:C6"/>
    <mergeCell ref="N92:T92"/>
    <mergeCell ref="D113:E113"/>
    <mergeCell ref="N124:R124"/>
    <mergeCell ref="A245:M246"/>
    <mergeCell ref="F9:G9"/>
    <mergeCell ref="N15:R16"/>
    <mergeCell ref="A129:X129"/>
    <mergeCell ref="N169:R169"/>
    <mergeCell ref="D185:E185"/>
    <mergeCell ref="A194:X194"/>
    <mergeCell ref="N91:T91"/>
    <mergeCell ref="N263:R263"/>
    <mergeCell ref="D43:E43"/>
    <mergeCell ref="N29:R29"/>
    <mergeCell ref="N31:R31"/>
    <mergeCell ref="N87:R87"/>
    <mergeCell ref="N202:R202"/>
    <mergeCell ref="N158:R158"/>
    <mergeCell ref="D74:E74"/>
    <mergeCell ref="I17:I18"/>
    <mergeCell ref="S476:T476"/>
    <mergeCell ref="D306:E306"/>
    <mergeCell ref="A313:M314"/>
    <mergeCell ref="A106:X106"/>
    <mergeCell ref="T12:U12"/>
    <mergeCell ref="N51:T51"/>
    <mergeCell ref="D72:E72"/>
    <mergeCell ref="N239:T239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360:R360"/>
    <mergeCell ref="N424:R424"/>
    <mergeCell ref="D398:E398"/>
    <mergeCell ref="N469:T469"/>
    <mergeCell ref="D416:E416"/>
    <mergeCell ref="A34:X34"/>
    <mergeCell ref="D68:E68"/>
    <mergeCell ref="N466:R466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26:R226"/>
    <mergeCell ref="N290:T290"/>
    <mergeCell ref="D334:E334"/>
    <mergeCell ref="N65:R65"/>
    <mergeCell ref="N363:R363"/>
    <mergeCell ref="N434:R434"/>
    <mergeCell ref="A387:M388"/>
    <mergeCell ref="N348:T348"/>
    <mergeCell ref="N17:R18"/>
    <mergeCell ref="D100:E100"/>
    <mergeCell ref="N355:R355"/>
    <mergeCell ref="N415:R415"/>
    <mergeCell ref="O6:P6"/>
    <mergeCell ref="N63:R63"/>
    <mergeCell ref="N243:R243"/>
    <mergeCell ref="J477:J478"/>
    <mergeCell ref="L477:L478"/>
    <mergeCell ref="N102:R102"/>
    <mergeCell ref="D145:E145"/>
    <mergeCell ref="D316:E316"/>
    <mergeCell ref="N400:R400"/>
    <mergeCell ref="D272:E272"/>
    <mergeCell ref="D210:E210"/>
    <mergeCell ref="D381:E381"/>
    <mergeCell ref="N287:T287"/>
    <mergeCell ref="D308:E308"/>
    <mergeCell ref="A469:M474"/>
    <mergeCell ref="D209:E209"/>
    <mergeCell ref="D147:E147"/>
    <mergeCell ref="D380:E380"/>
    <mergeCell ref="A156:X156"/>
    <mergeCell ref="A327:X327"/>
    <mergeCell ref="N116:R116"/>
    <mergeCell ref="D301:E301"/>
    <mergeCell ref="A389:X389"/>
    <mergeCell ref="N402:R402"/>
    <mergeCell ref="D122:E122"/>
    <mergeCell ref="N352:R352"/>
    <mergeCell ref="N103:R103"/>
    <mergeCell ref="D5:E5"/>
    <mergeCell ref="A452:M453"/>
    <mergeCell ref="D94:E94"/>
    <mergeCell ref="D361:E361"/>
    <mergeCell ref="N371:T371"/>
    <mergeCell ref="D417:E417"/>
    <mergeCell ref="D69:E69"/>
    <mergeCell ref="N119:T119"/>
    <mergeCell ref="D354:E354"/>
    <mergeCell ref="O10:P10"/>
    <mergeCell ref="A444:X444"/>
    <mergeCell ref="N75:R75"/>
    <mergeCell ref="D356:E356"/>
    <mergeCell ref="N298:R298"/>
    <mergeCell ref="D8:L8"/>
    <mergeCell ref="N39:R39"/>
    <mergeCell ref="D87:E87"/>
    <mergeCell ref="D445:E445"/>
    <mergeCell ref="D224:E224"/>
    <mergeCell ref="A293:X293"/>
    <mergeCell ref="A93:X93"/>
    <mergeCell ref="D211:E211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D117:E117"/>
    <mergeCell ref="N413:R413"/>
    <mergeCell ref="D55:E55"/>
    <mergeCell ref="D30:E30"/>
    <mergeCell ref="D353:E353"/>
    <mergeCell ref="N195:R195"/>
    <mergeCell ref="D67:E67"/>
    <mergeCell ref="N357:R357"/>
    <mergeCell ref="D158:E158"/>
    <mergeCell ref="D329:E329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:U3"/>
    <mergeCell ref="N207:R207"/>
    <mergeCell ref="A61:X61"/>
    <mergeCell ref="D79:E79"/>
    <mergeCell ref="BA17:BA18"/>
    <mergeCell ref="N334:R334"/>
    <mergeCell ref="N421:T421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A197:M198"/>
    <mergeCell ref="N271:R271"/>
    <mergeCell ref="N336:R336"/>
    <mergeCell ref="D208:E208"/>
    <mergeCell ref="AA17:AC18"/>
    <mergeCell ref="D379:E379"/>
    <mergeCell ref="N279:T279"/>
    <mergeCell ref="D300:E300"/>
    <mergeCell ref="W17:W18"/>
    <mergeCell ref="A104:M105"/>
    <mergeCell ref="N161:T161"/>
    <mergeCell ref="A288:X288"/>
    <mergeCell ref="N399:R399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118:T118"/>
    <mergeCell ref="D139:E139"/>
    <mergeCell ref="N125:R125"/>
    <mergeCell ref="D406:E406"/>
    <mergeCell ref="N45:T45"/>
    <mergeCell ref="N216:T216"/>
    <mergeCell ref="A390:X390"/>
    <mergeCell ref="N422:T422"/>
    <mergeCell ref="A317:M318"/>
    <mergeCell ref="H5:L5"/>
    <mergeCell ref="N473:T473"/>
    <mergeCell ref="A220:M221"/>
    <mergeCell ref="N448:T448"/>
    <mergeCell ref="N175:R175"/>
    <mergeCell ref="N346:R346"/>
    <mergeCell ref="B17:B18"/>
    <mergeCell ref="N321:R321"/>
    <mergeCell ref="D131:E131"/>
    <mergeCell ref="N112:R112"/>
    <mergeCell ref="A447:M448"/>
    <mergeCell ref="N56:R56"/>
    <mergeCell ref="T10:U10"/>
    <mergeCell ref="D124:E124"/>
    <mergeCell ref="A286:M287"/>
    <mergeCell ref="D195:E195"/>
    <mergeCell ref="N323:R323"/>
    <mergeCell ref="A457:M458"/>
    <mergeCell ref="D189:E189"/>
    <mergeCell ref="D360:E360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D307:E307"/>
    <mergeCell ref="N382:T382"/>
    <mergeCell ref="N471:T471"/>
    <mergeCell ref="N30:R30"/>
    <mergeCell ref="D98:E98"/>
    <mergeCell ref="D73:E73"/>
    <mergeCell ref="A275:X275"/>
    <mergeCell ref="N44:T44"/>
    <mergeCell ref="N166:T166"/>
    <mergeCell ref="D66:E66"/>
    <mergeCell ref="N381:R381"/>
    <mergeCell ref="N181:R181"/>
    <mergeCell ref="A135:X135"/>
    <mergeCell ref="N32:T32"/>
    <mergeCell ref="A377:X377"/>
    <mergeCell ref="N330:T330"/>
    <mergeCell ref="N134:T134"/>
    <mergeCell ref="N268:T268"/>
    <mergeCell ref="D289:E289"/>
    <mergeCell ref="D351:E351"/>
    <mergeCell ref="N328:R328"/>
    <mergeCell ref="N262:R262"/>
    <mergeCell ref="D78:E78"/>
    <mergeCell ref="N333:R333"/>
    <mergeCell ref="A38:X38"/>
    <mergeCell ref="D205:E205"/>
    <mergeCell ref="A280:X280"/>
    <mergeCell ref="N455:R455"/>
    <mergeCell ref="N342:T342"/>
    <mergeCell ref="D363:E363"/>
    <mergeCell ref="D357:E357"/>
    <mergeCell ref="N147:R147"/>
    <mergeCell ref="A199:X199"/>
    <mergeCell ref="N126:T126"/>
    <mergeCell ref="N176:R176"/>
    <mergeCell ref="N347:R347"/>
    <mergeCell ref="N412:R412"/>
    <mergeCell ref="N193:T193"/>
    <mergeCell ref="D214:E214"/>
    <mergeCell ref="N64:R64"/>
    <mergeCell ref="N191:R191"/>
    <mergeCell ref="N362:R362"/>
    <mergeCell ref="A454:X454"/>
    <mergeCell ref="D369:E369"/>
    <mergeCell ref="A477:A478"/>
    <mergeCell ref="D187:E187"/>
    <mergeCell ref="C477:C478"/>
    <mergeCell ref="N302:R302"/>
    <mergeCell ref="N258:T258"/>
    <mergeCell ref="N245:T245"/>
    <mergeCell ref="A36:M37"/>
    <mergeCell ref="N24:T24"/>
    <mergeCell ref="H9:I9"/>
    <mergeCell ref="D281:E281"/>
    <mergeCell ref="N267:R267"/>
    <mergeCell ref="N453:T453"/>
    <mergeCell ref="N460:R460"/>
    <mergeCell ref="D297:E297"/>
    <mergeCell ref="N197:T197"/>
    <mergeCell ref="N264:R264"/>
    <mergeCell ref="A154:M155"/>
    <mergeCell ref="D70:E70"/>
    <mergeCell ref="N391:R391"/>
    <mergeCell ref="D263:E263"/>
    <mergeCell ref="D312:E312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2023-12-05T09:48:33Z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