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68" i="1"/>
  <c r="V467" i="1"/>
  <c r="W466" i="1"/>
  <c r="N466" i="1"/>
  <c r="V463" i="1"/>
  <c r="V462" i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8" i="1"/>
  <c r="W447" i="1"/>
  <c r="V447" i="1"/>
  <c r="X446" i="1"/>
  <c r="W446" i="1"/>
  <c r="X445" i="1"/>
  <c r="X447" i="1" s="1"/>
  <c r="W445" i="1"/>
  <c r="W448" i="1" s="1"/>
  <c r="V441" i="1"/>
  <c r="V440" i="1"/>
  <c r="W439" i="1"/>
  <c r="X439" i="1" s="1"/>
  <c r="N439" i="1"/>
  <c r="X438" i="1"/>
  <c r="X440" i="1" s="1"/>
  <c r="W438" i="1"/>
  <c r="N438" i="1"/>
  <c r="V436" i="1"/>
  <c r="W435" i="1"/>
  <c r="V435" i="1"/>
  <c r="X434" i="1"/>
  <c r="W434" i="1"/>
  <c r="X433" i="1"/>
  <c r="W433" i="1"/>
  <c r="X432" i="1"/>
  <c r="W432" i="1"/>
  <c r="X431" i="1"/>
  <c r="W431" i="1"/>
  <c r="N431" i="1"/>
  <c r="W430" i="1"/>
  <c r="X430" i="1" s="1"/>
  <c r="N430" i="1"/>
  <c r="X429" i="1"/>
  <c r="W429" i="1"/>
  <c r="W436" i="1" s="1"/>
  <c r="N429" i="1"/>
  <c r="V427" i="1"/>
  <c r="V426" i="1"/>
  <c r="X425" i="1"/>
  <c r="W425" i="1"/>
  <c r="N425" i="1"/>
  <c r="W424" i="1"/>
  <c r="N424" i="1"/>
  <c r="V422" i="1"/>
  <c r="V421" i="1"/>
  <c r="W420" i="1"/>
  <c r="X420" i="1" s="1"/>
  <c r="N420" i="1"/>
  <c r="X419" i="1"/>
  <c r="W419" i="1"/>
  <c r="N419" i="1"/>
  <c r="W418" i="1"/>
  <c r="X418" i="1" s="1"/>
  <c r="N418" i="1"/>
  <c r="X417" i="1"/>
  <c r="W417" i="1"/>
  <c r="N417" i="1"/>
  <c r="W416" i="1"/>
  <c r="X416" i="1" s="1"/>
  <c r="N416" i="1"/>
  <c r="X415" i="1"/>
  <c r="W415" i="1"/>
  <c r="N415" i="1"/>
  <c r="W414" i="1"/>
  <c r="X414" i="1" s="1"/>
  <c r="N414" i="1"/>
  <c r="X413" i="1"/>
  <c r="W413" i="1"/>
  <c r="N413" i="1"/>
  <c r="W412" i="1"/>
  <c r="N412" i="1"/>
  <c r="V408" i="1"/>
  <c r="V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X399" i="1"/>
  <c r="W399" i="1"/>
  <c r="X398" i="1"/>
  <c r="W398" i="1"/>
  <c r="N398" i="1"/>
  <c r="W397" i="1"/>
  <c r="X397" i="1" s="1"/>
  <c r="N397" i="1"/>
  <c r="X396" i="1"/>
  <c r="X403" i="1" s="1"/>
  <c r="W396" i="1"/>
  <c r="N396" i="1"/>
  <c r="V394" i="1"/>
  <c r="W393" i="1"/>
  <c r="V393" i="1"/>
  <c r="X392" i="1"/>
  <c r="W392" i="1"/>
  <c r="N392" i="1"/>
  <c r="W391" i="1"/>
  <c r="N391" i="1"/>
  <c r="V388" i="1"/>
  <c r="V387" i="1"/>
  <c r="W386" i="1"/>
  <c r="X386" i="1" s="1"/>
  <c r="W385" i="1"/>
  <c r="V383" i="1"/>
  <c r="W382" i="1"/>
  <c r="V382" i="1"/>
  <c r="X381" i="1"/>
  <c r="W381" i="1"/>
  <c r="X380" i="1"/>
  <c r="W380" i="1"/>
  <c r="X379" i="1"/>
  <c r="W379" i="1"/>
  <c r="X378" i="1"/>
  <c r="X382" i="1" s="1"/>
  <c r="W378" i="1"/>
  <c r="W383" i="1" s="1"/>
  <c r="V376" i="1"/>
  <c r="V375" i="1"/>
  <c r="W374" i="1"/>
  <c r="N374" i="1"/>
  <c r="V372" i="1"/>
  <c r="V371" i="1"/>
  <c r="W370" i="1"/>
  <c r="X370" i="1" s="1"/>
  <c r="N370" i="1"/>
  <c r="X369" i="1"/>
  <c r="X371" i="1" s="1"/>
  <c r="W369" i="1"/>
  <c r="N369" i="1"/>
  <c r="W368" i="1"/>
  <c r="X368" i="1" s="1"/>
  <c r="N368" i="1"/>
  <c r="X367" i="1"/>
  <c r="W367" i="1"/>
  <c r="W371" i="1" s="1"/>
  <c r="N367" i="1"/>
  <c r="V365" i="1"/>
  <c r="V364" i="1"/>
  <c r="X363" i="1"/>
  <c r="W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N351" i="1"/>
  <c r="V349" i="1"/>
  <c r="V348" i="1"/>
  <c r="W347" i="1"/>
  <c r="X347" i="1" s="1"/>
  <c r="N347" i="1"/>
  <c r="X346" i="1"/>
  <c r="X348" i="1" s="1"/>
  <c r="W346" i="1"/>
  <c r="N346" i="1"/>
  <c r="V342" i="1"/>
  <c r="W341" i="1"/>
  <c r="V341" i="1"/>
  <c r="X340" i="1"/>
  <c r="X341" i="1" s="1"/>
  <c r="W340" i="1"/>
  <c r="W342" i="1" s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N333" i="1"/>
  <c r="V331" i="1"/>
  <c r="V330" i="1"/>
  <c r="W329" i="1"/>
  <c r="X329" i="1" s="1"/>
  <c r="N329" i="1"/>
  <c r="X328" i="1"/>
  <c r="X330" i="1" s="1"/>
  <c r="W328" i="1"/>
  <c r="W330" i="1" s="1"/>
  <c r="N328" i="1"/>
  <c r="V326" i="1"/>
  <c r="V325" i="1"/>
  <c r="X324" i="1"/>
  <c r="W324" i="1"/>
  <c r="N324" i="1"/>
  <c r="W323" i="1"/>
  <c r="X323" i="1" s="1"/>
  <c r="N323" i="1"/>
  <c r="X322" i="1"/>
  <c r="W322" i="1"/>
  <c r="N322" i="1"/>
  <c r="W321" i="1"/>
  <c r="N321" i="1"/>
  <c r="V318" i="1"/>
  <c r="V317" i="1"/>
  <c r="W316" i="1"/>
  <c r="N316" i="1"/>
  <c r="V314" i="1"/>
  <c r="V313" i="1"/>
  <c r="W312" i="1"/>
  <c r="N312" i="1"/>
  <c r="V310" i="1"/>
  <c r="V309" i="1"/>
  <c r="W308" i="1"/>
  <c r="X308" i="1" s="1"/>
  <c r="N308" i="1"/>
  <c r="X307" i="1"/>
  <c r="W307" i="1"/>
  <c r="X306" i="1"/>
  <c r="X309" i="1" s="1"/>
  <c r="W306" i="1"/>
  <c r="N306" i="1"/>
  <c r="V304" i="1"/>
  <c r="V303" i="1"/>
  <c r="X302" i="1"/>
  <c r="W302" i="1"/>
  <c r="N302" i="1"/>
  <c r="W301" i="1"/>
  <c r="X301" i="1" s="1"/>
  <c r="N301" i="1"/>
  <c r="X300" i="1"/>
  <c r="W300" i="1"/>
  <c r="W299" i="1"/>
  <c r="X299" i="1" s="1"/>
  <c r="N299" i="1"/>
  <c r="W298" i="1"/>
  <c r="X298" i="1" s="1"/>
  <c r="N298" i="1"/>
  <c r="X297" i="1"/>
  <c r="W297" i="1"/>
  <c r="N297" i="1"/>
  <c r="W296" i="1"/>
  <c r="X296" i="1" s="1"/>
  <c r="N296" i="1"/>
  <c r="W295" i="1"/>
  <c r="X295" i="1" s="1"/>
  <c r="N295" i="1"/>
  <c r="V291" i="1"/>
  <c r="W290" i="1"/>
  <c r="V290" i="1"/>
  <c r="X289" i="1"/>
  <c r="X290" i="1" s="1"/>
  <c r="W289" i="1"/>
  <c r="W291" i="1" s="1"/>
  <c r="N289" i="1"/>
  <c r="V287" i="1"/>
  <c r="W286" i="1"/>
  <c r="V286" i="1"/>
  <c r="X285" i="1"/>
  <c r="X286" i="1" s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W278" i="1"/>
  <c r="V278" i="1"/>
  <c r="X277" i="1"/>
  <c r="X278" i="1" s="1"/>
  <c r="W277" i="1"/>
  <c r="M479" i="1" s="1"/>
  <c r="N277" i="1"/>
  <c r="V274" i="1"/>
  <c r="V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X263" i="1"/>
  <c r="W263" i="1"/>
  <c r="N263" i="1"/>
  <c r="W262" i="1"/>
  <c r="X262" i="1" s="1"/>
  <c r="N262" i="1"/>
  <c r="X261" i="1"/>
  <c r="X268" i="1" s="1"/>
  <c r="W261" i="1"/>
  <c r="N261" i="1"/>
  <c r="V258" i="1"/>
  <c r="W257" i="1"/>
  <c r="V257" i="1"/>
  <c r="X256" i="1"/>
  <c r="W256" i="1"/>
  <c r="N256" i="1"/>
  <c r="W255" i="1"/>
  <c r="X255" i="1" s="1"/>
  <c r="N255" i="1"/>
  <c r="X254" i="1"/>
  <c r="W254" i="1"/>
  <c r="W258" i="1" s="1"/>
  <c r="N254" i="1"/>
  <c r="V252" i="1"/>
  <c r="V251" i="1"/>
  <c r="X250" i="1"/>
  <c r="W250" i="1"/>
  <c r="N250" i="1"/>
  <c r="W249" i="1"/>
  <c r="X249" i="1" s="1"/>
  <c r="W248" i="1"/>
  <c r="V246" i="1"/>
  <c r="V245" i="1"/>
  <c r="X244" i="1"/>
  <c r="W244" i="1"/>
  <c r="N244" i="1"/>
  <c r="W243" i="1"/>
  <c r="X243" i="1" s="1"/>
  <c r="N243" i="1"/>
  <c r="X242" i="1"/>
  <c r="X245" i="1" s="1"/>
  <c r="W242" i="1"/>
  <c r="N242" i="1"/>
  <c r="V240" i="1"/>
  <c r="V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X233" i="1"/>
  <c r="W233" i="1"/>
  <c r="X232" i="1"/>
  <c r="W232" i="1"/>
  <c r="N232" i="1"/>
  <c r="W231" i="1"/>
  <c r="X231" i="1" s="1"/>
  <c r="N231" i="1"/>
  <c r="X230" i="1"/>
  <c r="W230" i="1"/>
  <c r="W240" i="1" s="1"/>
  <c r="N230" i="1"/>
  <c r="V228" i="1"/>
  <c r="V227" i="1"/>
  <c r="X226" i="1"/>
  <c r="W226" i="1"/>
  <c r="N226" i="1"/>
  <c r="W225" i="1"/>
  <c r="X225" i="1" s="1"/>
  <c r="N225" i="1"/>
  <c r="X224" i="1"/>
  <c r="W224" i="1"/>
  <c r="N224" i="1"/>
  <c r="W223" i="1"/>
  <c r="N223" i="1"/>
  <c r="V221" i="1"/>
  <c r="V220" i="1"/>
  <c r="W219" i="1"/>
  <c r="N219" i="1"/>
  <c r="V217" i="1"/>
  <c r="V216" i="1"/>
  <c r="W215" i="1"/>
  <c r="X215" i="1" s="1"/>
  <c r="N215" i="1"/>
  <c r="X214" i="1"/>
  <c r="W214" i="1"/>
  <c r="N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N201" i="1"/>
  <c r="V198" i="1"/>
  <c r="V197" i="1"/>
  <c r="W196" i="1"/>
  <c r="X196" i="1" s="1"/>
  <c r="N196" i="1"/>
  <c r="X195" i="1"/>
  <c r="X197" i="1" s="1"/>
  <c r="W195" i="1"/>
  <c r="W197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3" i="1" s="1"/>
  <c r="N168" i="1"/>
  <c r="V166" i="1"/>
  <c r="V165" i="1"/>
  <c r="W164" i="1"/>
  <c r="X164" i="1" s="1"/>
  <c r="N164" i="1"/>
  <c r="X163" i="1"/>
  <c r="X165" i="1" s="1"/>
  <c r="W163" i="1"/>
  <c r="W165" i="1" s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V142" i="1"/>
  <c r="V141" i="1"/>
  <c r="W140" i="1"/>
  <c r="X140" i="1" s="1"/>
  <c r="N140" i="1"/>
  <c r="X139" i="1"/>
  <c r="W139" i="1"/>
  <c r="N139" i="1"/>
  <c r="W138" i="1"/>
  <c r="G479" i="1" s="1"/>
  <c r="N138" i="1"/>
  <c r="V134" i="1"/>
  <c r="V133" i="1"/>
  <c r="W132" i="1"/>
  <c r="X132" i="1" s="1"/>
  <c r="N132" i="1"/>
  <c r="X131" i="1"/>
  <c r="W131" i="1"/>
  <c r="N131" i="1"/>
  <c r="W130" i="1"/>
  <c r="W133" i="1" s="1"/>
  <c r="V127" i="1"/>
  <c r="V126" i="1"/>
  <c r="X125" i="1"/>
  <c r="W125" i="1"/>
  <c r="X124" i="1"/>
  <c r="W124" i="1"/>
  <c r="N124" i="1"/>
  <c r="W123" i="1"/>
  <c r="X123" i="1" s="1"/>
  <c r="W122" i="1"/>
  <c r="X122" i="1" s="1"/>
  <c r="N122" i="1"/>
  <c r="X121" i="1"/>
  <c r="X126" i="1" s="1"/>
  <c r="W121" i="1"/>
  <c r="W127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X109" i="1"/>
  <c r="W109" i="1"/>
  <c r="X108" i="1"/>
  <c r="W108" i="1"/>
  <c r="X107" i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X104" i="1" s="1"/>
  <c r="W94" i="1"/>
  <c r="W104" i="1" s="1"/>
  <c r="N94" i="1"/>
  <c r="V92" i="1"/>
  <c r="V91" i="1"/>
  <c r="X90" i="1"/>
  <c r="W90" i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W92" i="1" s="1"/>
  <c r="V82" i="1"/>
  <c r="V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X55" i="1"/>
  <c r="X59" i="1" s="1"/>
  <c r="W55" i="1"/>
  <c r="N55" i="1"/>
  <c r="V52" i="1"/>
  <c r="V51" i="1"/>
  <c r="X50" i="1"/>
  <c r="W50" i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2" i="1" s="1"/>
  <c r="N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V469" i="1" l="1"/>
  <c r="V472" i="1"/>
  <c r="X81" i="1"/>
  <c r="X118" i="1"/>
  <c r="X154" i="1"/>
  <c r="X192" i="1"/>
  <c r="W33" i="1"/>
  <c r="W37" i="1"/>
  <c r="W41" i="1"/>
  <c r="W45" i="1"/>
  <c r="W51" i="1"/>
  <c r="W60" i="1"/>
  <c r="W81" i="1"/>
  <c r="W91" i="1"/>
  <c r="W105" i="1"/>
  <c r="W118" i="1"/>
  <c r="W126" i="1"/>
  <c r="W134" i="1"/>
  <c r="W142" i="1"/>
  <c r="W154" i="1"/>
  <c r="W161" i="1"/>
  <c r="W166" i="1"/>
  <c r="W172" i="1"/>
  <c r="W192" i="1"/>
  <c r="W198" i="1"/>
  <c r="W216" i="1"/>
  <c r="X201" i="1"/>
  <c r="X216" i="1" s="1"/>
  <c r="W239" i="1"/>
  <c r="W269" i="1"/>
  <c r="W274" i="1"/>
  <c r="X271" i="1"/>
  <c r="X273" i="1" s="1"/>
  <c r="W303" i="1"/>
  <c r="W372" i="1"/>
  <c r="W375" i="1"/>
  <c r="X374" i="1"/>
  <c r="X375" i="1" s="1"/>
  <c r="W376" i="1"/>
  <c r="W387" i="1"/>
  <c r="X385" i="1"/>
  <c r="X387" i="1" s="1"/>
  <c r="W388" i="1"/>
  <c r="W404" i="1"/>
  <c r="W407" i="1"/>
  <c r="X406" i="1"/>
  <c r="X407" i="1" s="1"/>
  <c r="W408" i="1"/>
  <c r="R479" i="1"/>
  <c r="W421" i="1"/>
  <c r="X412" i="1"/>
  <c r="X421" i="1" s="1"/>
  <c r="W422" i="1"/>
  <c r="W427" i="1"/>
  <c r="X424" i="1"/>
  <c r="X426" i="1" s="1"/>
  <c r="W426" i="1"/>
  <c r="F479" i="1"/>
  <c r="O479" i="1"/>
  <c r="H9" i="1"/>
  <c r="W471" i="1"/>
  <c r="W470" i="1"/>
  <c r="V473" i="1"/>
  <c r="W24" i="1"/>
  <c r="X35" i="1"/>
  <c r="X36" i="1" s="1"/>
  <c r="X39" i="1"/>
  <c r="X40" i="1" s="1"/>
  <c r="X43" i="1"/>
  <c r="X44" i="1" s="1"/>
  <c r="X49" i="1"/>
  <c r="X51" i="1" s="1"/>
  <c r="W52" i="1"/>
  <c r="D479" i="1"/>
  <c r="W59" i="1"/>
  <c r="W473" i="1" s="1"/>
  <c r="E479" i="1"/>
  <c r="W82" i="1"/>
  <c r="X84" i="1"/>
  <c r="X91" i="1" s="1"/>
  <c r="X130" i="1"/>
  <c r="X133" i="1" s="1"/>
  <c r="X138" i="1"/>
  <c r="X141" i="1" s="1"/>
  <c r="W141" i="1"/>
  <c r="H479" i="1"/>
  <c r="W155" i="1"/>
  <c r="I479" i="1"/>
  <c r="W160" i="1"/>
  <c r="X168" i="1"/>
  <c r="X172" i="1" s="1"/>
  <c r="W217" i="1"/>
  <c r="W220" i="1"/>
  <c r="X219" i="1"/>
  <c r="X220" i="1" s="1"/>
  <c r="W221" i="1"/>
  <c r="W228" i="1"/>
  <c r="X223" i="1"/>
  <c r="X227" i="1" s="1"/>
  <c r="W227" i="1"/>
  <c r="X239" i="1"/>
  <c r="W246" i="1"/>
  <c r="W245" i="1"/>
  <c r="W252" i="1"/>
  <c r="X248" i="1"/>
  <c r="X251" i="1" s="1"/>
  <c r="W251" i="1"/>
  <c r="X257" i="1"/>
  <c r="W273" i="1"/>
  <c r="X303" i="1"/>
  <c r="P479" i="1"/>
  <c r="W441" i="1"/>
  <c r="W452" i="1"/>
  <c r="X450" i="1"/>
  <c r="X452" i="1" s="1"/>
  <c r="W453" i="1"/>
  <c r="W463" i="1"/>
  <c r="T479" i="1"/>
  <c r="W467" i="1"/>
  <c r="X466" i="1"/>
  <c r="X467" i="1" s="1"/>
  <c r="W468" i="1"/>
  <c r="B479" i="1"/>
  <c r="J479" i="1"/>
  <c r="S479" i="1"/>
  <c r="L479" i="1"/>
  <c r="W268" i="1"/>
  <c r="W279" i="1"/>
  <c r="N479" i="1"/>
  <c r="W304" i="1"/>
  <c r="W309" i="1"/>
  <c r="W310" i="1"/>
  <c r="W313" i="1"/>
  <c r="X312" i="1"/>
  <c r="X313" i="1" s="1"/>
  <c r="W314" i="1"/>
  <c r="W317" i="1"/>
  <c r="X316" i="1"/>
  <c r="X317" i="1" s="1"/>
  <c r="W318" i="1"/>
  <c r="W326" i="1"/>
  <c r="X321" i="1"/>
  <c r="X325" i="1" s="1"/>
  <c r="W325" i="1"/>
  <c r="W331" i="1"/>
  <c r="W338" i="1"/>
  <c r="X333" i="1"/>
  <c r="X337" i="1" s="1"/>
  <c r="W337" i="1"/>
  <c r="W349" i="1"/>
  <c r="W365" i="1"/>
  <c r="X351" i="1"/>
  <c r="X364" i="1" s="1"/>
  <c r="W364" i="1"/>
  <c r="W394" i="1"/>
  <c r="X391" i="1"/>
  <c r="X393" i="1" s="1"/>
  <c r="W403" i="1"/>
  <c r="X435" i="1"/>
  <c r="W440" i="1"/>
  <c r="W462" i="1"/>
  <c r="X460" i="1"/>
  <c r="X462" i="1" s="1"/>
  <c r="Q479" i="1"/>
  <c r="W348" i="1"/>
  <c r="X474" i="1" l="1"/>
  <c r="W469" i="1"/>
  <c r="W472" i="1"/>
</calcChain>
</file>

<file path=xl/sharedStrings.xml><?xml version="1.0" encoding="utf-8"?>
<sst xmlns="http://schemas.openxmlformats.org/spreadsheetml/2006/main" count="2016" uniqueCount="698">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</sst>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2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52" t="s">
        <v>0</v>
      </c>
      <c r="E1" s="322"/>
      <c r="F1" s="322"/>
      <c r="G1" s="12" t="s">
        <v>1</v>
      </c>
      <c r="H1" s="452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523" t="s">
        <v>8</v>
      </c>
      <c r="B5" s="348"/>
      <c r="C5" s="339"/>
      <c r="D5" s="584"/>
      <c r="E5" s="585"/>
      <c r="F5" s="383" t="s">
        <v>9</v>
      </c>
      <c r="G5" s="339"/>
      <c r="H5" s="584" t="s">
        <v>697</v>
      </c>
      <c r="I5" s="622"/>
      <c r="J5" s="622"/>
      <c r="K5" s="622"/>
      <c r="L5" s="585"/>
      <c r="N5" s="24" t="s">
        <v>10</v>
      </c>
      <c r="O5" s="387">
        <v>45267</v>
      </c>
      <c r="P5" s="388"/>
      <c r="R5" s="349" t="s">
        <v>11</v>
      </c>
      <c r="S5" s="350"/>
      <c r="T5" s="493" t="s">
        <v>12</v>
      </c>
      <c r="U5" s="388"/>
      <c r="Z5" s="51"/>
      <c r="AA5" s="51"/>
      <c r="AB5" s="51"/>
    </row>
    <row r="6" spans="1:29" s="312" customFormat="1" ht="24" customHeight="1" x14ac:dyDescent="0.2">
      <c r="A6" s="523" t="s">
        <v>13</v>
      </c>
      <c r="B6" s="348"/>
      <c r="C6" s="339"/>
      <c r="D6" s="399" t="s">
        <v>14</v>
      </c>
      <c r="E6" s="400"/>
      <c r="F6" s="400"/>
      <c r="G6" s="400"/>
      <c r="H6" s="400"/>
      <c r="I6" s="400"/>
      <c r="J6" s="400"/>
      <c r="K6" s="400"/>
      <c r="L6" s="388"/>
      <c r="N6" s="24" t="s">
        <v>15</v>
      </c>
      <c r="O6" s="574" t="str">
        <f>IF(O5=0," ",CHOOSE(WEEKDAY(O5,2),"Понедельник","Вторник","Среда","Четверг","Пятница","Суббота","Воскресенье"))</f>
        <v>Четверг</v>
      </c>
      <c r="P6" s="332"/>
      <c r="R6" s="600" t="s">
        <v>16</v>
      </c>
      <c r="S6" s="350"/>
      <c r="T6" s="499" t="s">
        <v>17</v>
      </c>
      <c r="U6" s="500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468" t="str">
        <f>IFERROR(VLOOKUP(DeliveryAddress,Table,3,0),1)</f>
        <v>4</v>
      </c>
      <c r="E7" s="469"/>
      <c r="F7" s="469"/>
      <c r="G7" s="469"/>
      <c r="H7" s="469"/>
      <c r="I7" s="469"/>
      <c r="J7" s="469"/>
      <c r="K7" s="469"/>
      <c r="L7" s="416"/>
      <c r="N7" s="24"/>
      <c r="O7" s="42"/>
      <c r="P7" s="42"/>
      <c r="R7" s="324"/>
      <c r="S7" s="350"/>
      <c r="T7" s="501"/>
      <c r="U7" s="502"/>
      <c r="Z7" s="51"/>
      <c r="AA7" s="51"/>
      <c r="AB7" s="51"/>
    </row>
    <row r="8" spans="1:29" s="312" customFormat="1" ht="25.5" customHeight="1" x14ac:dyDescent="0.2">
      <c r="A8" s="355" t="s">
        <v>18</v>
      </c>
      <c r="B8" s="319"/>
      <c r="C8" s="320"/>
      <c r="D8" s="588"/>
      <c r="E8" s="589"/>
      <c r="F8" s="589"/>
      <c r="G8" s="589"/>
      <c r="H8" s="589"/>
      <c r="I8" s="589"/>
      <c r="J8" s="589"/>
      <c r="K8" s="589"/>
      <c r="L8" s="590"/>
      <c r="N8" s="24" t="s">
        <v>19</v>
      </c>
      <c r="O8" s="411">
        <v>0.5</v>
      </c>
      <c r="P8" s="388"/>
      <c r="R8" s="324"/>
      <c r="S8" s="350"/>
      <c r="T8" s="501"/>
      <c r="U8" s="502"/>
      <c r="Z8" s="51"/>
      <c r="AA8" s="51"/>
      <c r="AB8" s="51"/>
    </row>
    <row r="9" spans="1:29" s="312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46"/>
      <c r="E9" s="364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387"/>
      <c r="P9" s="388"/>
      <c r="R9" s="324"/>
      <c r="S9" s="350"/>
      <c r="T9" s="503"/>
      <c r="U9" s="504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46"/>
      <c r="E10" s="364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37" t="str">
        <f>IFERROR(VLOOKUP($D$10,Proxy,2,FALSE),"")</f>
        <v/>
      </c>
      <c r="I10" s="324"/>
      <c r="J10" s="324"/>
      <c r="K10" s="324"/>
      <c r="L10" s="324"/>
      <c r="N10" s="26" t="s">
        <v>21</v>
      </c>
      <c r="O10" s="411"/>
      <c r="P10" s="388"/>
      <c r="S10" s="24" t="s">
        <v>22</v>
      </c>
      <c r="T10" s="628" t="s">
        <v>23</v>
      </c>
      <c r="U10" s="500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1"/>
      <c r="P11" s="388"/>
      <c r="S11" s="24" t="s">
        <v>26</v>
      </c>
      <c r="T11" s="373" t="s">
        <v>27</v>
      </c>
      <c r="U11" s="374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38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39"/>
      <c r="N12" s="24" t="s">
        <v>29</v>
      </c>
      <c r="O12" s="415"/>
      <c r="P12" s="416"/>
      <c r="Q12" s="23"/>
      <c r="S12" s="24"/>
      <c r="T12" s="322"/>
      <c r="U12" s="324"/>
      <c r="Z12" s="51"/>
      <c r="AA12" s="51"/>
      <c r="AB12" s="51"/>
    </row>
    <row r="13" spans="1:29" s="312" customFormat="1" ht="23.25" customHeight="1" x14ac:dyDescent="0.2">
      <c r="A13" s="38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39"/>
      <c r="M13" s="26"/>
      <c r="N13" s="26" t="s">
        <v>31</v>
      </c>
      <c r="O13" s="373"/>
      <c r="P13" s="374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38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39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359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39"/>
      <c r="N15" s="551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2"/>
      <c r="O16" s="552"/>
      <c r="P16" s="552"/>
      <c r="Q16" s="552"/>
      <c r="R16" s="55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6" t="s">
        <v>35</v>
      </c>
      <c r="B17" s="326" t="s">
        <v>36</v>
      </c>
      <c r="C17" s="529" t="s">
        <v>37</v>
      </c>
      <c r="D17" s="326" t="s">
        <v>38</v>
      </c>
      <c r="E17" s="327"/>
      <c r="F17" s="326" t="s">
        <v>39</v>
      </c>
      <c r="G17" s="326" t="s">
        <v>40</v>
      </c>
      <c r="H17" s="326" t="s">
        <v>41</v>
      </c>
      <c r="I17" s="326" t="s">
        <v>42</v>
      </c>
      <c r="J17" s="326" t="s">
        <v>43</v>
      </c>
      <c r="K17" s="326" t="s">
        <v>44</v>
      </c>
      <c r="L17" s="326" t="s">
        <v>45</v>
      </c>
      <c r="M17" s="326" t="s">
        <v>46</v>
      </c>
      <c r="N17" s="326" t="s">
        <v>47</v>
      </c>
      <c r="O17" s="570"/>
      <c r="P17" s="570"/>
      <c r="Q17" s="570"/>
      <c r="R17" s="327"/>
      <c r="S17" s="338" t="s">
        <v>48</v>
      </c>
      <c r="T17" s="339"/>
      <c r="U17" s="326" t="s">
        <v>49</v>
      </c>
      <c r="V17" s="326" t="s">
        <v>50</v>
      </c>
      <c r="W17" s="615" t="s">
        <v>51</v>
      </c>
      <c r="X17" s="326" t="s">
        <v>52</v>
      </c>
      <c r="Y17" s="340" t="s">
        <v>53</v>
      </c>
      <c r="Z17" s="340" t="s">
        <v>54</v>
      </c>
      <c r="AA17" s="340" t="s">
        <v>55</v>
      </c>
      <c r="AB17" s="610"/>
      <c r="AC17" s="611"/>
      <c r="AD17" s="536"/>
      <c r="BA17" s="603" t="s">
        <v>56</v>
      </c>
    </row>
    <row r="18" spans="1:53" ht="14.25" customHeight="1" x14ac:dyDescent="0.2">
      <c r="A18" s="330"/>
      <c r="B18" s="330"/>
      <c r="C18" s="330"/>
      <c r="D18" s="328"/>
      <c r="E18" s="329"/>
      <c r="F18" s="330"/>
      <c r="G18" s="330"/>
      <c r="H18" s="330"/>
      <c r="I18" s="330"/>
      <c r="J18" s="330"/>
      <c r="K18" s="330"/>
      <c r="L18" s="330"/>
      <c r="M18" s="330"/>
      <c r="N18" s="328"/>
      <c r="O18" s="571"/>
      <c r="P18" s="571"/>
      <c r="Q18" s="571"/>
      <c r="R18" s="329"/>
      <c r="S18" s="311" t="s">
        <v>57</v>
      </c>
      <c r="T18" s="311" t="s">
        <v>58</v>
      </c>
      <c r="U18" s="330"/>
      <c r="V18" s="330"/>
      <c r="W18" s="616"/>
      <c r="X18" s="330"/>
      <c r="Y18" s="341"/>
      <c r="Z18" s="341"/>
      <c r="AA18" s="612"/>
      <c r="AB18" s="613"/>
      <c r="AC18" s="614"/>
      <c r="AD18" s="537"/>
      <c r="BA18" s="324"/>
    </row>
    <row r="19" spans="1:53" ht="27.75" customHeight="1" x14ac:dyDescent="0.2">
      <c r="A19" s="352" t="s">
        <v>59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48"/>
      <c r="Z19" s="48"/>
    </row>
    <row r="20" spans="1:53" ht="16.5" customHeight="1" x14ac:dyDescent="0.25">
      <c r="A20" s="360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09"/>
      <c r="Z20" s="309"/>
    </row>
    <row r="21" spans="1:53" ht="14.25" customHeight="1" x14ac:dyDescent="0.25">
      <c r="A21" s="337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1">
        <v>4607091389258</v>
      </c>
      <c r="E22" s="332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32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37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1">
        <v>4607091383881</v>
      </c>
      <c r="E26" s="332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32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31">
        <v>4607091388237</v>
      </c>
      <c r="E27" s="332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32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31">
        <v>4607091383935</v>
      </c>
      <c r="E28" s="332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32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31">
        <v>4680115881853</v>
      </c>
      <c r="E29" s="332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32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31">
        <v>4607091383911</v>
      </c>
      <c r="E30" s="332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32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31">
        <v>4607091388244</v>
      </c>
      <c r="E31" s="332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5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32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37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31">
        <v>4607091388503</v>
      </c>
      <c r="E35" s="332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32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37" t="s">
        <v>86</v>
      </c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31">
        <v>4607091388282</v>
      </c>
      <c r="E39" s="332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32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37" t="s">
        <v>90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31">
        <v>4607091389111</v>
      </c>
      <c r="E43" s="332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3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32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3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52" t="s">
        <v>93</v>
      </c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48"/>
      <c r="Z46" s="48"/>
    </row>
    <row r="47" spans="1:53" ht="16.5" customHeight="1" x14ac:dyDescent="0.25">
      <c r="A47" s="360" t="s">
        <v>94</v>
      </c>
      <c r="B47" s="324"/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09"/>
      <c r="Z47" s="309"/>
    </row>
    <row r="48" spans="1:53" ht="14.25" customHeight="1" x14ac:dyDescent="0.25">
      <c r="A48" s="337" t="s">
        <v>95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1">
        <v>4680115881440</v>
      </c>
      <c r="E49" s="332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32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1">
        <v>4680115881433</v>
      </c>
      <c r="E50" s="332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32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3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customHeight="1" x14ac:dyDescent="0.25">
      <c r="A53" s="360" t="s">
        <v>102</v>
      </c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09"/>
      <c r="Z53" s="309"/>
    </row>
    <row r="54" spans="1:53" ht="14.25" customHeight="1" x14ac:dyDescent="0.25">
      <c r="A54" s="337" t="s">
        <v>103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1">
        <v>4680115881426</v>
      </c>
      <c r="E55" s="332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32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31">
        <v>4680115881426</v>
      </c>
      <c r="E56" s="332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7" t="s">
        <v>108</v>
      </c>
      <c r="O56" s="334"/>
      <c r="P56" s="334"/>
      <c r="Q56" s="334"/>
      <c r="R56" s="332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1">
        <v>4680115881419</v>
      </c>
      <c r="E57" s="332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32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31">
        <v>4680115881525</v>
      </c>
      <c r="E58" s="332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5" t="s">
        <v>113</v>
      </c>
      <c r="O58" s="334"/>
      <c r="P58" s="334"/>
      <c r="Q58" s="334"/>
      <c r="R58" s="332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customHeight="1" x14ac:dyDescent="0.25">
      <c r="A61" s="360" t="s">
        <v>93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09"/>
      <c r="Z61" s="309"/>
    </row>
    <row r="62" spans="1:53" ht="14.25" customHeight="1" x14ac:dyDescent="0.25">
      <c r="A62" s="337" t="s">
        <v>103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1">
        <v>4607091382945</v>
      </c>
      <c r="E63" s="332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5" t="s">
        <v>116</v>
      </c>
      <c r="O63" s="334"/>
      <c r="P63" s="334"/>
      <c r="Q63" s="334"/>
      <c r="R63" s="332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1">
        <v>4607091385670</v>
      </c>
      <c r="E64" s="332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44" t="s">
        <v>120</v>
      </c>
      <c r="O64" s="334"/>
      <c r="P64" s="334"/>
      <c r="Q64" s="334"/>
      <c r="R64" s="332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31">
        <v>4680115881327</v>
      </c>
      <c r="E65" s="332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32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31">
        <v>4680115882133</v>
      </c>
      <c r="E66" s="332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39" t="s">
        <v>126</v>
      </c>
      <c r="O66" s="334"/>
      <c r="P66" s="334"/>
      <c r="Q66" s="334"/>
      <c r="R66" s="332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31">
        <v>4607091382952</v>
      </c>
      <c r="E67" s="332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32"/>
      <c r="S67" s="34"/>
      <c r="T67" s="34"/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31">
        <v>4607091385687</v>
      </c>
      <c r="E68" s="332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4"/>
      <c r="P68" s="334"/>
      <c r="Q68" s="334"/>
      <c r="R68" s="332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31">
        <v>4680115882539</v>
      </c>
      <c r="E69" s="332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32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31">
        <v>4607091384604</v>
      </c>
      <c r="E70" s="332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32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31">
        <v>4680115880283</v>
      </c>
      <c r="E71" s="332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32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31">
        <v>4680115881518</v>
      </c>
      <c r="E72" s="332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32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31">
        <v>4680115881303</v>
      </c>
      <c r="E73" s="332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2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32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31">
        <v>4680115882577</v>
      </c>
      <c r="E74" s="332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42" t="s">
        <v>143</v>
      </c>
      <c r="O74" s="334"/>
      <c r="P74" s="334"/>
      <c r="Q74" s="334"/>
      <c r="R74" s="332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141</v>
      </c>
      <c r="B75" s="54" t="s">
        <v>144</v>
      </c>
      <c r="C75" s="31">
        <v>4301011564</v>
      </c>
      <c r="D75" s="331">
        <v>4680115882577</v>
      </c>
      <c r="E75" s="332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586" t="s">
        <v>145</v>
      </c>
      <c r="O75" s="334"/>
      <c r="P75" s="334"/>
      <c r="Q75" s="334"/>
      <c r="R75" s="332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4301011432</v>
      </c>
      <c r="D76" s="331">
        <v>4680115882720</v>
      </c>
      <c r="E76" s="332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547" t="s">
        <v>148</v>
      </c>
      <c r="O76" s="334"/>
      <c r="P76" s="334"/>
      <c r="Q76" s="334"/>
      <c r="R76" s="332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4301011352</v>
      </c>
      <c r="D77" s="331">
        <v>4607091388466</v>
      </c>
      <c r="E77" s="332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119</v>
      </c>
      <c r="M77" s="32">
        <v>45</v>
      </c>
      <c r="N77" s="5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4"/>
      <c r="P77" s="334"/>
      <c r="Q77" s="334"/>
      <c r="R77" s="332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151</v>
      </c>
      <c r="B78" s="54" t="s">
        <v>152</v>
      </c>
      <c r="C78" s="31">
        <v>4301011417</v>
      </c>
      <c r="D78" s="331">
        <v>4680115880269</v>
      </c>
      <c r="E78" s="332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119</v>
      </c>
      <c r="M78" s="32">
        <v>50</v>
      </c>
      <c r="N78" s="5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4"/>
      <c r="P78" s="334"/>
      <c r="Q78" s="334"/>
      <c r="R78" s="332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4301011415</v>
      </c>
      <c r="D79" s="331">
        <v>4680115880429</v>
      </c>
      <c r="E79" s="332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4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4"/>
      <c r="P79" s="334"/>
      <c r="Q79" s="334"/>
      <c r="R79" s="332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155</v>
      </c>
      <c r="B80" s="54" t="s">
        <v>156</v>
      </c>
      <c r="C80" s="31">
        <v>4301011462</v>
      </c>
      <c r="D80" s="331">
        <v>4680115881457</v>
      </c>
      <c r="E80" s="332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119</v>
      </c>
      <c r="M80" s="32">
        <v>50</v>
      </c>
      <c r="N80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4"/>
      <c r="P80" s="334"/>
      <c r="Q80" s="334"/>
      <c r="R80" s="332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3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4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x14ac:dyDescent="0.2">
      <c r="A82" s="324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5"/>
      <c r="N82" s="318" t="s">
        <v>66</v>
      </c>
      <c r="O82" s="319"/>
      <c r="P82" s="319"/>
      <c r="Q82" s="319"/>
      <c r="R82" s="319"/>
      <c r="S82" s="319"/>
      <c r="T82" s="320"/>
      <c r="U82" s="37" t="s">
        <v>65</v>
      </c>
      <c r="V82" s="316">
        <f>IFERROR(SUM(V63:V80),"0")</f>
        <v>0</v>
      </c>
      <c r="W82" s="316">
        <f>IFERROR(SUM(W63:W80),"0")</f>
        <v>0</v>
      </c>
      <c r="X82" s="37"/>
      <c r="Y82" s="317"/>
      <c r="Z82" s="317"/>
    </row>
    <row r="83" spans="1:53" ht="14.25" customHeight="1" x14ac:dyDescent="0.25">
      <c r="A83" s="337" t="s">
        <v>95</v>
      </c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24"/>
      <c r="N83" s="324"/>
      <c r="O83" s="324"/>
      <c r="P83" s="324"/>
      <c r="Q83" s="324"/>
      <c r="R83" s="324"/>
      <c r="S83" s="324"/>
      <c r="T83" s="324"/>
      <c r="U83" s="324"/>
      <c r="V83" s="324"/>
      <c r="W83" s="324"/>
      <c r="X83" s="324"/>
      <c r="Y83" s="310"/>
      <c r="Z83" s="310"/>
    </row>
    <row r="84" spans="1:53" ht="27" customHeight="1" x14ac:dyDescent="0.25">
      <c r="A84" s="54" t="s">
        <v>157</v>
      </c>
      <c r="B84" s="54" t="s">
        <v>158</v>
      </c>
      <c r="C84" s="31">
        <v>4301020189</v>
      </c>
      <c r="D84" s="331">
        <v>4607091384789</v>
      </c>
      <c r="E84" s="332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98</v>
      </c>
      <c r="L84" s="33" t="s">
        <v>99</v>
      </c>
      <c r="M84" s="32">
        <v>45</v>
      </c>
      <c r="N84" s="357" t="s">
        <v>159</v>
      </c>
      <c r="O84" s="334"/>
      <c r="P84" s="334"/>
      <c r="Q84" s="334"/>
      <c r="R84" s="332"/>
      <c r="S84" s="34"/>
      <c r="T84" s="34"/>
      <c r="U84" s="35" t="s">
        <v>65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31">
        <v>4680115881488</v>
      </c>
      <c r="E85" s="332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4"/>
      <c r="P85" s="334"/>
      <c r="Q85" s="334"/>
      <c r="R85" s="332"/>
      <c r="S85" s="34"/>
      <c r="T85" s="34"/>
      <c r="U85" s="35" t="s">
        <v>65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31">
        <v>4607091384765</v>
      </c>
      <c r="E86" s="332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35" t="s">
        <v>164</v>
      </c>
      <c r="O86" s="334"/>
      <c r="P86" s="334"/>
      <c r="Q86" s="334"/>
      <c r="R86" s="332"/>
      <c r="S86" s="34"/>
      <c r="T86" s="34"/>
      <c r="U86" s="35" t="s">
        <v>65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31">
        <v>4680115882751</v>
      </c>
      <c r="E87" s="332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57" t="s">
        <v>167</v>
      </c>
      <c r="O87" s="334"/>
      <c r="P87" s="334"/>
      <c r="Q87" s="334"/>
      <c r="R87" s="332"/>
      <c r="S87" s="34"/>
      <c r="T87" s="34"/>
      <c r="U87" s="35" t="s">
        <v>65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31">
        <v>4680115882775</v>
      </c>
      <c r="E88" s="332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170</v>
      </c>
      <c r="L88" s="33" t="s">
        <v>119</v>
      </c>
      <c r="M88" s="32">
        <v>50</v>
      </c>
      <c r="N88" s="389" t="s">
        <v>171</v>
      </c>
      <c r="O88" s="334"/>
      <c r="P88" s="334"/>
      <c r="Q88" s="334"/>
      <c r="R88" s="332"/>
      <c r="S88" s="34"/>
      <c r="T88" s="34"/>
      <c r="U88" s="35" t="s">
        <v>65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31">
        <v>4680115880658</v>
      </c>
      <c r="E89" s="332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4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4"/>
      <c r="P89" s="334"/>
      <c r="Q89" s="334"/>
      <c r="R89" s="332"/>
      <c r="S89" s="34"/>
      <c r="T89" s="34"/>
      <c r="U89" s="35" t="s">
        <v>65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174</v>
      </c>
      <c r="B90" s="54" t="s">
        <v>175</v>
      </c>
      <c r="C90" s="31">
        <v>4301020223</v>
      </c>
      <c r="D90" s="331">
        <v>4607091381962</v>
      </c>
      <c r="E90" s="332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63</v>
      </c>
      <c r="L90" s="33" t="s">
        <v>99</v>
      </c>
      <c r="M90" s="32">
        <v>50</v>
      </c>
      <c r="N90" s="36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4"/>
      <c r="P90" s="334"/>
      <c r="Q90" s="334"/>
      <c r="R90" s="332"/>
      <c r="S90" s="34"/>
      <c r="T90" s="34"/>
      <c r="U90" s="35" t="s">
        <v>65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3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4"/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5"/>
      <c r="N92" s="318" t="s">
        <v>66</v>
      </c>
      <c r="O92" s="319"/>
      <c r="P92" s="319"/>
      <c r="Q92" s="319"/>
      <c r="R92" s="319"/>
      <c r="S92" s="319"/>
      <c r="T92" s="320"/>
      <c r="U92" s="37" t="s">
        <v>65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37" t="s">
        <v>60</v>
      </c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10"/>
      <c r="Z93" s="310"/>
    </row>
    <row r="94" spans="1:53" ht="16.5" customHeight="1" x14ac:dyDescent="0.25">
      <c r="A94" s="54" t="s">
        <v>176</v>
      </c>
      <c r="B94" s="54" t="s">
        <v>177</v>
      </c>
      <c r="C94" s="31">
        <v>4301030895</v>
      </c>
      <c r="D94" s="331">
        <v>4607091387667</v>
      </c>
      <c r="E94" s="332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4"/>
      <c r="P94" s="334"/>
      <c r="Q94" s="334"/>
      <c r="R94" s="332"/>
      <c r="S94" s="34"/>
      <c r="T94" s="34"/>
      <c r="U94" s="35" t="s">
        <v>65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4301030961</v>
      </c>
      <c r="D95" s="331">
        <v>4607091387636</v>
      </c>
      <c r="E95" s="332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4"/>
      <c r="P95" s="334"/>
      <c r="Q95" s="334"/>
      <c r="R95" s="332"/>
      <c r="S95" s="34"/>
      <c r="T95" s="34"/>
      <c r="U95" s="35" t="s">
        <v>65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4301031078</v>
      </c>
      <c r="D96" s="331">
        <v>4607091384727</v>
      </c>
      <c r="E96" s="332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4"/>
      <c r="P96" s="334"/>
      <c r="Q96" s="334"/>
      <c r="R96" s="332"/>
      <c r="S96" s="34"/>
      <c r="T96" s="34"/>
      <c r="U96" s="35" t="s">
        <v>65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4301031080</v>
      </c>
      <c r="D97" s="331">
        <v>4607091386745</v>
      </c>
      <c r="E97" s="332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98</v>
      </c>
      <c r="L97" s="33" t="s">
        <v>64</v>
      </c>
      <c r="M97" s="32">
        <v>45</v>
      </c>
      <c r="N97" s="46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4"/>
      <c r="P97" s="334"/>
      <c r="Q97" s="334"/>
      <c r="R97" s="332"/>
      <c r="S97" s="34"/>
      <c r="T97" s="34"/>
      <c r="U97" s="35" t="s">
        <v>65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184</v>
      </c>
      <c r="B98" s="54" t="s">
        <v>185</v>
      </c>
      <c r="C98" s="31">
        <v>4301030963</v>
      </c>
      <c r="D98" s="331">
        <v>4607091382426</v>
      </c>
      <c r="E98" s="332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4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4"/>
      <c r="P98" s="334"/>
      <c r="Q98" s="334"/>
      <c r="R98" s="332"/>
      <c r="S98" s="34"/>
      <c r="T98" s="34"/>
      <c r="U98" s="35" t="s">
        <v>65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4301030962</v>
      </c>
      <c r="D99" s="331">
        <v>4607091386547</v>
      </c>
      <c r="E99" s="332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170</v>
      </c>
      <c r="L99" s="33" t="s">
        <v>64</v>
      </c>
      <c r="M99" s="32">
        <v>40</v>
      </c>
      <c r="N99" s="5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4"/>
      <c r="P99" s="334"/>
      <c r="Q99" s="334"/>
      <c r="R99" s="332"/>
      <c r="S99" s="34"/>
      <c r="T99" s="34"/>
      <c r="U99" s="35" t="s">
        <v>65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4301031079</v>
      </c>
      <c r="D100" s="331">
        <v>4607091384734</v>
      </c>
      <c r="E100" s="332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170</v>
      </c>
      <c r="L100" s="33" t="s">
        <v>64</v>
      </c>
      <c r="M100" s="32">
        <v>45</v>
      </c>
      <c r="N100" s="6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4"/>
      <c r="P100" s="334"/>
      <c r="Q100" s="334"/>
      <c r="R100" s="332"/>
      <c r="S100" s="34"/>
      <c r="T100" s="34"/>
      <c r="U100" s="35" t="s">
        <v>65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4301030964</v>
      </c>
      <c r="D101" s="331">
        <v>4607091382464</v>
      </c>
      <c r="E101" s="332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170</v>
      </c>
      <c r="L101" s="33" t="s">
        <v>64</v>
      </c>
      <c r="M101" s="32">
        <v>40</v>
      </c>
      <c r="N101" s="54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4"/>
      <c r="P101" s="334"/>
      <c r="Q101" s="334"/>
      <c r="R101" s="332"/>
      <c r="S101" s="34"/>
      <c r="T101" s="34"/>
      <c r="U101" s="35" t="s">
        <v>65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4301031235</v>
      </c>
      <c r="D102" s="331">
        <v>4680115883444</v>
      </c>
      <c r="E102" s="332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77" t="s">
        <v>194</v>
      </c>
      <c r="O102" s="334"/>
      <c r="P102" s="334"/>
      <c r="Q102" s="334"/>
      <c r="R102" s="332"/>
      <c r="S102" s="34"/>
      <c r="T102" s="34"/>
      <c r="U102" s="35" t="s">
        <v>65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192</v>
      </c>
      <c r="B103" s="54" t="s">
        <v>195</v>
      </c>
      <c r="C103" s="31">
        <v>4301031234</v>
      </c>
      <c r="D103" s="331">
        <v>4680115883444</v>
      </c>
      <c r="E103" s="332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583" t="s">
        <v>194</v>
      </c>
      <c r="O103" s="334"/>
      <c r="P103" s="334"/>
      <c r="Q103" s="334"/>
      <c r="R103" s="332"/>
      <c r="S103" s="34"/>
      <c r="T103" s="34"/>
      <c r="U103" s="35" t="s">
        <v>65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3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24"/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25"/>
      <c r="N105" s="318" t="s">
        <v>66</v>
      </c>
      <c r="O105" s="319"/>
      <c r="P105" s="319"/>
      <c r="Q105" s="319"/>
      <c r="R105" s="319"/>
      <c r="S105" s="319"/>
      <c r="T105" s="320"/>
      <c r="U105" s="37" t="s">
        <v>65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37" t="s">
        <v>68</v>
      </c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324"/>
      <c r="W106" s="324"/>
      <c r="X106" s="324"/>
      <c r="Y106" s="310"/>
      <c r="Z106" s="310"/>
    </row>
    <row r="107" spans="1:53" ht="27" customHeight="1" x14ac:dyDescent="0.25">
      <c r="A107" s="54" t="s">
        <v>196</v>
      </c>
      <c r="B107" s="54" t="s">
        <v>197</v>
      </c>
      <c r="C107" s="31">
        <v>4301051437</v>
      </c>
      <c r="D107" s="331">
        <v>4607091386967</v>
      </c>
      <c r="E107" s="332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98</v>
      </c>
      <c r="L107" s="33" t="s">
        <v>119</v>
      </c>
      <c r="M107" s="32">
        <v>45</v>
      </c>
      <c r="N107" s="398" t="s">
        <v>198</v>
      </c>
      <c r="O107" s="334"/>
      <c r="P107" s="334"/>
      <c r="Q107" s="334"/>
      <c r="R107" s="332"/>
      <c r="S107" s="34"/>
      <c r="T107" s="34"/>
      <c r="U107" s="35" t="s">
        <v>65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196</v>
      </c>
      <c r="B108" s="54" t="s">
        <v>199</v>
      </c>
      <c r="C108" s="31">
        <v>4301051543</v>
      </c>
      <c r="D108" s="331">
        <v>4607091386967</v>
      </c>
      <c r="E108" s="332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461" t="s">
        <v>200</v>
      </c>
      <c r="O108" s="334"/>
      <c r="P108" s="334"/>
      <c r="Q108" s="334"/>
      <c r="R108" s="332"/>
      <c r="S108" s="34"/>
      <c r="T108" s="34"/>
      <c r="U108" s="35" t="s">
        <v>65</v>
      </c>
      <c r="V108" s="314">
        <v>0</v>
      </c>
      <c r="W108" s="31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4301051611</v>
      </c>
      <c r="D109" s="331">
        <v>4607091385304</v>
      </c>
      <c r="E109" s="332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489" t="s">
        <v>203</v>
      </c>
      <c r="O109" s="334"/>
      <c r="P109" s="334"/>
      <c r="Q109" s="334"/>
      <c r="R109" s="332"/>
      <c r="S109" s="34"/>
      <c r="T109" s="34"/>
      <c r="U109" s="35" t="s">
        <v>65</v>
      </c>
      <c r="V109" s="314">
        <v>0</v>
      </c>
      <c r="W109" s="31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4301051306</v>
      </c>
      <c r="D110" s="331">
        <v>4607091386264</v>
      </c>
      <c r="E110" s="332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4"/>
      <c r="P110" s="334"/>
      <c r="Q110" s="334"/>
      <c r="R110" s="332"/>
      <c r="S110" s="34"/>
      <c r="T110" s="34"/>
      <c r="U110" s="35" t="s">
        <v>65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4301051477</v>
      </c>
      <c r="D111" s="331">
        <v>4680115882584</v>
      </c>
      <c r="E111" s="332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7" t="s">
        <v>208</v>
      </c>
      <c r="O111" s="334"/>
      <c r="P111" s="334"/>
      <c r="Q111" s="334"/>
      <c r="R111" s="332"/>
      <c r="S111" s="34"/>
      <c r="T111" s="34"/>
      <c r="U111" s="35" t="s">
        <v>65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206</v>
      </c>
      <c r="B112" s="54" t="s">
        <v>209</v>
      </c>
      <c r="C112" s="31">
        <v>4301051476</v>
      </c>
      <c r="D112" s="331">
        <v>4680115882584</v>
      </c>
      <c r="E112" s="332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26" t="s">
        <v>210</v>
      </c>
      <c r="O112" s="334"/>
      <c r="P112" s="334"/>
      <c r="Q112" s="334"/>
      <c r="R112" s="332"/>
      <c r="S112" s="34"/>
      <c r="T112" s="34"/>
      <c r="U112" s="35" t="s">
        <v>65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4301051436</v>
      </c>
      <c r="D113" s="331">
        <v>4607091385731</v>
      </c>
      <c r="E113" s="332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05" t="s">
        <v>213</v>
      </c>
      <c r="O113" s="334"/>
      <c r="P113" s="334"/>
      <c r="Q113" s="334"/>
      <c r="R113" s="332"/>
      <c r="S113" s="34"/>
      <c r="T113" s="34"/>
      <c r="U113" s="35" t="s">
        <v>65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4301051439</v>
      </c>
      <c r="D114" s="331">
        <v>4680115880214</v>
      </c>
      <c r="E114" s="332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455" t="s">
        <v>216</v>
      </c>
      <c r="O114" s="334"/>
      <c r="P114" s="334"/>
      <c r="Q114" s="334"/>
      <c r="R114" s="332"/>
      <c r="S114" s="34"/>
      <c r="T114" s="34"/>
      <c r="U114" s="35" t="s">
        <v>65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217</v>
      </c>
      <c r="B115" s="54" t="s">
        <v>218</v>
      </c>
      <c r="C115" s="31">
        <v>4301051438</v>
      </c>
      <c r="D115" s="331">
        <v>4680115880894</v>
      </c>
      <c r="E115" s="332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472" t="s">
        <v>219</v>
      </c>
      <c r="O115" s="334"/>
      <c r="P115" s="334"/>
      <c r="Q115" s="334"/>
      <c r="R115" s="332"/>
      <c r="S115" s="34"/>
      <c r="T115" s="34"/>
      <c r="U115" s="35" t="s">
        <v>65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4301051313</v>
      </c>
      <c r="D116" s="331">
        <v>4607091385427</v>
      </c>
      <c r="E116" s="332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4"/>
      <c r="P116" s="334"/>
      <c r="Q116" s="334"/>
      <c r="R116" s="332"/>
      <c r="S116" s="34"/>
      <c r="T116" s="34"/>
      <c r="U116" s="35" t="s">
        <v>65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222</v>
      </c>
      <c r="B117" s="54" t="s">
        <v>223</v>
      </c>
      <c r="C117" s="31">
        <v>4301051480</v>
      </c>
      <c r="D117" s="331">
        <v>4680115882645</v>
      </c>
      <c r="E117" s="332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26" t="s">
        <v>224</v>
      </c>
      <c r="O117" s="334"/>
      <c r="P117" s="334"/>
      <c r="Q117" s="334"/>
      <c r="R117" s="332"/>
      <c r="S117" s="34"/>
      <c r="T117" s="34"/>
      <c r="U117" s="35" t="s">
        <v>65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5"/>
      <c r="N118" s="318" t="s">
        <v>66</v>
      </c>
      <c r="O118" s="319"/>
      <c r="P118" s="319"/>
      <c r="Q118" s="319"/>
      <c r="R118" s="319"/>
      <c r="S118" s="319"/>
      <c r="T118" s="320"/>
      <c r="U118" s="37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7"/>
      <c r="Z118" s="317"/>
    </row>
    <row r="119" spans="1:53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5"/>
      <c r="N119" s="318" t="s">
        <v>66</v>
      </c>
      <c r="O119" s="319"/>
      <c r="P119" s="319"/>
      <c r="Q119" s="319"/>
      <c r="R119" s="319"/>
      <c r="S119" s="319"/>
      <c r="T119" s="320"/>
      <c r="U119" s="37" t="s">
        <v>65</v>
      </c>
      <c r="V119" s="316">
        <f>IFERROR(SUM(V107:V117),"0")</f>
        <v>0</v>
      </c>
      <c r="W119" s="316">
        <f>IFERROR(SUM(W107:W117),"0")</f>
        <v>0</v>
      </c>
      <c r="X119" s="37"/>
      <c r="Y119" s="317"/>
      <c r="Z119" s="317"/>
    </row>
    <row r="120" spans="1:53" ht="14.25" customHeight="1" x14ac:dyDescent="0.25">
      <c r="A120" s="337" t="s">
        <v>225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10"/>
      <c r="Z120" s="310"/>
    </row>
    <row r="121" spans="1:53" ht="27" customHeight="1" x14ac:dyDescent="0.25">
      <c r="A121" s="54" t="s">
        <v>226</v>
      </c>
      <c r="B121" s="54" t="s">
        <v>227</v>
      </c>
      <c r="C121" s="31">
        <v>4301060296</v>
      </c>
      <c r="D121" s="331">
        <v>4607091383065</v>
      </c>
      <c r="E121" s="332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4"/>
      <c r="P121" s="334"/>
      <c r="Q121" s="334"/>
      <c r="R121" s="332"/>
      <c r="S121" s="34"/>
      <c r="T121" s="34"/>
      <c r="U121" s="35" t="s">
        <v>65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4301060350</v>
      </c>
      <c r="D122" s="331">
        <v>4680115881532</v>
      </c>
      <c r="E122" s="332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98</v>
      </c>
      <c r="L122" s="33" t="s">
        <v>119</v>
      </c>
      <c r="M122" s="32">
        <v>30</v>
      </c>
      <c r="N122" s="3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34"/>
      <c r="P122" s="334"/>
      <c r="Q122" s="334"/>
      <c r="R122" s="332"/>
      <c r="S122" s="34"/>
      <c r="T122" s="34"/>
      <c r="U122" s="35" t="s">
        <v>65</v>
      </c>
      <c r="V122" s="314">
        <v>0</v>
      </c>
      <c r="W122" s="315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31">
        <v>4680115882652</v>
      </c>
      <c r="E123" s="332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60" t="s">
        <v>232</v>
      </c>
      <c r="O123" s="334"/>
      <c r="P123" s="334"/>
      <c r="Q123" s="334"/>
      <c r="R123" s="332"/>
      <c r="S123" s="34"/>
      <c r="T123" s="34"/>
      <c r="U123" s="35" t="s">
        <v>65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31">
        <v>4680115880238</v>
      </c>
      <c r="E124" s="332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5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4"/>
      <c r="P124" s="334"/>
      <c r="Q124" s="334"/>
      <c r="R124" s="332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31">
        <v>4680115881464</v>
      </c>
      <c r="E125" s="332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621" t="s">
        <v>237</v>
      </c>
      <c r="O125" s="334"/>
      <c r="P125" s="334"/>
      <c r="Q125" s="334"/>
      <c r="R125" s="332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5"/>
      <c r="N126" s="318" t="s">
        <v>66</v>
      </c>
      <c r="O126" s="319"/>
      <c r="P126" s="319"/>
      <c r="Q126" s="319"/>
      <c r="R126" s="319"/>
      <c r="S126" s="319"/>
      <c r="T126" s="320"/>
      <c r="U126" s="37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5"/>
      <c r="N127" s="318" t="s">
        <v>66</v>
      </c>
      <c r="O127" s="319"/>
      <c r="P127" s="319"/>
      <c r="Q127" s="319"/>
      <c r="R127" s="319"/>
      <c r="S127" s="319"/>
      <c r="T127" s="320"/>
      <c r="U127" s="37" t="s">
        <v>65</v>
      </c>
      <c r="V127" s="316">
        <f>IFERROR(SUM(V121:V125),"0")</f>
        <v>0</v>
      </c>
      <c r="W127" s="316">
        <f>IFERROR(SUM(W121:W125),"0")</f>
        <v>0</v>
      </c>
      <c r="X127" s="37"/>
      <c r="Y127" s="317"/>
      <c r="Z127" s="317"/>
    </row>
    <row r="128" spans="1:53" ht="16.5" customHeight="1" x14ac:dyDescent="0.25">
      <c r="A128" s="360" t="s">
        <v>238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09"/>
      <c r="Z128" s="309"/>
    </row>
    <row r="129" spans="1:53" ht="14.25" customHeight="1" x14ac:dyDescent="0.25">
      <c r="A129" s="337" t="s">
        <v>68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10"/>
      <c r="Z129" s="310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31">
        <v>4607091385168</v>
      </c>
      <c r="E130" s="332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43" t="s">
        <v>241</v>
      </c>
      <c r="O130" s="334"/>
      <c r="P130" s="334"/>
      <c r="Q130" s="334"/>
      <c r="R130" s="332"/>
      <c r="S130" s="34"/>
      <c r="T130" s="34"/>
      <c r="U130" s="35" t="s">
        <v>65</v>
      </c>
      <c r="V130" s="314">
        <v>0</v>
      </c>
      <c r="W130" s="31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31">
        <v>4607091383256</v>
      </c>
      <c r="E131" s="332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5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4"/>
      <c r="P131" s="334"/>
      <c r="Q131" s="334"/>
      <c r="R131" s="332"/>
      <c r="S131" s="34"/>
      <c r="T131" s="34"/>
      <c r="U131" s="35" t="s">
        <v>65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31">
        <v>4607091385748</v>
      </c>
      <c r="E132" s="332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4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4"/>
      <c r="P132" s="334"/>
      <c r="Q132" s="334"/>
      <c r="R132" s="332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3"/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5"/>
      <c r="N133" s="318" t="s">
        <v>66</v>
      </c>
      <c r="O133" s="319"/>
      <c r="P133" s="319"/>
      <c r="Q133" s="319"/>
      <c r="R133" s="319"/>
      <c r="S133" s="319"/>
      <c r="T133" s="320"/>
      <c r="U133" s="37" t="s">
        <v>67</v>
      </c>
      <c r="V133" s="316">
        <f>IFERROR(V130/H130,"0")+IFERROR(V131/H131,"0")+IFERROR(V132/H132,"0")</f>
        <v>0</v>
      </c>
      <c r="W133" s="316">
        <f>IFERROR(W130/H130,"0")+IFERROR(W131/H131,"0")+IFERROR(W132/H132,"0")</f>
        <v>0</v>
      </c>
      <c r="X133" s="316">
        <f>IFERROR(IF(X130="",0,X130),"0")+IFERROR(IF(X131="",0,X131),"0")+IFERROR(IF(X132="",0,X132),"0")</f>
        <v>0</v>
      </c>
      <c r="Y133" s="317"/>
      <c r="Z133" s="317"/>
    </row>
    <row r="134" spans="1:53" x14ac:dyDescent="0.2">
      <c r="A134" s="324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5"/>
      <c r="N134" s="318" t="s">
        <v>66</v>
      </c>
      <c r="O134" s="319"/>
      <c r="P134" s="319"/>
      <c r="Q134" s="319"/>
      <c r="R134" s="319"/>
      <c r="S134" s="319"/>
      <c r="T134" s="320"/>
      <c r="U134" s="37" t="s">
        <v>65</v>
      </c>
      <c r="V134" s="316">
        <f>IFERROR(SUM(V130:V132),"0")</f>
        <v>0</v>
      </c>
      <c r="W134" s="316">
        <f>IFERROR(SUM(W130:W132),"0")</f>
        <v>0</v>
      </c>
      <c r="X134" s="37"/>
      <c r="Y134" s="317"/>
      <c r="Z134" s="317"/>
    </row>
    <row r="135" spans="1:53" ht="27.75" customHeight="1" x14ac:dyDescent="0.2">
      <c r="A135" s="352" t="s">
        <v>246</v>
      </c>
      <c r="B135" s="353"/>
      <c r="C135" s="353"/>
      <c r="D135" s="353"/>
      <c r="E135" s="353"/>
      <c r="F135" s="353"/>
      <c r="G135" s="353"/>
      <c r="H135" s="353"/>
      <c r="I135" s="353"/>
      <c r="J135" s="353"/>
      <c r="K135" s="353"/>
      <c r="L135" s="353"/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353"/>
      <c r="Y135" s="48"/>
      <c r="Z135" s="48"/>
    </row>
    <row r="136" spans="1:53" ht="16.5" customHeight="1" x14ac:dyDescent="0.25">
      <c r="A136" s="360" t="s">
        <v>247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09"/>
      <c r="Z136" s="309"/>
    </row>
    <row r="137" spans="1:53" ht="14.25" customHeight="1" x14ac:dyDescent="0.25">
      <c r="A137" s="337" t="s">
        <v>103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10"/>
      <c r="Z137" s="310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31">
        <v>4607091383423</v>
      </c>
      <c r="E138" s="332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98</v>
      </c>
      <c r="L138" s="33" t="s">
        <v>119</v>
      </c>
      <c r="M138" s="32">
        <v>35</v>
      </c>
      <c r="N138" s="5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4"/>
      <c r="P138" s="334"/>
      <c r="Q138" s="334"/>
      <c r="R138" s="332"/>
      <c r="S138" s="34"/>
      <c r="T138" s="34"/>
      <c r="U138" s="35" t="s">
        <v>65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31">
        <v>4607091381405</v>
      </c>
      <c r="E139" s="332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4"/>
      <c r="P139" s="334"/>
      <c r="Q139" s="334"/>
      <c r="R139" s="332"/>
      <c r="S139" s="34"/>
      <c r="T139" s="34"/>
      <c r="U139" s="35" t="s">
        <v>65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31">
        <v>4607091386516</v>
      </c>
      <c r="E140" s="332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4"/>
      <c r="P140" s="334"/>
      <c r="Q140" s="334"/>
      <c r="R140" s="332"/>
      <c r="S140" s="34"/>
      <c r="T140" s="34"/>
      <c r="U140" s="35" t="s">
        <v>65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3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5"/>
      <c r="N141" s="318" t="s">
        <v>66</v>
      </c>
      <c r="O141" s="319"/>
      <c r="P141" s="319"/>
      <c r="Q141" s="319"/>
      <c r="R141" s="319"/>
      <c r="S141" s="319"/>
      <c r="T141" s="320"/>
      <c r="U141" s="37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4"/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5"/>
      <c r="N142" s="318" t="s">
        <v>66</v>
      </c>
      <c r="O142" s="319"/>
      <c r="P142" s="319"/>
      <c r="Q142" s="319"/>
      <c r="R142" s="319"/>
      <c r="S142" s="319"/>
      <c r="T142" s="320"/>
      <c r="U142" s="37" t="s">
        <v>65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60" t="s">
        <v>254</v>
      </c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09"/>
      <c r="Z143" s="309"/>
    </row>
    <row r="144" spans="1:53" ht="14.25" customHeight="1" x14ac:dyDescent="0.25">
      <c r="A144" s="337" t="s">
        <v>60</v>
      </c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10"/>
      <c r="Z144" s="310"/>
    </row>
    <row r="145" spans="1:53" ht="16.5" customHeight="1" x14ac:dyDescent="0.25">
      <c r="A145" s="54" t="s">
        <v>255</v>
      </c>
      <c r="B145" s="54" t="s">
        <v>256</v>
      </c>
      <c r="C145" s="31">
        <v>4301031245</v>
      </c>
      <c r="D145" s="331">
        <v>4680115883963</v>
      </c>
      <c r="E145" s="332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170</v>
      </c>
      <c r="L145" s="33" t="s">
        <v>64</v>
      </c>
      <c r="M145" s="32">
        <v>40</v>
      </c>
      <c r="N145" s="543" t="s">
        <v>257</v>
      </c>
      <c r="O145" s="334"/>
      <c r="P145" s="334"/>
      <c r="Q145" s="334"/>
      <c r="R145" s="332"/>
      <c r="S145" s="34"/>
      <c r="T145" s="34"/>
      <c r="U145" s="35" t="s">
        <v>65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258</v>
      </c>
      <c r="AD145" s="58"/>
      <c r="BA145" s="132" t="s">
        <v>1</v>
      </c>
    </row>
    <row r="146" spans="1:53" ht="27" customHeight="1" x14ac:dyDescent="0.25">
      <c r="A146" s="54" t="s">
        <v>259</v>
      </c>
      <c r="B146" s="54" t="s">
        <v>260</v>
      </c>
      <c r="C146" s="31">
        <v>4301031191</v>
      </c>
      <c r="D146" s="331">
        <v>4680115880993</v>
      </c>
      <c r="E146" s="332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4"/>
      <c r="P146" s="334"/>
      <c r="Q146" s="334"/>
      <c r="R146" s="332"/>
      <c r="S146" s="34"/>
      <c r="T146" s="34"/>
      <c r="U146" s="35" t="s">
        <v>65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261</v>
      </c>
      <c r="B147" s="54" t="s">
        <v>262</v>
      </c>
      <c r="C147" s="31">
        <v>4301031204</v>
      </c>
      <c r="D147" s="331">
        <v>4680115881761</v>
      </c>
      <c r="E147" s="332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4"/>
      <c r="P147" s="334"/>
      <c r="Q147" s="334"/>
      <c r="R147" s="332"/>
      <c r="S147" s="34"/>
      <c r="T147" s="34"/>
      <c r="U147" s="35" t="s">
        <v>65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263</v>
      </c>
      <c r="B148" s="54" t="s">
        <v>264</v>
      </c>
      <c r="C148" s="31">
        <v>4301031201</v>
      </c>
      <c r="D148" s="331">
        <v>4680115881563</v>
      </c>
      <c r="E148" s="332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4"/>
      <c r="P148" s="334"/>
      <c r="Q148" s="334"/>
      <c r="R148" s="332"/>
      <c r="S148" s="34"/>
      <c r="T148" s="34"/>
      <c r="U148" s="35" t="s">
        <v>65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265</v>
      </c>
      <c r="B149" s="54" t="s">
        <v>266</v>
      </c>
      <c r="C149" s="31">
        <v>4301031199</v>
      </c>
      <c r="D149" s="331">
        <v>4680115880986</v>
      </c>
      <c r="E149" s="332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170</v>
      </c>
      <c r="L149" s="33" t="s">
        <v>64</v>
      </c>
      <c r="M149" s="32">
        <v>40</v>
      </c>
      <c r="N149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4"/>
      <c r="P149" s="334"/>
      <c r="Q149" s="334"/>
      <c r="R149" s="332"/>
      <c r="S149" s="34"/>
      <c r="T149" s="34"/>
      <c r="U149" s="35" t="s">
        <v>65</v>
      </c>
      <c r="V149" s="314">
        <v>0</v>
      </c>
      <c r="W149" s="31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267</v>
      </c>
      <c r="B150" s="54" t="s">
        <v>268</v>
      </c>
      <c r="C150" s="31">
        <v>4301031190</v>
      </c>
      <c r="D150" s="331">
        <v>4680115880207</v>
      </c>
      <c r="E150" s="332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4"/>
      <c r="P150" s="334"/>
      <c r="Q150" s="334"/>
      <c r="R150" s="332"/>
      <c r="S150" s="34"/>
      <c r="T150" s="34"/>
      <c r="U150" s="35" t="s">
        <v>65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269</v>
      </c>
      <c r="B151" s="54" t="s">
        <v>270</v>
      </c>
      <c r="C151" s="31">
        <v>4301031205</v>
      </c>
      <c r="D151" s="331">
        <v>4680115881785</v>
      </c>
      <c r="E151" s="332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170</v>
      </c>
      <c r="L151" s="33" t="s">
        <v>64</v>
      </c>
      <c r="M151" s="32">
        <v>40</v>
      </c>
      <c r="N151" s="3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4"/>
      <c r="P151" s="334"/>
      <c r="Q151" s="334"/>
      <c r="R151" s="332"/>
      <c r="S151" s="34"/>
      <c r="T151" s="34"/>
      <c r="U151" s="35" t="s">
        <v>65</v>
      </c>
      <c r="V151" s="314">
        <v>0</v>
      </c>
      <c r="W151" s="315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271</v>
      </c>
      <c r="B152" s="54" t="s">
        <v>272</v>
      </c>
      <c r="C152" s="31">
        <v>4301031202</v>
      </c>
      <c r="D152" s="331">
        <v>4680115881679</v>
      </c>
      <c r="E152" s="332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170</v>
      </c>
      <c r="L152" s="33" t="s">
        <v>64</v>
      </c>
      <c r="M152" s="32">
        <v>40</v>
      </c>
      <c r="N152" s="5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4"/>
      <c r="P152" s="334"/>
      <c r="Q152" s="334"/>
      <c r="R152" s="332"/>
      <c r="S152" s="34"/>
      <c r="T152" s="34"/>
      <c r="U152" s="35" t="s">
        <v>65</v>
      </c>
      <c r="V152" s="314">
        <v>0</v>
      </c>
      <c r="W152" s="315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273</v>
      </c>
      <c r="B153" s="54" t="s">
        <v>274</v>
      </c>
      <c r="C153" s="31">
        <v>4301031158</v>
      </c>
      <c r="D153" s="331">
        <v>4680115880191</v>
      </c>
      <c r="E153" s="332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4"/>
      <c r="P153" s="334"/>
      <c r="Q153" s="334"/>
      <c r="R153" s="332"/>
      <c r="S153" s="34"/>
      <c r="T153" s="34"/>
      <c r="U153" s="35" t="s">
        <v>65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3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5"/>
      <c r="N154" s="318" t="s">
        <v>66</v>
      </c>
      <c r="O154" s="319"/>
      <c r="P154" s="319"/>
      <c r="Q154" s="319"/>
      <c r="R154" s="319"/>
      <c r="S154" s="319"/>
      <c r="T154" s="320"/>
      <c r="U154" s="37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0</v>
      </c>
      <c r="W154" s="316">
        <f>IFERROR(W145/H145,"0")+IFERROR(W146/H146,"0")+IFERROR(W147/H147,"0")+IFERROR(W148/H148,"0")+IFERROR(W149/H149,"0")+IFERROR(W150/H150,"0")+IFERROR(W151/H151,"0")+IFERROR(W152/H152,"0")+IFERROR(W153/H153,"0")</f>
        <v>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7"/>
      <c r="Z154" s="317"/>
    </row>
    <row r="155" spans="1:53" x14ac:dyDescent="0.2">
      <c r="A155" s="324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5"/>
      <c r="N155" s="318" t="s">
        <v>66</v>
      </c>
      <c r="O155" s="319"/>
      <c r="P155" s="319"/>
      <c r="Q155" s="319"/>
      <c r="R155" s="319"/>
      <c r="S155" s="319"/>
      <c r="T155" s="320"/>
      <c r="U155" s="37" t="s">
        <v>65</v>
      </c>
      <c r="V155" s="316">
        <f>IFERROR(SUM(V145:V153),"0")</f>
        <v>0</v>
      </c>
      <c r="W155" s="316">
        <f>IFERROR(SUM(W145:W153),"0")</f>
        <v>0</v>
      </c>
      <c r="X155" s="37"/>
      <c r="Y155" s="317"/>
      <c r="Z155" s="317"/>
    </row>
    <row r="156" spans="1:53" ht="16.5" customHeight="1" x14ac:dyDescent="0.25">
      <c r="A156" s="360" t="s">
        <v>275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09"/>
      <c r="Z156" s="309"/>
    </row>
    <row r="157" spans="1:53" ht="14.25" customHeight="1" x14ac:dyDescent="0.25">
      <c r="A157" s="337" t="s">
        <v>103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10"/>
      <c r="Z157" s="310"/>
    </row>
    <row r="158" spans="1:53" ht="16.5" customHeight="1" x14ac:dyDescent="0.25">
      <c r="A158" s="54" t="s">
        <v>276</v>
      </c>
      <c r="B158" s="54" t="s">
        <v>277</v>
      </c>
      <c r="C158" s="31">
        <v>4301011450</v>
      </c>
      <c r="D158" s="331">
        <v>4680115881402</v>
      </c>
      <c r="E158" s="332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4"/>
      <c r="P158" s="334"/>
      <c r="Q158" s="334"/>
      <c r="R158" s="332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278</v>
      </c>
      <c r="B159" s="54" t="s">
        <v>279</v>
      </c>
      <c r="C159" s="31">
        <v>4301011454</v>
      </c>
      <c r="D159" s="331">
        <v>4680115881396</v>
      </c>
      <c r="E159" s="332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4"/>
      <c r="P159" s="334"/>
      <c r="Q159" s="334"/>
      <c r="R159" s="332"/>
      <c r="S159" s="34"/>
      <c r="T159" s="34"/>
      <c r="U159" s="35" t="s">
        <v>65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3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18" t="s">
        <v>66</v>
      </c>
      <c r="O160" s="319"/>
      <c r="P160" s="319"/>
      <c r="Q160" s="319"/>
      <c r="R160" s="319"/>
      <c r="S160" s="319"/>
      <c r="T160" s="320"/>
      <c r="U160" s="37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2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5"/>
      <c r="N161" s="318" t="s">
        <v>66</v>
      </c>
      <c r="O161" s="319"/>
      <c r="P161" s="319"/>
      <c r="Q161" s="319"/>
      <c r="R161" s="319"/>
      <c r="S161" s="319"/>
      <c r="T161" s="320"/>
      <c r="U161" s="37" t="s">
        <v>65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37" t="s">
        <v>95</v>
      </c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10"/>
      <c r="Z162" s="310"/>
    </row>
    <row r="163" spans="1:53" ht="16.5" customHeight="1" x14ac:dyDescent="0.25">
      <c r="A163" s="54" t="s">
        <v>280</v>
      </c>
      <c r="B163" s="54" t="s">
        <v>281</v>
      </c>
      <c r="C163" s="31">
        <v>4301020262</v>
      </c>
      <c r="D163" s="331">
        <v>4680115882935</v>
      </c>
      <c r="E163" s="332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98</v>
      </c>
      <c r="L163" s="33" t="s">
        <v>119</v>
      </c>
      <c r="M163" s="32">
        <v>50</v>
      </c>
      <c r="N163" s="544" t="s">
        <v>282</v>
      </c>
      <c r="O163" s="334"/>
      <c r="P163" s="334"/>
      <c r="Q163" s="334"/>
      <c r="R163" s="332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283</v>
      </c>
      <c r="B164" s="54" t="s">
        <v>284</v>
      </c>
      <c r="C164" s="31">
        <v>4301020220</v>
      </c>
      <c r="D164" s="331">
        <v>4680115880764</v>
      </c>
      <c r="E164" s="332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3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4"/>
      <c r="P164" s="334"/>
      <c r="Q164" s="334"/>
      <c r="R164" s="332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3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5"/>
      <c r="N165" s="318" t="s">
        <v>66</v>
      </c>
      <c r="O165" s="319"/>
      <c r="P165" s="319"/>
      <c r="Q165" s="319"/>
      <c r="R165" s="319"/>
      <c r="S165" s="319"/>
      <c r="T165" s="320"/>
      <c r="U165" s="37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24"/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5"/>
      <c r="N166" s="318" t="s">
        <v>66</v>
      </c>
      <c r="O166" s="319"/>
      <c r="P166" s="319"/>
      <c r="Q166" s="319"/>
      <c r="R166" s="319"/>
      <c r="S166" s="319"/>
      <c r="T166" s="320"/>
      <c r="U166" s="37" t="s">
        <v>65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37" t="s">
        <v>60</v>
      </c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10"/>
      <c r="Z167" s="310"/>
    </row>
    <row r="168" spans="1:53" ht="27" customHeight="1" x14ac:dyDescent="0.25">
      <c r="A168" s="54" t="s">
        <v>285</v>
      </c>
      <c r="B168" s="54" t="s">
        <v>286</v>
      </c>
      <c r="C168" s="31">
        <v>4301031224</v>
      </c>
      <c r="D168" s="331">
        <v>4680115882683</v>
      </c>
      <c r="E168" s="332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4"/>
      <c r="P168" s="334"/>
      <c r="Q168" s="334"/>
      <c r="R168" s="332"/>
      <c r="S168" s="34"/>
      <c r="T168" s="34"/>
      <c r="U168" s="35" t="s">
        <v>65</v>
      </c>
      <c r="V168" s="314">
        <v>0</v>
      </c>
      <c r="W168" s="31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4301031230</v>
      </c>
      <c r="D169" s="331">
        <v>4680115882690</v>
      </c>
      <c r="E169" s="332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4"/>
      <c r="P169" s="334"/>
      <c r="Q169" s="334"/>
      <c r="R169" s="332"/>
      <c r="S169" s="34"/>
      <c r="T169" s="34"/>
      <c r="U169" s="35" t="s">
        <v>65</v>
      </c>
      <c r="V169" s="314">
        <v>0</v>
      </c>
      <c r="W169" s="31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4301031220</v>
      </c>
      <c r="D170" s="331">
        <v>4680115882669</v>
      </c>
      <c r="E170" s="332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4"/>
      <c r="P170" s="334"/>
      <c r="Q170" s="334"/>
      <c r="R170" s="332"/>
      <c r="S170" s="34"/>
      <c r="T170" s="34"/>
      <c r="U170" s="35" t="s">
        <v>65</v>
      </c>
      <c r="V170" s="314">
        <v>0</v>
      </c>
      <c r="W170" s="31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291</v>
      </c>
      <c r="B171" s="54" t="s">
        <v>292</v>
      </c>
      <c r="C171" s="31">
        <v>4301031221</v>
      </c>
      <c r="D171" s="331">
        <v>4680115882676</v>
      </c>
      <c r="E171" s="332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4"/>
      <c r="P171" s="334"/>
      <c r="Q171" s="334"/>
      <c r="R171" s="332"/>
      <c r="S171" s="34"/>
      <c r="T171" s="34"/>
      <c r="U171" s="35" t="s">
        <v>65</v>
      </c>
      <c r="V171" s="314">
        <v>0</v>
      </c>
      <c r="W171" s="31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3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24"/>
      <c r="M172" s="325"/>
      <c r="N172" s="318" t="s">
        <v>66</v>
      </c>
      <c r="O172" s="319"/>
      <c r="P172" s="319"/>
      <c r="Q172" s="319"/>
      <c r="R172" s="319"/>
      <c r="S172" s="319"/>
      <c r="T172" s="320"/>
      <c r="U172" s="37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24"/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5"/>
      <c r="N173" s="318" t="s">
        <v>66</v>
      </c>
      <c r="O173" s="319"/>
      <c r="P173" s="319"/>
      <c r="Q173" s="319"/>
      <c r="R173" s="319"/>
      <c r="S173" s="319"/>
      <c r="T173" s="320"/>
      <c r="U173" s="37" t="s">
        <v>65</v>
      </c>
      <c r="V173" s="316">
        <f>IFERROR(SUM(V168:V171),"0")</f>
        <v>0</v>
      </c>
      <c r="W173" s="316">
        <f>IFERROR(SUM(W168:W171),"0")</f>
        <v>0</v>
      </c>
      <c r="X173" s="37"/>
      <c r="Y173" s="317"/>
      <c r="Z173" s="317"/>
    </row>
    <row r="174" spans="1:53" ht="14.25" customHeight="1" x14ac:dyDescent="0.25">
      <c r="A174" s="337" t="s">
        <v>68</v>
      </c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10"/>
      <c r="Z174" s="310"/>
    </row>
    <row r="175" spans="1:53" ht="27" customHeight="1" x14ac:dyDescent="0.25">
      <c r="A175" s="54" t="s">
        <v>293</v>
      </c>
      <c r="B175" s="54" t="s">
        <v>294</v>
      </c>
      <c r="C175" s="31">
        <v>4301051409</v>
      </c>
      <c r="D175" s="331">
        <v>4680115881556</v>
      </c>
      <c r="E175" s="332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98</v>
      </c>
      <c r="L175" s="33" t="s">
        <v>119</v>
      </c>
      <c r="M175" s="32">
        <v>45</v>
      </c>
      <c r="N175" s="6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4"/>
      <c r="P175" s="334"/>
      <c r="Q175" s="334"/>
      <c r="R175" s="332"/>
      <c r="S175" s="34"/>
      <c r="T175" s="34"/>
      <c r="U175" s="35" t="s">
        <v>65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4301051538</v>
      </c>
      <c r="D176" s="331">
        <v>4680115880573</v>
      </c>
      <c r="E176" s="332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41" t="s">
        <v>297</v>
      </c>
      <c r="O176" s="334"/>
      <c r="P176" s="334"/>
      <c r="Q176" s="334"/>
      <c r="R176" s="332"/>
      <c r="S176" s="34"/>
      <c r="T176" s="34"/>
      <c r="U176" s="35" t="s">
        <v>65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4301051408</v>
      </c>
      <c r="D177" s="331">
        <v>4680115881594</v>
      </c>
      <c r="E177" s="332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98</v>
      </c>
      <c r="L177" s="33" t="s">
        <v>119</v>
      </c>
      <c r="M177" s="32">
        <v>40</v>
      </c>
      <c r="N177" s="4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4"/>
      <c r="P177" s="334"/>
      <c r="Q177" s="334"/>
      <c r="R177" s="332"/>
      <c r="S177" s="34"/>
      <c r="T177" s="34"/>
      <c r="U177" s="35" t="s">
        <v>65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4301051505</v>
      </c>
      <c r="D178" s="331">
        <v>4680115881587</v>
      </c>
      <c r="E178" s="332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18" t="s">
        <v>302</v>
      </c>
      <c r="O178" s="334"/>
      <c r="P178" s="334"/>
      <c r="Q178" s="334"/>
      <c r="R178" s="332"/>
      <c r="S178" s="34"/>
      <c r="T178" s="34"/>
      <c r="U178" s="35" t="s">
        <v>65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303</v>
      </c>
      <c r="B179" s="54" t="s">
        <v>304</v>
      </c>
      <c r="C179" s="31">
        <v>4301051380</v>
      </c>
      <c r="D179" s="331">
        <v>4680115880962</v>
      </c>
      <c r="E179" s="332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4"/>
      <c r="P179" s="334"/>
      <c r="Q179" s="334"/>
      <c r="R179" s="332"/>
      <c r="S179" s="34"/>
      <c r="T179" s="34"/>
      <c r="U179" s="35" t="s">
        <v>65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4301051411</v>
      </c>
      <c r="D180" s="331">
        <v>4680115881617</v>
      </c>
      <c r="E180" s="332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98</v>
      </c>
      <c r="L180" s="33" t="s">
        <v>119</v>
      </c>
      <c r="M180" s="32">
        <v>40</v>
      </c>
      <c r="N180" s="3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4"/>
      <c r="P180" s="334"/>
      <c r="Q180" s="334"/>
      <c r="R180" s="332"/>
      <c r="S180" s="34"/>
      <c r="T180" s="34"/>
      <c r="U180" s="35" t="s">
        <v>65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4301051487</v>
      </c>
      <c r="D181" s="331">
        <v>4680115881228</v>
      </c>
      <c r="E181" s="332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35" t="s">
        <v>309</v>
      </c>
      <c r="O181" s="334"/>
      <c r="P181" s="334"/>
      <c r="Q181" s="334"/>
      <c r="R181" s="332"/>
      <c r="S181" s="34"/>
      <c r="T181" s="34"/>
      <c r="U181" s="35" t="s">
        <v>65</v>
      </c>
      <c r="V181" s="314">
        <v>0</v>
      </c>
      <c r="W181" s="315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4301051506</v>
      </c>
      <c r="D182" s="331">
        <v>4680115881037</v>
      </c>
      <c r="E182" s="332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46" t="s">
        <v>312</v>
      </c>
      <c r="O182" s="334"/>
      <c r="P182" s="334"/>
      <c r="Q182" s="334"/>
      <c r="R182" s="332"/>
      <c r="S182" s="34"/>
      <c r="T182" s="34"/>
      <c r="U182" s="35" t="s">
        <v>65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4301051384</v>
      </c>
      <c r="D183" s="331">
        <v>4680115881211</v>
      </c>
      <c r="E183" s="332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4"/>
      <c r="P183" s="334"/>
      <c r="Q183" s="334"/>
      <c r="R183" s="332"/>
      <c r="S183" s="34"/>
      <c r="T183" s="34"/>
      <c r="U183" s="35" t="s">
        <v>65</v>
      </c>
      <c r="V183" s="314">
        <v>0</v>
      </c>
      <c r="W183" s="315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4301051378</v>
      </c>
      <c r="D184" s="331">
        <v>4680115881020</v>
      </c>
      <c r="E184" s="332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4"/>
      <c r="P184" s="334"/>
      <c r="Q184" s="334"/>
      <c r="R184" s="332"/>
      <c r="S184" s="34"/>
      <c r="T184" s="34"/>
      <c r="U184" s="35" t="s">
        <v>65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4301051407</v>
      </c>
      <c r="D185" s="331">
        <v>4680115882195</v>
      </c>
      <c r="E185" s="332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3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4"/>
      <c r="P185" s="334"/>
      <c r="Q185" s="334"/>
      <c r="R185" s="332"/>
      <c r="S185" s="34"/>
      <c r="T185" s="34"/>
      <c r="U185" s="35" t="s">
        <v>65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4301051479</v>
      </c>
      <c r="D186" s="331">
        <v>4680115882607</v>
      </c>
      <c r="E186" s="332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63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4"/>
      <c r="P186" s="334"/>
      <c r="Q186" s="334"/>
      <c r="R186" s="332"/>
      <c r="S186" s="34"/>
      <c r="T186" s="34"/>
      <c r="U186" s="35" t="s">
        <v>65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4301051468</v>
      </c>
      <c r="D187" s="331">
        <v>4680115880092</v>
      </c>
      <c r="E187" s="332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4"/>
      <c r="P187" s="334"/>
      <c r="Q187" s="334"/>
      <c r="R187" s="332"/>
      <c r="S187" s="34"/>
      <c r="T187" s="34"/>
      <c r="U187" s="35" t="s">
        <v>65</v>
      </c>
      <c r="V187" s="314">
        <v>0</v>
      </c>
      <c r="W187" s="31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323</v>
      </c>
      <c r="B188" s="54" t="s">
        <v>324</v>
      </c>
      <c r="C188" s="31">
        <v>4301051469</v>
      </c>
      <c r="D188" s="331">
        <v>4680115880221</v>
      </c>
      <c r="E188" s="332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4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4"/>
      <c r="P188" s="334"/>
      <c r="Q188" s="334"/>
      <c r="R188" s="332"/>
      <c r="S188" s="34"/>
      <c r="T188" s="34"/>
      <c r="U188" s="35" t="s">
        <v>65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4301051523</v>
      </c>
      <c r="D189" s="331">
        <v>4680115882942</v>
      </c>
      <c r="E189" s="332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3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4"/>
      <c r="P189" s="334"/>
      <c r="Q189" s="334"/>
      <c r="R189" s="332"/>
      <c r="S189" s="34"/>
      <c r="T189" s="34"/>
      <c r="U189" s="35" t="s">
        <v>65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327</v>
      </c>
      <c r="B190" s="54" t="s">
        <v>328</v>
      </c>
      <c r="C190" s="31">
        <v>4301051326</v>
      </c>
      <c r="D190" s="331">
        <v>4680115880504</v>
      </c>
      <c r="E190" s="332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4"/>
      <c r="P190" s="334"/>
      <c r="Q190" s="334"/>
      <c r="R190" s="332"/>
      <c r="S190" s="34"/>
      <c r="T190" s="34"/>
      <c r="U190" s="35" t="s">
        <v>65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329</v>
      </c>
      <c r="B191" s="54" t="s">
        <v>330</v>
      </c>
      <c r="C191" s="31">
        <v>4301051410</v>
      </c>
      <c r="D191" s="331">
        <v>4680115882164</v>
      </c>
      <c r="E191" s="332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6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4"/>
      <c r="P191" s="334"/>
      <c r="Q191" s="334"/>
      <c r="R191" s="332"/>
      <c r="S191" s="34"/>
      <c r="T191" s="34"/>
      <c r="U191" s="35" t="s">
        <v>65</v>
      </c>
      <c r="V191" s="314">
        <v>0</v>
      </c>
      <c r="W191" s="315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3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18" t="s">
        <v>66</v>
      </c>
      <c r="O192" s="319"/>
      <c r="P192" s="319"/>
      <c r="Q192" s="319"/>
      <c r="R192" s="319"/>
      <c r="S192" s="319"/>
      <c r="T192" s="320"/>
      <c r="U192" s="37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7"/>
      <c r="Z192" s="317"/>
    </row>
    <row r="193" spans="1:53" x14ac:dyDescent="0.2">
      <c r="A193" s="324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5"/>
      <c r="N193" s="318" t="s">
        <v>66</v>
      </c>
      <c r="O193" s="319"/>
      <c r="P193" s="319"/>
      <c r="Q193" s="319"/>
      <c r="R193" s="319"/>
      <c r="S193" s="319"/>
      <c r="T193" s="320"/>
      <c r="U193" s="37" t="s">
        <v>65</v>
      </c>
      <c r="V193" s="316">
        <f>IFERROR(SUM(V175:V191),"0")</f>
        <v>0</v>
      </c>
      <c r="W193" s="316">
        <f>IFERROR(SUM(W175:W191),"0")</f>
        <v>0</v>
      </c>
      <c r="X193" s="37"/>
      <c r="Y193" s="317"/>
      <c r="Z193" s="317"/>
    </row>
    <row r="194" spans="1:53" ht="14.25" customHeight="1" x14ac:dyDescent="0.25">
      <c r="A194" s="337" t="s">
        <v>225</v>
      </c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10"/>
      <c r="Z194" s="310"/>
    </row>
    <row r="195" spans="1:53" ht="16.5" customHeight="1" x14ac:dyDescent="0.25">
      <c r="A195" s="54" t="s">
        <v>331</v>
      </c>
      <c r="B195" s="54" t="s">
        <v>332</v>
      </c>
      <c r="C195" s="31">
        <v>4301060338</v>
      </c>
      <c r="D195" s="331">
        <v>4680115880801</v>
      </c>
      <c r="E195" s="332"/>
      <c r="F195" s="313">
        <v>0.4</v>
      </c>
      <c r="G195" s="32">
        <v>6</v>
      </c>
      <c r="H195" s="313">
        <v>2.4</v>
      </c>
      <c r="I195" s="313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4"/>
      <c r="P195" s="334"/>
      <c r="Q195" s="334"/>
      <c r="R195" s="332"/>
      <c r="S195" s="34"/>
      <c r="T195" s="34"/>
      <c r="U195" s="35" t="s">
        <v>65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333</v>
      </c>
      <c r="B196" s="54" t="s">
        <v>334</v>
      </c>
      <c r="C196" s="31">
        <v>4301060339</v>
      </c>
      <c r="D196" s="331">
        <v>4680115880818</v>
      </c>
      <c r="E196" s="332"/>
      <c r="F196" s="313">
        <v>0.4</v>
      </c>
      <c r="G196" s="32">
        <v>6</v>
      </c>
      <c r="H196" s="313">
        <v>2.4</v>
      </c>
      <c r="I196" s="313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4"/>
      <c r="P196" s="334"/>
      <c r="Q196" s="334"/>
      <c r="R196" s="332"/>
      <c r="S196" s="34"/>
      <c r="T196" s="34"/>
      <c r="U196" s="35" t="s">
        <v>65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3"/>
      <c r="B197" s="324"/>
      <c r="C197" s="324"/>
      <c r="D197" s="324"/>
      <c r="E197" s="324"/>
      <c r="F197" s="324"/>
      <c r="G197" s="324"/>
      <c r="H197" s="324"/>
      <c r="I197" s="324"/>
      <c r="J197" s="324"/>
      <c r="K197" s="324"/>
      <c r="L197" s="324"/>
      <c r="M197" s="325"/>
      <c r="N197" s="318" t="s">
        <v>66</v>
      </c>
      <c r="O197" s="319"/>
      <c r="P197" s="319"/>
      <c r="Q197" s="319"/>
      <c r="R197" s="319"/>
      <c r="S197" s="319"/>
      <c r="T197" s="320"/>
      <c r="U197" s="37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24"/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5"/>
      <c r="N198" s="318" t="s">
        <v>66</v>
      </c>
      <c r="O198" s="319"/>
      <c r="P198" s="319"/>
      <c r="Q198" s="319"/>
      <c r="R198" s="319"/>
      <c r="S198" s="319"/>
      <c r="T198" s="320"/>
      <c r="U198" s="37" t="s">
        <v>65</v>
      </c>
      <c r="V198" s="316">
        <f>IFERROR(SUM(V195:V196),"0")</f>
        <v>0</v>
      </c>
      <c r="W198" s="316">
        <f>IFERROR(SUM(W195:W196),"0")</f>
        <v>0</v>
      </c>
      <c r="X198" s="37"/>
      <c r="Y198" s="317"/>
      <c r="Z198" s="317"/>
    </row>
    <row r="199" spans="1:53" ht="16.5" customHeight="1" x14ac:dyDescent="0.25">
      <c r="A199" s="360" t="s">
        <v>335</v>
      </c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09"/>
      <c r="Z199" s="309"/>
    </row>
    <row r="200" spans="1:53" ht="14.25" customHeight="1" x14ac:dyDescent="0.25">
      <c r="A200" s="337" t="s">
        <v>103</v>
      </c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10"/>
      <c r="Z200" s="310"/>
    </row>
    <row r="201" spans="1:53" ht="27" customHeight="1" x14ac:dyDescent="0.25">
      <c r="A201" s="54" t="s">
        <v>336</v>
      </c>
      <c r="B201" s="54" t="s">
        <v>337</v>
      </c>
      <c r="C201" s="31">
        <v>4301011346</v>
      </c>
      <c r="D201" s="331">
        <v>4607091387445</v>
      </c>
      <c r="E201" s="332"/>
      <c r="F201" s="313">
        <v>0.9</v>
      </c>
      <c r="G201" s="32">
        <v>10</v>
      </c>
      <c r="H201" s="313">
        <v>9</v>
      </c>
      <c r="I201" s="313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0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34"/>
      <c r="P201" s="334"/>
      <c r="Q201" s="334"/>
      <c r="R201" s="332"/>
      <c r="S201" s="34"/>
      <c r="T201" s="34"/>
      <c r="U201" s="35" t="s">
        <v>65</v>
      </c>
      <c r="V201" s="314">
        <v>0</v>
      </c>
      <c r="W201" s="315">
        <f t="shared" ref="W201:W215" si="10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338</v>
      </c>
      <c r="B202" s="54" t="s">
        <v>339</v>
      </c>
      <c r="C202" s="31">
        <v>4301011362</v>
      </c>
      <c r="D202" s="331">
        <v>4607091386004</v>
      </c>
      <c r="E202" s="332"/>
      <c r="F202" s="313">
        <v>1.35</v>
      </c>
      <c r="G202" s="32">
        <v>8</v>
      </c>
      <c r="H202" s="313">
        <v>10.8</v>
      </c>
      <c r="I202" s="313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34"/>
      <c r="P202" s="334"/>
      <c r="Q202" s="334"/>
      <c r="R202" s="332"/>
      <c r="S202" s="34"/>
      <c r="T202" s="34"/>
      <c r="U202" s="35" t="s">
        <v>65</v>
      </c>
      <c r="V202" s="314">
        <v>0</v>
      </c>
      <c r="W202" s="315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338</v>
      </c>
      <c r="B203" s="54" t="s">
        <v>340</v>
      </c>
      <c r="C203" s="31">
        <v>4301011308</v>
      </c>
      <c r="D203" s="331">
        <v>4607091386004</v>
      </c>
      <c r="E203" s="332"/>
      <c r="F203" s="313">
        <v>1.35</v>
      </c>
      <c r="G203" s="32">
        <v>8</v>
      </c>
      <c r="H203" s="313">
        <v>10.8</v>
      </c>
      <c r="I203" s="31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3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34"/>
      <c r="P203" s="334"/>
      <c r="Q203" s="334"/>
      <c r="R203" s="332"/>
      <c r="S203" s="34"/>
      <c r="T203" s="34"/>
      <c r="U203" s="35" t="s">
        <v>65</v>
      </c>
      <c r="V203" s="314">
        <v>0</v>
      </c>
      <c r="W203" s="31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341</v>
      </c>
      <c r="B204" s="54" t="s">
        <v>342</v>
      </c>
      <c r="C204" s="31">
        <v>4301011347</v>
      </c>
      <c r="D204" s="331">
        <v>4607091386073</v>
      </c>
      <c r="E204" s="332"/>
      <c r="F204" s="313">
        <v>0.9</v>
      </c>
      <c r="G204" s="32">
        <v>10</v>
      </c>
      <c r="H204" s="313">
        <v>9</v>
      </c>
      <c r="I204" s="313">
        <v>9.6300000000000008</v>
      </c>
      <c r="J204" s="32">
        <v>56</v>
      </c>
      <c r="K204" s="32" t="s">
        <v>98</v>
      </c>
      <c r="L204" s="33" t="s">
        <v>99</v>
      </c>
      <c r="M204" s="32">
        <v>31</v>
      </c>
      <c r="N204" s="3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34"/>
      <c r="P204" s="334"/>
      <c r="Q204" s="334"/>
      <c r="R204" s="332"/>
      <c r="S204" s="34"/>
      <c r="T204" s="34"/>
      <c r="U204" s="35" t="s">
        <v>65</v>
      </c>
      <c r="V204" s="314">
        <v>0</v>
      </c>
      <c r="W204" s="31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4301011395</v>
      </c>
      <c r="D205" s="331">
        <v>4607091387322</v>
      </c>
      <c r="E205" s="332"/>
      <c r="F205" s="313">
        <v>1.35</v>
      </c>
      <c r="G205" s="32">
        <v>8</v>
      </c>
      <c r="H205" s="313">
        <v>10.8</v>
      </c>
      <c r="I205" s="313">
        <v>11.28</v>
      </c>
      <c r="J205" s="32">
        <v>48</v>
      </c>
      <c r="K205" s="32" t="s">
        <v>98</v>
      </c>
      <c r="L205" s="33" t="s">
        <v>107</v>
      </c>
      <c r="M205" s="32">
        <v>55</v>
      </c>
      <c r="N205" s="5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34"/>
      <c r="P205" s="334"/>
      <c r="Q205" s="334"/>
      <c r="R205" s="332"/>
      <c r="S205" s="34"/>
      <c r="T205" s="34"/>
      <c r="U205" s="35" t="s">
        <v>65</v>
      </c>
      <c r="V205" s="314">
        <v>0</v>
      </c>
      <c r="W205" s="315">
        <f t="shared" si="10"/>
        <v>0</v>
      </c>
      <c r="X205" s="36" t="str">
        <f>IFERROR(IF(W205=0,"",ROUNDUP(W205/H205,0)*0.02039),"")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345</v>
      </c>
      <c r="C206" s="31">
        <v>4301010928</v>
      </c>
      <c r="D206" s="331">
        <v>4607091387322</v>
      </c>
      <c r="E206" s="332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34"/>
      <c r="P206" s="334"/>
      <c r="Q206" s="334"/>
      <c r="R206" s="332"/>
      <c r="S206" s="34"/>
      <c r="T206" s="34"/>
      <c r="U206" s="35" t="s">
        <v>65</v>
      </c>
      <c r="V206" s="314">
        <v>0</v>
      </c>
      <c r="W206" s="315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346</v>
      </c>
      <c r="B207" s="54" t="s">
        <v>347</v>
      </c>
      <c r="C207" s="31">
        <v>4301011311</v>
      </c>
      <c r="D207" s="331">
        <v>4607091387377</v>
      </c>
      <c r="E207" s="332"/>
      <c r="F207" s="313">
        <v>1.35</v>
      </c>
      <c r="G207" s="32">
        <v>8</v>
      </c>
      <c r="H207" s="313">
        <v>10.8</v>
      </c>
      <c r="I207" s="313">
        <v>11.28</v>
      </c>
      <c r="J207" s="32">
        <v>56</v>
      </c>
      <c r="K207" s="32" t="s">
        <v>98</v>
      </c>
      <c r="L207" s="33" t="s">
        <v>99</v>
      </c>
      <c r="M207" s="32">
        <v>55</v>
      </c>
      <c r="N207" s="6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34"/>
      <c r="P207" s="334"/>
      <c r="Q207" s="334"/>
      <c r="R207" s="332"/>
      <c r="S207" s="34"/>
      <c r="T207" s="34"/>
      <c r="U207" s="35" t="s">
        <v>65</v>
      </c>
      <c r="V207" s="314">
        <v>0</v>
      </c>
      <c r="W207" s="315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348</v>
      </c>
      <c r="B208" s="54" t="s">
        <v>349</v>
      </c>
      <c r="C208" s="31">
        <v>4301010945</v>
      </c>
      <c r="D208" s="331">
        <v>4607091387353</v>
      </c>
      <c r="E208" s="332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34"/>
      <c r="P208" s="334"/>
      <c r="Q208" s="334"/>
      <c r="R208" s="332"/>
      <c r="S208" s="34"/>
      <c r="T208" s="34"/>
      <c r="U208" s="35" t="s">
        <v>65</v>
      </c>
      <c r="V208" s="314">
        <v>0</v>
      </c>
      <c r="W208" s="315">
        <f t="shared" si="10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350</v>
      </c>
      <c r="B209" s="54" t="s">
        <v>351</v>
      </c>
      <c r="C209" s="31">
        <v>4301011328</v>
      </c>
      <c r="D209" s="331">
        <v>4607091386011</v>
      </c>
      <c r="E209" s="332"/>
      <c r="F209" s="313">
        <v>0.5</v>
      </c>
      <c r="G209" s="32">
        <v>10</v>
      </c>
      <c r="H209" s="313">
        <v>5</v>
      </c>
      <c r="I209" s="313">
        <v>5.21</v>
      </c>
      <c r="J209" s="32">
        <v>120</v>
      </c>
      <c r="K209" s="32" t="s">
        <v>63</v>
      </c>
      <c r="L209" s="33" t="s">
        <v>64</v>
      </c>
      <c r="M209" s="32">
        <v>55</v>
      </c>
      <c r="N209" s="3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34"/>
      <c r="P209" s="334"/>
      <c r="Q209" s="334"/>
      <c r="R209" s="332"/>
      <c r="S209" s="34"/>
      <c r="T209" s="34"/>
      <c r="U209" s="35" t="s">
        <v>65</v>
      </c>
      <c r="V209" s="314">
        <v>0</v>
      </c>
      <c r="W209" s="315">
        <f t="shared" si="10"/>
        <v>0</v>
      </c>
      <c r="X209" s="36" t="str">
        <f t="shared" ref="X209:X215" si="11"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352</v>
      </c>
      <c r="B210" s="54" t="s">
        <v>353</v>
      </c>
      <c r="C210" s="31">
        <v>4301011329</v>
      </c>
      <c r="D210" s="331">
        <v>4607091387308</v>
      </c>
      <c r="E210" s="332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5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34"/>
      <c r="P210" s="334"/>
      <c r="Q210" s="334"/>
      <c r="R210" s="332"/>
      <c r="S210" s="34"/>
      <c r="T210" s="34"/>
      <c r="U210" s="35" t="s">
        <v>65</v>
      </c>
      <c r="V210" s="314">
        <v>0</v>
      </c>
      <c r="W210" s="31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354</v>
      </c>
      <c r="B211" s="54" t="s">
        <v>355</v>
      </c>
      <c r="C211" s="31">
        <v>4301011049</v>
      </c>
      <c r="D211" s="331">
        <v>4607091387339</v>
      </c>
      <c r="E211" s="332"/>
      <c r="F211" s="313">
        <v>0.5</v>
      </c>
      <c r="G211" s="32">
        <v>10</v>
      </c>
      <c r="H211" s="313">
        <v>5</v>
      </c>
      <c r="I211" s="313">
        <v>5.24</v>
      </c>
      <c r="J211" s="32">
        <v>120</v>
      </c>
      <c r="K211" s="32" t="s">
        <v>63</v>
      </c>
      <c r="L211" s="33" t="s">
        <v>99</v>
      </c>
      <c r="M211" s="32">
        <v>55</v>
      </c>
      <c r="N211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34"/>
      <c r="P211" s="334"/>
      <c r="Q211" s="334"/>
      <c r="R211" s="332"/>
      <c r="S211" s="34"/>
      <c r="T211" s="34"/>
      <c r="U211" s="35" t="s">
        <v>65</v>
      </c>
      <c r="V211" s="314">
        <v>0</v>
      </c>
      <c r="W211" s="31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356</v>
      </c>
      <c r="B212" s="54" t="s">
        <v>357</v>
      </c>
      <c r="C212" s="31">
        <v>4301011433</v>
      </c>
      <c r="D212" s="331">
        <v>4680115882638</v>
      </c>
      <c r="E212" s="332"/>
      <c r="F212" s="313">
        <v>0.4</v>
      </c>
      <c r="G212" s="32">
        <v>10</v>
      </c>
      <c r="H212" s="313">
        <v>4</v>
      </c>
      <c r="I212" s="313">
        <v>4.24</v>
      </c>
      <c r="J212" s="32">
        <v>120</v>
      </c>
      <c r="K212" s="32" t="s">
        <v>63</v>
      </c>
      <c r="L212" s="33" t="s">
        <v>99</v>
      </c>
      <c r="M212" s="32">
        <v>90</v>
      </c>
      <c r="N212" s="39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34"/>
      <c r="P212" s="334"/>
      <c r="Q212" s="334"/>
      <c r="R212" s="332"/>
      <c r="S212" s="34"/>
      <c r="T212" s="34"/>
      <c r="U212" s="35" t="s">
        <v>65</v>
      </c>
      <c r="V212" s="314">
        <v>0</v>
      </c>
      <c r="W212" s="315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358</v>
      </c>
      <c r="B213" s="54" t="s">
        <v>359</v>
      </c>
      <c r="C213" s="31">
        <v>4301011573</v>
      </c>
      <c r="D213" s="331">
        <v>4680115881938</v>
      </c>
      <c r="E213" s="332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34"/>
      <c r="P213" s="334"/>
      <c r="Q213" s="334"/>
      <c r="R213" s="332"/>
      <c r="S213" s="34"/>
      <c r="T213" s="34"/>
      <c r="U213" s="35" t="s">
        <v>65</v>
      </c>
      <c r="V213" s="314">
        <v>0</v>
      </c>
      <c r="W213" s="315">
        <f t="shared" si="10"/>
        <v>0</v>
      </c>
      <c r="X213" s="36" t="str">
        <f t="shared" si="11"/>
        <v/>
      </c>
      <c r="Y213" s="56"/>
      <c r="Z213" s="57"/>
      <c r="AD213" s="58"/>
      <c r="BA213" s="180" t="s">
        <v>1</v>
      </c>
    </row>
    <row r="214" spans="1:53" ht="27" customHeight="1" x14ac:dyDescent="0.25">
      <c r="A214" s="54" t="s">
        <v>360</v>
      </c>
      <c r="B214" s="54" t="s">
        <v>361</v>
      </c>
      <c r="C214" s="31">
        <v>4301010944</v>
      </c>
      <c r="D214" s="331">
        <v>4607091387346</v>
      </c>
      <c r="E214" s="332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3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34"/>
      <c r="P214" s="334"/>
      <c r="Q214" s="334"/>
      <c r="R214" s="332"/>
      <c r="S214" s="34"/>
      <c r="T214" s="34"/>
      <c r="U214" s="35" t="s">
        <v>65</v>
      </c>
      <c r="V214" s="314">
        <v>0</v>
      </c>
      <c r="W214" s="315">
        <f t="shared" si="10"/>
        <v>0</v>
      </c>
      <c r="X214" s="36" t="str">
        <f t="shared" si="11"/>
        <v/>
      </c>
      <c r="Y214" s="56"/>
      <c r="Z214" s="57"/>
      <c r="AD214" s="58"/>
      <c r="BA214" s="181" t="s">
        <v>1</v>
      </c>
    </row>
    <row r="215" spans="1:53" ht="27" customHeight="1" x14ac:dyDescent="0.25">
      <c r="A215" s="54" t="s">
        <v>362</v>
      </c>
      <c r="B215" s="54" t="s">
        <v>363</v>
      </c>
      <c r="C215" s="31">
        <v>4301011353</v>
      </c>
      <c r="D215" s="331">
        <v>4607091389807</v>
      </c>
      <c r="E215" s="332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47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34"/>
      <c r="P215" s="334"/>
      <c r="Q215" s="334"/>
      <c r="R215" s="332"/>
      <c r="S215" s="34"/>
      <c r="T215" s="34"/>
      <c r="U215" s="35" t="s">
        <v>65</v>
      </c>
      <c r="V215" s="314">
        <v>0</v>
      </c>
      <c r="W215" s="315">
        <f t="shared" si="10"/>
        <v>0</v>
      </c>
      <c r="X215" s="36" t="str">
        <f t="shared" si="11"/>
        <v/>
      </c>
      <c r="Y215" s="56"/>
      <c r="Z215" s="57"/>
      <c r="AD215" s="58"/>
      <c r="BA215" s="182" t="s">
        <v>1</v>
      </c>
    </row>
    <row r="216" spans="1:53" x14ac:dyDescent="0.2">
      <c r="A216" s="323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5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7"/>
      <c r="Z216" s="317"/>
    </row>
    <row r="217" spans="1:53" x14ac:dyDescent="0.2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16">
        <f>IFERROR(SUM(V201:V215),"0")</f>
        <v>0</v>
      </c>
      <c r="W217" s="316">
        <f>IFERROR(SUM(W201:W215),"0")</f>
        <v>0</v>
      </c>
      <c r="X217" s="37"/>
      <c r="Y217" s="317"/>
      <c r="Z217" s="317"/>
    </row>
    <row r="218" spans="1:53" ht="14.25" customHeight="1" x14ac:dyDescent="0.25">
      <c r="A218" s="337" t="s">
        <v>95</v>
      </c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324"/>
      <c r="R218" s="324"/>
      <c r="S218" s="324"/>
      <c r="T218" s="324"/>
      <c r="U218" s="324"/>
      <c r="V218" s="324"/>
      <c r="W218" s="324"/>
      <c r="X218" s="324"/>
      <c r="Y218" s="310"/>
      <c r="Z218" s="310"/>
    </row>
    <row r="219" spans="1:53" ht="27" customHeight="1" x14ac:dyDescent="0.25">
      <c r="A219" s="54" t="s">
        <v>364</v>
      </c>
      <c r="B219" s="54" t="s">
        <v>365</v>
      </c>
      <c r="C219" s="31">
        <v>4301020254</v>
      </c>
      <c r="D219" s="331">
        <v>4680115881914</v>
      </c>
      <c r="E219" s="332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34"/>
      <c r="P219" s="334"/>
      <c r="Q219" s="334"/>
      <c r="R219" s="332"/>
      <c r="S219" s="34"/>
      <c r="T219" s="34"/>
      <c r="U219" s="35" t="s">
        <v>65</v>
      </c>
      <c r="V219" s="314">
        <v>0</v>
      </c>
      <c r="W219" s="315">
        <f>IFERROR(IF(V219="",0,CEILING((V219/$H219),1)*$H219),"")</f>
        <v>0</v>
      </c>
      <c r="X219" s="36" t="str">
        <f>IFERROR(IF(W219=0,"",ROUNDUP(W219/H219,0)*0.00937),"")</f>
        <v/>
      </c>
      <c r="Y219" s="56"/>
      <c r="Z219" s="57"/>
      <c r="AD219" s="58"/>
      <c r="BA219" s="183" t="s">
        <v>1</v>
      </c>
    </row>
    <row r="220" spans="1:53" x14ac:dyDescent="0.2">
      <c r="A220" s="323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  <c r="L220" s="324"/>
      <c r="M220" s="325"/>
      <c r="N220" s="318" t="s">
        <v>66</v>
      </c>
      <c r="O220" s="319"/>
      <c r="P220" s="319"/>
      <c r="Q220" s="319"/>
      <c r="R220" s="319"/>
      <c r="S220" s="319"/>
      <c r="T220" s="320"/>
      <c r="U220" s="37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4"/>
      <c r="M221" s="325"/>
      <c r="N221" s="318" t="s">
        <v>66</v>
      </c>
      <c r="O221" s="319"/>
      <c r="P221" s="319"/>
      <c r="Q221" s="319"/>
      <c r="R221" s="319"/>
      <c r="S221" s="319"/>
      <c r="T221" s="320"/>
      <c r="U221" s="37" t="s">
        <v>65</v>
      </c>
      <c r="V221" s="316">
        <f>IFERROR(SUM(V219:V219),"0")</f>
        <v>0</v>
      </c>
      <c r="W221" s="316">
        <f>IFERROR(SUM(W219:W219),"0")</f>
        <v>0</v>
      </c>
      <c r="X221" s="37"/>
      <c r="Y221" s="317"/>
      <c r="Z221" s="317"/>
    </row>
    <row r="222" spans="1:53" ht="14.25" customHeight="1" x14ac:dyDescent="0.25">
      <c r="A222" s="337" t="s">
        <v>60</v>
      </c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4"/>
      <c r="N222" s="324"/>
      <c r="O222" s="324"/>
      <c r="P222" s="324"/>
      <c r="Q222" s="324"/>
      <c r="R222" s="324"/>
      <c r="S222" s="324"/>
      <c r="T222" s="324"/>
      <c r="U222" s="324"/>
      <c r="V222" s="324"/>
      <c r="W222" s="324"/>
      <c r="X222" s="324"/>
      <c r="Y222" s="310"/>
      <c r="Z222" s="310"/>
    </row>
    <row r="223" spans="1:53" ht="27" customHeight="1" x14ac:dyDescent="0.25">
      <c r="A223" s="54" t="s">
        <v>366</v>
      </c>
      <c r="B223" s="54" t="s">
        <v>367</v>
      </c>
      <c r="C223" s="31">
        <v>4301030878</v>
      </c>
      <c r="D223" s="331">
        <v>4607091387193</v>
      </c>
      <c r="E223" s="332"/>
      <c r="F223" s="313">
        <v>0.7</v>
      </c>
      <c r="G223" s="32">
        <v>6</v>
      </c>
      <c r="H223" s="313">
        <v>4.2</v>
      </c>
      <c r="I223" s="313">
        <v>4.46</v>
      </c>
      <c r="J223" s="32">
        <v>156</v>
      </c>
      <c r="K223" s="32" t="s">
        <v>63</v>
      </c>
      <c r="L223" s="33" t="s">
        <v>64</v>
      </c>
      <c r="M223" s="32">
        <v>35</v>
      </c>
      <c r="N223" s="5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34"/>
      <c r="P223" s="334"/>
      <c r="Q223" s="334"/>
      <c r="R223" s="332"/>
      <c r="S223" s="34"/>
      <c r="T223" s="34"/>
      <c r="U223" s="35" t="s">
        <v>65</v>
      </c>
      <c r="V223" s="314">
        <v>0</v>
      </c>
      <c r="W223" s="315">
        <f>IFERROR(IF(V223="",0,CEILING((V223/$H223),1)*$H223),"")</f>
        <v>0</v>
      </c>
      <c r="X223" s="36" t="str">
        <f>IFERROR(IF(W223=0,"",ROUNDUP(W223/H223,0)*0.00753),"")</f>
        <v/>
      </c>
      <c r="Y223" s="56"/>
      <c r="Z223" s="57"/>
      <c r="AD223" s="58"/>
      <c r="BA223" s="184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4301031153</v>
      </c>
      <c r="D224" s="331">
        <v>4607091387230</v>
      </c>
      <c r="E224" s="332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40</v>
      </c>
      <c r="N224" s="3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34"/>
      <c r="P224" s="334"/>
      <c r="Q224" s="334"/>
      <c r="R224" s="332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5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4301031152</v>
      </c>
      <c r="D225" s="331">
        <v>4607091387285</v>
      </c>
      <c r="E225" s="332"/>
      <c r="F225" s="313">
        <v>0.35</v>
      </c>
      <c r="G225" s="32">
        <v>6</v>
      </c>
      <c r="H225" s="313">
        <v>2.1</v>
      </c>
      <c r="I225" s="313">
        <v>2.23</v>
      </c>
      <c r="J225" s="32">
        <v>234</v>
      </c>
      <c r="K225" s="32" t="s">
        <v>170</v>
      </c>
      <c r="L225" s="33" t="s">
        <v>64</v>
      </c>
      <c r="M225" s="32">
        <v>40</v>
      </c>
      <c r="N225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34"/>
      <c r="P225" s="334"/>
      <c r="Q225" s="334"/>
      <c r="R225" s="332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IFERROR(IF(W225=0,"",ROUNDUP(W225/H225,0)*0.00502),"")</f>
        <v/>
      </c>
      <c r="Y225" s="56"/>
      <c r="Z225" s="57"/>
      <c r="AD225" s="58"/>
      <c r="BA225" s="186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4301031151</v>
      </c>
      <c r="D226" s="331">
        <v>4607091389845</v>
      </c>
      <c r="E226" s="332"/>
      <c r="F226" s="313">
        <v>0.35</v>
      </c>
      <c r="G226" s="32">
        <v>6</v>
      </c>
      <c r="H226" s="313">
        <v>2.1</v>
      </c>
      <c r="I226" s="313">
        <v>2.2000000000000002</v>
      </c>
      <c r="J226" s="32">
        <v>234</v>
      </c>
      <c r="K226" s="32" t="s">
        <v>170</v>
      </c>
      <c r="L226" s="33" t="s">
        <v>64</v>
      </c>
      <c r="M226" s="32">
        <v>40</v>
      </c>
      <c r="N226" s="56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34"/>
      <c r="P226" s="334"/>
      <c r="Q226" s="334"/>
      <c r="R226" s="332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7" t="s">
        <v>1</v>
      </c>
    </row>
    <row r="227" spans="1:53" x14ac:dyDescent="0.2">
      <c r="A227" s="323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5"/>
      <c r="N227" s="318" t="s">
        <v>66</v>
      </c>
      <c r="O227" s="319"/>
      <c r="P227" s="319"/>
      <c r="Q227" s="319"/>
      <c r="R227" s="319"/>
      <c r="S227" s="319"/>
      <c r="T227" s="320"/>
      <c r="U227" s="37" t="s">
        <v>67</v>
      </c>
      <c r="V227" s="316">
        <f>IFERROR(V223/H223,"0")+IFERROR(V224/H224,"0")+IFERROR(V225/H225,"0")+IFERROR(V226/H226,"0")</f>
        <v>0</v>
      </c>
      <c r="W227" s="316">
        <f>IFERROR(W223/H223,"0")+IFERROR(W224/H224,"0")+IFERROR(W225/H225,"0")+IFERROR(W226/H226,"0")</f>
        <v>0</v>
      </c>
      <c r="X227" s="316">
        <f>IFERROR(IF(X223="",0,X223),"0")+IFERROR(IF(X224="",0,X224),"0")+IFERROR(IF(X225="",0,X225),"0")+IFERROR(IF(X226="",0,X226),"0")</f>
        <v>0</v>
      </c>
      <c r="Y227" s="317"/>
      <c r="Z227" s="317"/>
    </row>
    <row r="228" spans="1:53" x14ac:dyDescent="0.2">
      <c r="A228" s="324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5"/>
      <c r="N228" s="318" t="s">
        <v>66</v>
      </c>
      <c r="O228" s="319"/>
      <c r="P228" s="319"/>
      <c r="Q228" s="319"/>
      <c r="R228" s="319"/>
      <c r="S228" s="319"/>
      <c r="T228" s="320"/>
      <c r="U228" s="37" t="s">
        <v>65</v>
      </c>
      <c r="V228" s="316">
        <f>IFERROR(SUM(V223:V226),"0")</f>
        <v>0</v>
      </c>
      <c r="W228" s="316">
        <f>IFERROR(SUM(W223:W226),"0")</f>
        <v>0</v>
      </c>
      <c r="X228" s="37"/>
      <c r="Y228" s="317"/>
      <c r="Z228" s="317"/>
    </row>
    <row r="229" spans="1:53" ht="14.25" customHeight="1" x14ac:dyDescent="0.25">
      <c r="A229" s="337" t="s">
        <v>68</v>
      </c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10"/>
      <c r="Z229" s="310"/>
    </row>
    <row r="230" spans="1:53" ht="16.5" customHeight="1" x14ac:dyDescent="0.25">
      <c r="A230" s="54" t="s">
        <v>374</v>
      </c>
      <c r="B230" s="54" t="s">
        <v>375</v>
      </c>
      <c r="C230" s="31">
        <v>4301051100</v>
      </c>
      <c r="D230" s="331">
        <v>4607091387766</v>
      </c>
      <c r="E230" s="332"/>
      <c r="F230" s="313">
        <v>1.35</v>
      </c>
      <c r="G230" s="32">
        <v>6</v>
      </c>
      <c r="H230" s="313">
        <v>8.1</v>
      </c>
      <c r="I230" s="313">
        <v>8.6579999999999995</v>
      </c>
      <c r="J230" s="32">
        <v>56</v>
      </c>
      <c r="K230" s="32" t="s">
        <v>98</v>
      </c>
      <c r="L230" s="33" t="s">
        <v>119</v>
      </c>
      <c r="M230" s="32">
        <v>40</v>
      </c>
      <c r="N230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34"/>
      <c r="P230" s="334"/>
      <c r="Q230" s="334"/>
      <c r="R230" s="332"/>
      <c r="S230" s="34"/>
      <c r="T230" s="34"/>
      <c r="U230" s="35" t="s">
        <v>65</v>
      </c>
      <c r="V230" s="314">
        <v>2500</v>
      </c>
      <c r="W230" s="315">
        <f t="shared" ref="W230:W238" si="12">IFERROR(IF(V230="",0,CEILING((V230/$H230),1)*$H230),"")</f>
        <v>2502.9</v>
      </c>
      <c r="X230" s="36">
        <f>IFERROR(IF(W230=0,"",ROUNDUP(W230/H230,0)*0.02175),"")</f>
        <v>6.7207499999999998</v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4301051116</v>
      </c>
      <c r="D231" s="331">
        <v>4607091387957</v>
      </c>
      <c r="E231" s="332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5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34"/>
      <c r="P231" s="334"/>
      <c r="Q231" s="334"/>
      <c r="R231" s="332"/>
      <c r="S231" s="34"/>
      <c r="T231" s="34"/>
      <c r="U231" s="35" t="s">
        <v>65</v>
      </c>
      <c r="V231" s="314">
        <v>0</v>
      </c>
      <c r="W231" s="315">
        <f t="shared" si="12"/>
        <v>0</v>
      </c>
      <c r="X231" s="36" t="str">
        <f>IFERROR(IF(W231=0,"",ROUNDUP(W231/H231,0)*0.02175),"")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4301051115</v>
      </c>
      <c r="D232" s="331">
        <v>4607091387964</v>
      </c>
      <c r="E232" s="332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34"/>
      <c r="P232" s="334"/>
      <c r="Q232" s="334"/>
      <c r="R232" s="332"/>
      <c r="S232" s="34"/>
      <c r="T232" s="34"/>
      <c r="U232" s="35" t="s">
        <v>65</v>
      </c>
      <c r="V232" s="314">
        <v>0</v>
      </c>
      <c r="W232" s="315">
        <f t="shared" si="12"/>
        <v>0</v>
      </c>
      <c r="X232" s="36" t="str">
        <f>IFERROR(IF(W232=0,"",ROUNDUP(W232/H232,0)*0.02175),"")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4301051461</v>
      </c>
      <c r="D233" s="331">
        <v>4680115883604</v>
      </c>
      <c r="E233" s="332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119</v>
      </c>
      <c r="M233" s="32">
        <v>45</v>
      </c>
      <c r="N233" s="367" t="s">
        <v>382</v>
      </c>
      <c r="O233" s="334"/>
      <c r="P233" s="334"/>
      <c r="Q233" s="334"/>
      <c r="R233" s="332"/>
      <c r="S233" s="34"/>
      <c r="T233" s="34"/>
      <c r="U233" s="35" t="s">
        <v>65</v>
      </c>
      <c r="V233" s="314">
        <v>0</v>
      </c>
      <c r="W233" s="315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383</v>
      </c>
      <c r="B234" s="54" t="s">
        <v>384</v>
      </c>
      <c r="C234" s="31">
        <v>4301051485</v>
      </c>
      <c r="D234" s="331">
        <v>4680115883567</v>
      </c>
      <c r="E234" s="332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482" t="s">
        <v>385</v>
      </c>
      <c r="O234" s="334"/>
      <c r="P234" s="334"/>
      <c r="Q234" s="334"/>
      <c r="R234" s="332"/>
      <c r="S234" s="34"/>
      <c r="T234" s="34"/>
      <c r="U234" s="35" t="s">
        <v>65</v>
      </c>
      <c r="V234" s="314">
        <v>0</v>
      </c>
      <c r="W234" s="315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16.5" customHeight="1" x14ac:dyDescent="0.25">
      <c r="A235" s="54" t="s">
        <v>386</v>
      </c>
      <c r="B235" s="54" t="s">
        <v>387</v>
      </c>
      <c r="C235" s="31">
        <v>4301051134</v>
      </c>
      <c r="D235" s="331">
        <v>4607091381672</v>
      </c>
      <c r="E235" s="332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3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34"/>
      <c r="P235" s="334"/>
      <c r="Q235" s="334"/>
      <c r="R235" s="332"/>
      <c r="S235" s="34"/>
      <c r="T235" s="34"/>
      <c r="U235" s="35" t="s">
        <v>65</v>
      </c>
      <c r="V235" s="314">
        <v>360</v>
      </c>
      <c r="W235" s="315">
        <f t="shared" si="12"/>
        <v>360</v>
      </c>
      <c r="X235" s="36">
        <f>IFERROR(IF(W235=0,"",ROUNDUP(W235/H235,0)*0.00937),"")</f>
        <v>0.93699999999999994</v>
      </c>
      <c r="Y235" s="56"/>
      <c r="Z235" s="57"/>
      <c r="AD235" s="58"/>
      <c r="BA235" s="193" t="s">
        <v>1</v>
      </c>
    </row>
    <row r="236" spans="1:53" ht="27" customHeight="1" x14ac:dyDescent="0.25">
      <c r="A236" s="54" t="s">
        <v>388</v>
      </c>
      <c r="B236" s="54" t="s">
        <v>389</v>
      </c>
      <c r="C236" s="31">
        <v>4301051130</v>
      </c>
      <c r="D236" s="331">
        <v>4607091387537</v>
      </c>
      <c r="E236" s="332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34"/>
      <c r="P236" s="334"/>
      <c r="Q236" s="334"/>
      <c r="R236" s="332"/>
      <c r="S236" s="34"/>
      <c r="T236" s="34"/>
      <c r="U236" s="35" t="s">
        <v>65</v>
      </c>
      <c r="V236" s="314">
        <v>0</v>
      </c>
      <c r="W236" s="315">
        <f t="shared" si="12"/>
        <v>0</v>
      </c>
      <c r="X236" s="36" t="str">
        <f>IFERROR(IF(W236=0,"",ROUNDUP(W236/H236,0)*0.00753),"")</f>
        <v/>
      </c>
      <c r="Y236" s="56"/>
      <c r="Z236" s="57"/>
      <c r="AD236" s="58"/>
      <c r="BA236" s="194" t="s">
        <v>1</v>
      </c>
    </row>
    <row r="237" spans="1:53" ht="27" customHeight="1" x14ac:dyDescent="0.25">
      <c r="A237" s="54" t="s">
        <v>390</v>
      </c>
      <c r="B237" s="54" t="s">
        <v>391</v>
      </c>
      <c r="C237" s="31">
        <v>4301051132</v>
      </c>
      <c r="D237" s="331">
        <v>4607091387513</v>
      </c>
      <c r="E237" s="332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34"/>
      <c r="P237" s="334"/>
      <c r="Q237" s="334"/>
      <c r="R237" s="332"/>
      <c r="S237" s="34"/>
      <c r="T237" s="34"/>
      <c r="U237" s="35" t="s">
        <v>65</v>
      </c>
      <c r="V237" s="314">
        <v>0</v>
      </c>
      <c r="W237" s="315">
        <f t="shared" si="12"/>
        <v>0</v>
      </c>
      <c r="X237" s="36" t="str">
        <f>IFERROR(IF(W237=0,"",ROUNDUP(W237/H237,0)*0.00753),"")</f>
        <v/>
      </c>
      <c r="Y237" s="56"/>
      <c r="Z237" s="57"/>
      <c r="AD237" s="58"/>
      <c r="BA237" s="195" t="s">
        <v>1</v>
      </c>
    </row>
    <row r="238" spans="1:53" ht="27" customHeight="1" x14ac:dyDescent="0.25">
      <c r="A238" s="54" t="s">
        <v>392</v>
      </c>
      <c r="B238" s="54" t="s">
        <v>393</v>
      </c>
      <c r="C238" s="31">
        <v>4301051277</v>
      </c>
      <c r="D238" s="331">
        <v>4680115880511</v>
      </c>
      <c r="E238" s="332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119</v>
      </c>
      <c r="M238" s="32">
        <v>40</v>
      </c>
      <c r="N238" s="4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34"/>
      <c r="P238" s="334"/>
      <c r="Q238" s="334"/>
      <c r="R238" s="332"/>
      <c r="S238" s="34"/>
      <c r="T238" s="34"/>
      <c r="U238" s="35" t="s">
        <v>65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6" t="s">
        <v>1</v>
      </c>
    </row>
    <row r="239" spans="1:53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4"/>
      <c r="M239" s="325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408.64197530864197</v>
      </c>
      <c r="W239" s="316">
        <f>IFERROR(W230/H230,"0")+IFERROR(W231/H231,"0")+IFERROR(W232/H232,"0")+IFERROR(W233/H233,"0")+IFERROR(W234/H234,"0")+IFERROR(W235/H235,"0")+IFERROR(W236/H236,"0")+IFERROR(W237/H237,"0")+IFERROR(W238/H238,"0")</f>
        <v>409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7.6577500000000001</v>
      </c>
      <c r="Y239" s="317"/>
      <c r="Z239" s="317"/>
    </row>
    <row r="240" spans="1:53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16">
        <f>IFERROR(SUM(V230:V238),"0")</f>
        <v>2860</v>
      </c>
      <c r="W240" s="316">
        <f>IFERROR(SUM(W230:W238),"0")</f>
        <v>2862.9</v>
      </c>
      <c r="X240" s="37"/>
      <c r="Y240" s="317"/>
      <c r="Z240" s="317"/>
    </row>
    <row r="241" spans="1:53" ht="14.25" customHeight="1" x14ac:dyDescent="0.25">
      <c r="A241" s="337" t="s">
        <v>225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10"/>
      <c r="Z241" s="310"/>
    </row>
    <row r="242" spans="1:53" ht="16.5" customHeight="1" x14ac:dyDescent="0.25">
      <c r="A242" s="54" t="s">
        <v>394</v>
      </c>
      <c r="B242" s="54" t="s">
        <v>395</v>
      </c>
      <c r="C242" s="31">
        <v>4301060326</v>
      </c>
      <c r="D242" s="331">
        <v>4607091380880</v>
      </c>
      <c r="E242" s="332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34"/>
      <c r="P242" s="334"/>
      <c r="Q242" s="334"/>
      <c r="R242" s="332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7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4301060308</v>
      </c>
      <c r="D243" s="331">
        <v>4607091384482</v>
      </c>
      <c r="E243" s="332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5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34"/>
      <c r="P243" s="334"/>
      <c r="Q243" s="334"/>
      <c r="R243" s="332"/>
      <c r="S243" s="34"/>
      <c r="T243" s="34"/>
      <c r="U243" s="35" t="s">
        <v>65</v>
      </c>
      <c r="V243" s="314">
        <v>0</v>
      </c>
      <c r="W243" s="315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8" t="s">
        <v>1</v>
      </c>
    </row>
    <row r="244" spans="1:53" ht="16.5" customHeight="1" x14ac:dyDescent="0.25">
      <c r="A244" s="54" t="s">
        <v>398</v>
      </c>
      <c r="B244" s="54" t="s">
        <v>399</v>
      </c>
      <c r="C244" s="31">
        <v>4301060325</v>
      </c>
      <c r="D244" s="331">
        <v>4607091380897</v>
      </c>
      <c r="E244" s="332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5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34"/>
      <c r="P244" s="334"/>
      <c r="Q244" s="334"/>
      <c r="R244" s="332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9" t="s">
        <v>1</v>
      </c>
    </row>
    <row r="245" spans="1:53" x14ac:dyDescent="0.2">
      <c r="A245" s="323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5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16">
        <f>IFERROR(V242/H242,"0")+IFERROR(V243/H243,"0")+IFERROR(V244/H244,"0")</f>
        <v>0</v>
      </c>
      <c r="W245" s="316">
        <f>IFERROR(W242/H242,"0")+IFERROR(W243/H243,"0")+IFERROR(W244/H244,"0")</f>
        <v>0</v>
      </c>
      <c r="X245" s="316">
        <f>IFERROR(IF(X242="",0,X242),"0")+IFERROR(IF(X243="",0,X243),"0")+IFERROR(IF(X244="",0,X244),"0")</f>
        <v>0</v>
      </c>
      <c r="Y245" s="317"/>
      <c r="Z245" s="317"/>
    </row>
    <row r="246" spans="1:53" x14ac:dyDescent="0.2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5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16">
        <f>IFERROR(SUM(V242:V244),"0")</f>
        <v>0</v>
      </c>
      <c r="W246" s="316">
        <f>IFERROR(SUM(W242:W244),"0")</f>
        <v>0</v>
      </c>
      <c r="X246" s="37"/>
      <c r="Y246" s="317"/>
      <c r="Z246" s="317"/>
    </row>
    <row r="247" spans="1:53" ht="14.25" customHeight="1" x14ac:dyDescent="0.25">
      <c r="A247" s="337" t="s">
        <v>81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24"/>
      <c r="Y247" s="310"/>
      <c r="Z247" s="310"/>
    </row>
    <row r="248" spans="1:53" ht="16.5" customHeight="1" x14ac:dyDescent="0.25">
      <c r="A248" s="54" t="s">
        <v>400</v>
      </c>
      <c r="B248" s="54" t="s">
        <v>401</v>
      </c>
      <c r="C248" s="31">
        <v>4301030232</v>
      </c>
      <c r="D248" s="331">
        <v>4607091388374</v>
      </c>
      <c r="E248" s="332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369" t="s">
        <v>402</v>
      </c>
      <c r="O248" s="334"/>
      <c r="P248" s="334"/>
      <c r="Q248" s="334"/>
      <c r="R248" s="332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200" t="s">
        <v>1</v>
      </c>
    </row>
    <row r="249" spans="1:53" ht="27" customHeight="1" x14ac:dyDescent="0.25">
      <c r="A249" s="54" t="s">
        <v>403</v>
      </c>
      <c r="B249" s="54" t="s">
        <v>404</v>
      </c>
      <c r="C249" s="31">
        <v>4301030235</v>
      </c>
      <c r="D249" s="331">
        <v>4607091388381</v>
      </c>
      <c r="E249" s="332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358" t="s">
        <v>405</v>
      </c>
      <c r="O249" s="334"/>
      <c r="P249" s="334"/>
      <c r="Q249" s="334"/>
      <c r="R249" s="332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201" t="s">
        <v>1</v>
      </c>
    </row>
    <row r="250" spans="1:53" ht="27" customHeight="1" x14ac:dyDescent="0.25">
      <c r="A250" s="54" t="s">
        <v>406</v>
      </c>
      <c r="B250" s="54" t="s">
        <v>407</v>
      </c>
      <c r="C250" s="31">
        <v>4301030233</v>
      </c>
      <c r="D250" s="331">
        <v>4607091388404</v>
      </c>
      <c r="E250" s="332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4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34"/>
      <c r="P250" s="334"/>
      <c r="Q250" s="334"/>
      <c r="R250" s="332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2" t="s">
        <v>1</v>
      </c>
    </row>
    <row r="251" spans="1:53" x14ac:dyDescent="0.2">
      <c r="A251" s="323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5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x14ac:dyDescent="0.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5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customHeight="1" x14ac:dyDescent="0.25">
      <c r="A253" s="337" t="s">
        <v>408</v>
      </c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  <c r="X253" s="324"/>
      <c r="Y253" s="310"/>
      <c r="Z253" s="310"/>
    </row>
    <row r="254" spans="1:53" ht="16.5" customHeight="1" x14ac:dyDescent="0.25">
      <c r="A254" s="54" t="s">
        <v>409</v>
      </c>
      <c r="B254" s="54" t="s">
        <v>410</v>
      </c>
      <c r="C254" s="31">
        <v>4301180007</v>
      </c>
      <c r="D254" s="331">
        <v>4680115881808</v>
      </c>
      <c r="E254" s="332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411</v>
      </c>
      <c r="L254" s="33" t="s">
        <v>412</v>
      </c>
      <c r="M254" s="32">
        <v>730</v>
      </c>
      <c r="N254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34"/>
      <c r="P254" s="334"/>
      <c r="Q254" s="334"/>
      <c r="R254" s="332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203" t="s">
        <v>1</v>
      </c>
    </row>
    <row r="255" spans="1:53" ht="27" customHeight="1" x14ac:dyDescent="0.25">
      <c r="A255" s="54" t="s">
        <v>413</v>
      </c>
      <c r="B255" s="54" t="s">
        <v>414</v>
      </c>
      <c r="C255" s="31">
        <v>4301180006</v>
      </c>
      <c r="D255" s="331">
        <v>4680115881822</v>
      </c>
      <c r="E255" s="332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411</v>
      </c>
      <c r="L255" s="33" t="s">
        <v>412</v>
      </c>
      <c r="M255" s="32">
        <v>730</v>
      </c>
      <c r="N255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34"/>
      <c r="P255" s="334"/>
      <c r="Q255" s="334"/>
      <c r="R255" s="332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4" t="s">
        <v>1</v>
      </c>
    </row>
    <row r="256" spans="1:53" ht="27" customHeight="1" x14ac:dyDescent="0.25">
      <c r="A256" s="54" t="s">
        <v>415</v>
      </c>
      <c r="B256" s="54" t="s">
        <v>416</v>
      </c>
      <c r="C256" s="31">
        <v>4301180001</v>
      </c>
      <c r="D256" s="331">
        <v>4680115880016</v>
      </c>
      <c r="E256" s="332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411</v>
      </c>
      <c r="L256" s="33" t="s">
        <v>412</v>
      </c>
      <c r="M256" s="32">
        <v>730</v>
      </c>
      <c r="N256" s="4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34"/>
      <c r="P256" s="334"/>
      <c r="Q256" s="334"/>
      <c r="R256" s="332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5" t="s">
        <v>1</v>
      </c>
    </row>
    <row r="257" spans="1:53" x14ac:dyDescent="0.2">
      <c r="A257" s="323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5"/>
      <c r="N257" s="318" t="s">
        <v>66</v>
      </c>
      <c r="O257" s="319"/>
      <c r="P257" s="319"/>
      <c r="Q257" s="319"/>
      <c r="R257" s="319"/>
      <c r="S257" s="319"/>
      <c r="T257" s="320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24"/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5"/>
      <c r="N258" s="318" t="s">
        <v>66</v>
      </c>
      <c r="O258" s="319"/>
      <c r="P258" s="319"/>
      <c r="Q258" s="319"/>
      <c r="R258" s="319"/>
      <c r="S258" s="319"/>
      <c r="T258" s="320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60" t="s">
        <v>417</v>
      </c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24"/>
      <c r="N259" s="324"/>
      <c r="O259" s="324"/>
      <c r="P259" s="324"/>
      <c r="Q259" s="324"/>
      <c r="R259" s="324"/>
      <c r="S259" s="324"/>
      <c r="T259" s="324"/>
      <c r="U259" s="324"/>
      <c r="V259" s="324"/>
      <c r="W259" s="324"/>
      <c r="X259" s="324"/>
      <c r="Y259" s="309"/>
      <c r="Z259" s="309"/>
    </row>
    <row r="260" spans="1:53" ht="14.25" customHeight="1" x14ac:dyDescent="0.25">
      <c r="A260" s="337" t="s">
        <v>103</v>
      </c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4"/>
      <c r="P260" s="324"/>
      <c r="Q260" s="324"/>
      <c r="R260" s="324"/>
      <c r="S260" s="324"/>
      <c r="T260" s="324"/>
      <c r="U260" s="324"/>
      <c r="V260" s="324"/>
      <c r="W260" s="324"/>
      <c r="X260" s="324"/>
      <c r="Y260" s="310"/>
      <c r="Z260" s="310"/>
    </row>
    <row r="261" spans="1:53" ht="27" customHeight="1" x14ac:dyDescent="0.25">
      <c r="A261" s="54" t="s">
        <v>418</v>
      </c>
      <c r="B261" s="54" t="s">
        <v>419</v>
      </c>
      <c r="C261" s="31">
        <v>4301011315</v>
      </c>
      <c r="D261" s="331">
        <v>4607091387421</v>
      </c>
      <c r="E261" s="332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3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34"/>
      <c r="P261" s="334"/>
      <c r="Q261" s="334"/>
      <c r="R261" s="332"/>
      <c r="S261" s="34"/>
      <c r="T261" s="34"/>
      <c r="U261" s="35" t="s">
        <v>65</v>
      </c>
      <c r="V261" s="314">
        <v>0</v>
      </c>
      <c r="W261" s="315">
        <f t="shared" ref="W261:W267" si="13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418</v>
      </c>
      <c r="B262" s="54" t="s">
        <v>420</v>
      </c>
      <c r="C262" s="31">
        <v>4301011121</v>
      </c>
      <c r="D262" s="331">
        <v>4607091387421</v>
      </c>
      <c r="E262" s="332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34"/>
      <c r="P262" s="334"/>
      <c r="Q262" s="334"/>
      <c r="R262" s="332"/>
      <c r="S262" s="34"/>
      <c r="T262" s="34"/>
      <c r="U262" s="35" t="s">
        <v>65</v>
      </c>
      <c r="V262" s="314">
        <v>0</v>
      </c>
      <c r="W262" s="315">
        <f t="shared" si="13"/>
        <v>0</v>
      </c>
      <c r="X262" s="36" t="str">
        <f>IFERROR(IF(W262=0,"",ROUNDUP(W262/H262,0)*0.02039),"")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421</v>
      </c>
      <c r="B263" s="54" t="s">
        <v>422</v>
      </c>
      <c r="C263" s="31">
        <v>4301011396</v>
      </c>
      <c r="D263" s="331">
        <v>4607091387452</v>
      </c>
      <c r="E263" s="332"/>
      <c r="F263" s="313">
        <v>1.35</v>
      </c>
      <c r="G263" s="32">
        <v>8</v>
      </c>
      <c r="H263" s="313">
        <v>10.8</v>
      </c>
      <c r="I263" s="313">
        <v>11.28</v>
      </c>
      <c r="J263" s="32">
        <v>48</v>
      </c>
      <c r="K263" s="32" t="s">
        <v>98</v>
      </c>
      <c r="L263" s="33" t="s">
        <v>107</v>
      </c>
      <c r="M263" s="32">
        <v>55</v>
      </c>
      <c r="N263" s="55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34"/>
      <c r="P263" s="334"/>
      <c r="Q263" s="334"/>
      <c r="R263" s="332"/>
      <c r="S263" s="34"/>
      <c r="T263" s="34"/>
      <c r="U263" s="35" t="s">
        <v>65</v>
      </c>
      <c r="V263" s="314">
        <v>0</v>
      </c>
      <c r="W263" s="315">
        <f t="shared" si="13"/>
        <v>0</v>
      </c>
      <c r="X263" s="36" t="str">
        <f>IFERROR(IF(W263=0,"",ROUNDUP(W263/H263,0)*0.02039),"")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423</v>
      </c>
      <c r="C264" s="31">
        <v>4301011619</v>
      </c>
      <c r="D264" s="331">
        <v>4607091387452</v>
      </c>
      <c r="E264" s="332"/>
      <c r="F264" s="313">
        <v>1.45</v>
      </c>
      <c r="G264" s="32">
        <v>8</v>
      </c>
      <c r="H264" s="313">
        <v>11.6</v>
      </c>
      <c r="I264" s="313">
        <v>12.08</v>
      </c>
      <c r="J264" s="32">
        <v>56</v>
      </c>
      <c r="K264" s="32" t="s">
        <v>98</v>
      </c>
      <c r="L264" s="33" t="s">
        <v>99</v>
      </c>
      <c r="M264" s="32">
        <v>55</v>
      </c>
      <c r="N264" s="652" t="s">
        <v>424</v>
      </c>
      <c r="O264" s="334"/>
      <c r="P264" s="334"/>
      <c r="Q264" s="334"/>
      <c r="R264" s="332"/>
      <c r="S264" s="34"/>
      <c r="T264" s="34"/>
      <c r="U264" s="35" t="s">
        <v>65</v>
      </c>
      <c r="V264" s="314">
        <v>0</v>
      </c>
      <c r="W264" s="315">
        <f t="shared" si="13"/>
        <v>0</v>
      </c>
      <c r="X264" s="36" t="str">
        <f>IFERROR(IF(W264=0,"",ROUNDUP(W264/H264,0)*0.02175),"")</f>
        <v/>
      </c>
      <c r="Y264" s="56"/>
      <c r="Z264" s="57"/>
      <c r="AD264" s="58"/>
      <c r="BA264" s="209" t="s">
        <v>1</v>
      </c>
    </row>
    <row r="265" spans="1:53" ht="27" customHeight="1" x14ac:dyDescent="0.25">
      <c r="A265" s="54" t="s">
        <v>425</v>
      </c>
      <c r="B265" s="54" t="s">
        <v>426</v>
      </c>
      <c r="C265" s="31">
        <v>4301011313</v>
      </c>
      <c r="D265" s="331">
        <v>4607091385984</v>
      </c>
      <c r="E265" s="332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34"/>
      <c r="P265" s="334"/>
      <c r="Q265" s="334"/>
      <c r="R265" s="332"/>
      <c r="S265" s="34"/>
      <c r="T265" s="34"/>
      <c r="U265" s="35" t="s">
        <v>65</v>
      </c>
      <c r="V265" s="314">
        <v>0</v>
      </c>
      <c r="W265" s="315">
        <f t="shared" si="13"/>
        <v>0</v>
      </c>
      <c r="X265" s="36" t="str">
        <f>IFERROR(IF(W265=0,"",ROUNDUP(W265/H265,0)*0.02175),"")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4301011316</v>
      </c>
      <c r="D266" s="331">
        <v>4607091387438</v>
      </c>
      <c r="E266" s="332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46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34"/>
      <c r="P266" s="334"/>
      <c r="Q266" s="334"/>
      <c r="R266" s="332"/>
      <c r="S266" s="34"/>
      <c r="T266" s="34"/>
      <c r="U266" s="35" t="s">
        <v>65</v>
      </c>
      <c r="V266" s="314">
        <v>0</v>
      </c>
      <c r="W266" s="315">
        <f t="shared" si="13"/>
        <v>0</v>
      </c>
      <c r="X266" s="36" t="str">
        <f>IFERROR(IF(W266=0,"",ROUNDUP(W266/H266,0)*0.00937),"")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429</v>
      </c>
      <c r="B267" s="54" t="s">
        <v>430</v>
      </c>
      <c r="C267" s="31">
        <v>4301011318</v>
      </c>
      <c r="D267" s="331">
        <v>4607091387469</v>
      </c>
      <c r="E267" s="332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34"/>
      <c r="P267" s="334"/>
      <c r="Q267" s="334"/>
      <c r="R267" s="332"/>
      <c r="S267" s="34"/>
      <c r="T267" s="34"/>
      <c r="U267" s="35" t="s">
        <v>65</v>
      </c>
      <c r="V267" s="314">
        <v>0</v>
      </c>
      <c r="W267" s="315">
        <f t="shared" si="13"/>
        <v>0</v>
      </c>
      <c r="X267" s="36" t="str">
        <f>IFERROR(IF(W267=0,"",ROUNDUP(W267/H267,0)*0.00937),"")</f>
        <v/>
      </c>
      <c r="Y267" s="56"/>
      <c r="Z267" s="57"/>
      <c r="AD267" s="58"/>
      <c r="BA267" s="212" t="s">
        <v>1</v>
      </c>
    </row>
    <row r="268" spans="1:53" x14ac:dyDescent="0.2">
      <c r="A268" s="323"/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5"/>
      <c r="N268" s="318" t="s">
        <v>66</v>
      </c>
      <c r="O268" s="319"/>
      <c r="P268" s="319"/>
      <c r="Q268" s="319"/>
      <c r="R268" s="319"/>
      <c r="S268" s="319"/>
      <c r="T268" s="320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24"/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4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customHeight="1" x14ac:dyDescent="0.25">
      <c r="A270" s="337" t="s">
        <v>60</v>
      </c>
      <c r="B270" s="324"/>
      <c r="C270" s="324"/>
      <c r="D270" s="324"/>
      <c r="E270" s="324"/>
      <c r="F270" s="324"/>
      <c r="G270" s="324"/>
      <c r="H270" s="324"/>
      <c r="I270" s="324"/>
      <c r="J270" s="324"/>
      <c r="K270" s="324"/>
      <c r="L270" s="324"/>
      <c r="M270" s="324"/>
      <c r="N270" s="324"/>
      <c r="O270" s="324"/>
      <c r="P270" s="324"/>
      <c r="Q270" s="324"/>
      <c r="R270" s="324"/>
      <c r="S270" s="324"/>
      <c r="T270" s="324"/>
      <c r="U270" s="324"/>
      <c r="V270" s="324"/>
      <c r="W270" s="324"/>
      <c r="X270" s="324"/>
      <c r="Y270" s="310"/>
      <c r="Z270" s="310"/>
    </row>
    <row r="271" spans="1:53" ht="27" customHeight="1" x14ac:dyDescent="0.25">
      <c r="A271" s="54" t="s">
        <v>431</v>
      </c>
      <c r="B271" s="54" t="s">
        <v>432</v>
      </c>
      <c r="C271" s="31">
        <v>4301031154</v>
      </c>
      <c r="D271" s="331">
        <v>4607091387292</v>
      </c>
      <c r="E271" s="332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6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34"/>
      <c r="P271" s="334"/>
      <c r="Q271" s="334"/>
      <c r="R271" s="332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3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4301031155</v>
      </c>
      <c r="D272" s="331">
        <v>4607091387315</v>
      </c>
      <c r="E272" s="332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34"/>
      <c r="P272" s="334"/>
      <c r="Q272" s="334"/>
      <c r="R272" s="332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4" t="s">
        <v>1</v>
      </c>
    </row>
    <row r="273" spans="1:53" x14ac:dyDescent="0.2">
      <c r="A273" s="323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5"/>
      <c r="N273" s="318" t="s">
        <v>66</v>
      </c>
      <c r="O273" s="319"/>
      <c r="P273" s="319"/>
      <c r="Q273" s="319"/>
      <c r="R273" s="319"/>
      <c r="S273" s="319"/>
      <c r="T273" s="320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60" t="s">
        <v>435</v>
      </c>
      <c r="B275" s="324"/>
      <c r="C275" s="324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09"/>
      <c r="Z275" s="309"/>
    </row>
    <row r="276" spans="1:53" ht="14.25" customHeight="1" x14ac:dyDescent="0.25">
      <c r="A276" s="337" t="s">
        <v>60</v>
      </c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24"/>
      <c r="N276" s="324"/>
      <c r="O276" s="324"/>
      <c r="P276" s="324"/>
      <c r="Q276" s="324"/>
      <c r="R276" s="324"/>
      <c r="S276" s="324"/>
      <c r="T276" s="324"/>
      <c r="U276" s="324"/>
      <c r="V276" s="324"/>
      <c r="W276" s="324"/>
      <c r="X276" s="324"/>
      <c r="Y276" s="310"/>
      <c r="Z276" s="310"/>
    </row>
    <row r="277" spans="1:53" ht="27" customHeight="1" x14ac:dyDescent="0.25">
      <c r="A277" s="54" t="s">
        <v>436</v>
      </c>
      <c r="B277" s="54" t="s">
        <v>437</v>
      </c>
      <c r="C277" s="31">
        <v>4301031066</v>
      </c>
      <c r="D277" s="331">
        <v>4607091383836</v>
      </c>
      <c r="E277" s="332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3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34"/>
      <c r="P277" s="334"/>
      <c r="Q277" s="334"/>
      <c r="R277" s="332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3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5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37" t="s">
        <v>68</v>
      </c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10"/>
      <c r="Z280" s="310"/>
    </row>
    <row r="281" spans="1:53" ht="27" customHeight="1" x14ac:dyDescent="0.25">
      <c r="A281" s="54" t="s">
        <v>438</v>
      </c>
      <c r="B281" s="54" t="s">
        <v>439</v>
      </c>
      <c r="C281" s="31">
        <v>4301051142</v>
      </c>
      <c r="D281" s="331">
        <v>4607091387919</v>
      </c>
      <c r="E281" s="332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4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34"/>
      <c r="P281" s="334"/>
      <c r="Q281" s="334"/>
      <c r="R281" s="332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6" t="s">
        <v>1</v>
      </c>
    </row>
    <row r="282" spans="1:53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25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5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customHeight="1" x14ac:dyDescent="0.25">
      <c r="A284" s="337" t="s">
        <v>225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10"/>
      <c r="Z284" s="310"/>
    </row>
    <row r="285" spans="1:53" ht="27" customHeight="1" x14ac:dyDescent="0.25">
      <c r="A285" s="54" t="s">
        <v>440</v>
      </c>
      <c r="B285" s="54" t="s">
        <v>441</v>
      </c>
      <c r="C285" s="31">
        <v>4301060324</v>
      </c>
      <c r="D285" s="331">
        <v>4607091388831</v>
      </c>
      <c r="E285" s="332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34"/>
      <c r="P285" s="334"/>
      <c r="Q285" s="334"/>
      <c r="R285" s="332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7" t="s">
        <v>1</v>
      </c>
    </row>
    <row r="286" spans="1:53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5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5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37" t="s">
        <v>81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10"/>
      <c r="Z288" s="310"/>
    </row>
    <row r="289" spans="1:53" ht="27" customHeight="1" x14ac:dyDescent="0.25">
      <c r="A289" s="54" t="s">
        <v>442</v>
      </c>
      <c r="B289" s="54" t="s">
        <v>443</v>
      </c>
      <c r="C289" s="31">
        <v>4301032015</v>
      </c>
      <c r="D289" s="331">
        <v>4607091383102</v>
      </c>
      <c r="E289" s="332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34"/>
      <c r="P289" s="334"/>
      <c r="Q289" s="334"/>
      <c r="R289" s="332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8" t="s">
        <v>1</v>
      </c>
    </row>
    <row r="290" spans="1:53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25"/>
      <c r="N290" s="318" t="s">
        <v>66</v>
      </c>
      <c r="O290" s="319"/>
      <c r="P290" s="319"/>
      <c r="Q290" s="319"/>
      <c r="R290" s="319"/>
      <c r="S290" s="319"/>
      <c r="T290" s="320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25"/>
      <c r="N291" s="318" t="s">
        <v>66</v>
      </c>
      <c r="O291" s="319"/>
      <c r="P291" s="319"/>
      <c r="Q291" s="319"/>
      <c r="R291" s="319"/>
      <c r="S291" s="319"/>
      <c r="T291" s="320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customHeight="1" x14ac:dyDescent="0.2">
      <c r="A292" s="352" t="s">
        <v>444</v>
      </c>
      <c r="B292" s="353"/>
      <c r="C292" s="353"/>
      <c r="D292" s="353"/>
      <c r="E292" s="353"/>
      <c r="F292" s="353"/>
      <c r="G292" s="353"/>
      <c r="H292" s="353"/>
      <c r="I292" s="353"/>
      <c r="J292" s="353"/>
      <c r="K292" s="353"/>
      <c r="L292" s="353"/>
      <c r="M292" s="353"/>
      <c r="N292" s="353"/>
      <c r="O292" s="353"/>
      <c r="P292" s="353"/>
      <c r="Q292" s="353"/>
      <c r="R292" s="353"/>
      <c r="S292" s="353"/>
      <c r="T292" s="353"/>
      <c r="U292" s="353"/>
      <c r="V292" s="353"/>
      <c r="W292" s="353"/>
      <c r="X292" s="353"/>
      <c r="Y292" s="48"/>
      <c r="Z292" s="48"/>
    </row>
    <row r="293" spans="1:53" ht="16.5" customHeight="1" x14ac:dyDescent="0.25">
      <c r="A293" s="360" t="s">
        <v>445</v>
      </c>
      <c r="B293" s="324"/>
      <c r="C293" s="324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09"/>
      <c r="Z293" s="309"/>
    </row>
    <row r="294" spans="1:53" ht="14.25" customHeight="1" x14ac:dyDescent="0.25">
      <c r="A294" s="337" t="s">
        <v>103</v>
      </c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24"/>
      <c r="N294" s="324"/>
      <c r="O294" s="324"/>
      <c r="P294" s="324"/>
      <c r="Q294" s="324"/>
      <c r="R294" s="324"/>
      <c r="S294" s="324"/>
      <c r="T294" s="324"/>
      <c r="U294" s="324"/>
      <c r="V294" s="324"/>
      <c r="W294" s="324"/>
      <c r="X294" s="324"/>
      <c r="Y294" s="310"/>
      <c r="Z294" s="310"/>
    </row>
    <row r="295" spans="1:53" ht="27" customHeight="1" x14ac:dyDescent="0.25">
      <c r="A295" s="54" t="s">
        <v>446</v>
      </c>
      <c r="B295" s="54" t="s">
        <v>447</v>
      </c>
      <c r="C295" s="31">
        <v>4301011339</v>
      </c>
      <c r="D295" s="331">
        <v>4607091383997</v>
      </c>
      <c r="E295" s="332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34"/>
      <c r="P295" s="334"/>
      <c r="Q295" s="334"/>
      <c r="R295" s="332"/>
      <c r="S295" s="34"/>
      <c r="T295" s="34"/>
      <c r="U295" s="35" t="s">
        <v>65</v>
      </c>
      <c r="V295" s="314">
        <v>700</v>
      </c>
      <c r="W295" s="315">
        <f t="shared" ref="W295:W302" si="14">IFERROR(IF(V295="",0,CEILING((V295/$H295),1)*$H295),"")</f>
        <v>705</v>
      </c>
      <c r="X295" s="36">
        <f>IFERROR(IF(W295=0,"",ROUNDUP(W295/H295,0)*0.02175),"")</f>
        <v>1.0222499999999999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446</v>
      </c>
      <c r="B296" s="54" t="s">
        <v>448</v>
      </c>
      <c r="C296" s="31">
        <v>4301011239</v>
      </c>
      <c r="D296" s="331">
        <v>4607091383997</v>
      </c>
      <c r="E296" s="332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34"/>
      <c r="P296" s="334"/>
      <c r="Q296" s="334"/>
      <c r="R296" s="332"/>
      <c r="S296" s="34"/>
      <c r="T296" s="34"/>
      <c r="U296" s="35" t="s">
        <v>65</v>
      </c>
      <c r="V296" s="314">
        <v>0</v>
      </c>
      <c r="W296" s="31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449</v>
      </c>
      <c r="B297" s="54" t="s">
        <v>450</v>
      </c>
      <c r="C297" s="31">
        <v>4301011326</v>
      </c>
      <c r="D297" s="331">
        <v>4607091384130</v>
      </c>
      <c r="E297" s="332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7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34"/>
      <c r="P297" s="334"/>
      <c r="Q297" s="334"/>
      <c r="R297" s="332"/>
      <c r="S297" s="34"/>
      <c r="T297" s="34"/>
      <c r="U297" s="35" t="s">
        <v>65</v>
      </c>
      <c r="V297" s="314">
        <v>700</v>
      </c>
      <c r="W297" s="315">
        <f t="shared" si="14"/>
        <v>705</v>
      </c>
      <c r="X297" s="36">
        <f>IFERROR(IF(W297=0,"",ROUNDUP(W297/H297,0)*0.02175),"")</f>
        <v>1.0222499999999999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449</v>
      </c>
      <c r="B298" s="54" t="s">
        <v>451</v>
      </c>
      <c r="C298" s="31">
        <v>4301011240</v>
      </c>
      <c r="D298" s="331">
        <v>4607091384130</v>
      </c>
      <c r="E298" s="332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34"/>
      <c r="P298" s="334"/>
      <c r="Q298" s="334"/>
      <c r="R298" s="332"/>
      <c r="S298" s="34"/>
      <c r="T298" s="34"/>
      <c r="U298" s="35" t="s">
        <v>65</v>
      </c>
      <c r="V298" s="314">
        <v>0</v>
      </c>
      <c r="W298" s="315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16.5" customHeight="1" x14ac:dyDescent="0.25">
      <c r="A299" s="54" t="s">
        <v>452</v>
      </c>
      <c r="B299" s="54" t="s">
        <v>453</v>
      </c>
      <c r="C299" s="31">
        <v>4301011330</v>
      </c>
      <c r="D299" s="331">
        <v>4607091384147</v>
      </c>
      <c r="E299" s="332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7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34"/>
      <c r="P299" s="334"/>
      <c r="Q299" s="334"/>
      <c r="R299" s="332"/>
      <c r="S299" s="34"/>
      <c r="T299" s="34"/>
      <c r="U299" s="35" t="s">
        <v>65</v>
      </c>
      <c r="V299" s="314">
        <v>700</v>
      </c>
      <c r="W299" s="315">
        <f t="shared" si="14"/>
        <v>705</v>
      </c>
      <c r="X299" s="36">
        <f>IFERROR(IF(W299=0,"",ROUNDUP(W299/H299,0)*0.02175),"")</f>
        <v>1.0222499999999999</v>
      </c>
      <c r="Y299" s="56"/>
      <c r="Z299" s="57"/>
      <c r="AD299" s="58"/>
      <c r="BA299" s="223" t="s">
        <v>1</v>
      </c>
    </row>
    <row r="300" spans="1:53" ht="16.5" customHeight="1" x14ac:dyDescent="0.25">
      <c r="A300" s="54" t="s">
        <v>452</v>
      </c>
      <c r="B300" s="54" t="s">
        <v>454</v>
      </c>
      <c r="C300" s="31">
        <v>4301011238</v>
      </c>
      <c r="D300" s="331">
        <v>4607091384147</v>
      </c>
      <c r="E300" s="332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19" t="s">
        <v>455</v>
      </c>
      <c r="O300" s="334"/>
      <c r="P300" s="334"/>
      <c r="Q300" s="334"/>
      <c r="R300" s="332"/>
      <c r="S300" s="34"/>
      <c r="T300" s="34"/>
      <c r="U300" s="35" t="s">
        <v>65</v>
      </c>
      <c r="V300" s="314">
        <v>0</v>
      </c>
      <c r="W300" s="315">
        <f t="shared" si="14"/>
        <v>0</v>
      </c>
      <c r="X300" s="36" t="str">
        <f>IFERROR(IF(W300=0,"",ROUNDUP(W300/H300,0)*0.02039),"")</f>
        <v/>
      </c>
      <c r="Y300" s="56"/>
      <c r="Z300" s="57"/>
      <c r="AD300" s="58"/>
      <c r="BA300" s="224" t="s">
        <v>1</v>
      </c>
    </row>
    <row r="301" spans="1:53" ht="27" customHeight="1" x14ac:dyDescent="0.25">
      <c r="A301" s="54" t="s">
        <v>456</v>
      </c>
      <c r="B301" s="54" t="s">
        <v>457</v>
      </c>
      <c r="C301" s="31">
        <v>4301011327</v>
      </c>
      <c r="D301" s="331">
        <v>4607091384154</v>
      </c>
      <c r="E301" s="332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3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34"/>
      <c r="P301" s="334"/>
      <c r="Q301" s="334"/>
      <c r="R301" s="332"/>
      <c r="S301" s="34"/>
      <c r="T301" s="34"/>
      <c r="U301" s="35" t="s">
        <v>65</v>
      </c>
      <c r="V301" s="314">
        <v>0</v>
      </c>
      <c r="W301" s="315">
        <f t="shared" si="14"/>
        <v>0</v>
      </c>
      <c r="X301" s="36" t="str">
        <f>IFERROR(IF(W301=0,"",ROUNDUP(W301/H301,0)*0.00937),"")</f>
        <v/>
      </c>
      <c r="Y301" s="56"/>
      <c r="Z301" s="57"/>
      <c r="AD301" s="58"/>
      <c r="BA301" s="225" t="s">
        <v>1</v>
      </c>
    </row>
    <row r="302" spans="1:53" ht="27" customHeight="1" x14ac:dyDescent="0.25">
      <c r="A302" s="54" t="s">
        <v>458</v>
      </c>
      <c r="B302" s="54" t="s">
        <v>459</v>
      </c>
      <c r="C302" s="31">
        <v>4301011332</v>
      </c>
      <c r="D302" s="331">
        <v>4607091384161</v>
      </c>
      <c r="E302" s="332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34"/>
      <c r="P302" s="334"/>
      <c r="Q302" s="334"/>
      <c r="R302" s="332"/>
      <c r="S302" s="34"/>
      <c r="T302" s="34"/>
      <c r="U302" s="35" t="s">
        <v>65</v>
      </c>
      <c r="V302" s="314">
        <v>0</v>
      </c>
      <c r="W302" s="315">
        <f t="shared" si="14"/>
        <v>0</v>
      </c>
      <c r="X302" s="36" t="str">
        <f>IFERROR(IF(W302=0,"",ROUNDUP(W302/H302,0)*0.00937),"")</f>
        <v/>
      </c>
      <c r="Y302" s="56"/>
      <c r="Z302" s="57"/>
      <c r="AD302" s="58"/>
      <c r="BA302" s="226" t="s">
        <v>1</v>
      </c>
    </row>
    <row r="303" spans="1:53" x14ac:dyDescent="0.2">
      <c r="A303" s="323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4"/>
      <c r="M303" s="325"/>
      <c r="N303" s="318" t="s">
        <v>66</v>
      </c>
      <c r="O303" s="319"/>
      <c r="P303" s="319"/>
      <c r="Q303" s="319"/>
      <c r="R303" s="319"/>
      <c r="S303" s="319"/>
      <c r="T303" s="320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140</v>
      </c>
      <c r="W303" s="316">
        <f>IFERROR(W295/H295,"0")+IFERROR(W296/H296,"0")+IFERROR(W297/H297,"0")+IFERROR(W298/H298,"0")+IFERROR(W299/H299,"0")+IFERROR(W300/H300,"0")+IFERROR(W301/H301,"0")+IFERROR(W302/H302,"0")</f>
        <v>141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3.0667499999999999</v>
      </c>
      <c r="Y303" s="317"/>
      <c r="Z303" s="317"/>
    </row>
    <row r="304" spans="1:53" x14ac:dyDescent="0.2">
      <c r="A304" s="324"/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5"/>
      <c r="N304" s="318" t="s">
        <v>66</v>
      </c>
      <c r="O304" s="319"/>
      <c r="P304" s="319"/>
      <c r="Q304" s="319"/>
      <c r="R304" s="319"/>
      <c r="S304" s="319"/>
      <c r="T304" s="320"/>
      <c r="U304" s="37" t="s">
        <v>65</v>
      </c>
      <c r="V304" s="316">
        <f>IFERROR(SUM(V295:V302),"0")</f>
        <v>2100</v>
      </c>
      <c r="W304" s="316">
        <f>IFERROR(SUM(W295:W302),"0")</f>
        <v>2115</v>
      </c>
      <c r="X304" s="37"/>
      <c r="Y304" s="317"/>
      <c r="Z304" s="317"/>
    </row>
    <row r="305" spans="1:53" ht="14.25" customHeight="1" x14ac:dyDescent="0.25">
      <c r="A305" s="337" t="s">
        <v>95</v>
      </c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4"/>
      <c r="X305" s="324"/>
      <c r="Y305" s="310"/>
      <c r="Z305" s="310"/>
    </row>
    <row r="306" spans="1:53" ht="27" customHeight="1" x14ac:dyDescent="0.25">
      <c r="A306" s="54" t="s">
        <v>460</v>
      </c>
      <c r="B306" s="54" t="s">
        <v>461</v>
      </c>
      <c r="C306" s="31">
        <v>4301020178</v>
      </c>
      <c r="D306" s="331">
        <v>4607091383980</v>
      </c>
      <c r="E306" s="332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34"/>
      <c r="P306" s="334"/>
      <c r="Q306" s="334"/>
      <c r="R306" s="332"/>
      <c r="S306" s="34"/>
      <c r="T306" s="34"/>
      <c r="U306" s="35" t="s">
        <v>65</v>
      </c>
      <c r="V306" s="314">
        <v>2700</v>
      </c>
      <c r="W306" s="315">
        <f>IFERROR(IF(V306="",0,CEILING((V306/$H306),1)*$H306),"")</f>
        <v>2700</v>
      </c>
      <c r="X306" s="36">
        <f>IFERROR(IF(W306=0,"",ROUNDUP(W306/H306,0)*0.02175),"")</f>
        <v>3.9149999999999996</v>
      </c>
      <c r="Y306" s="56"/>
      <c r="Z306" s="57"/>
      <c r="AD306" s="58"/>
      <c r="BA306" s="227" t="s">
        <v>1</v>
      </c>
    </row>
    <row r="307" spans="1:53" ht="16.5" customHeight="1" x14ac:dyDescent="0.25">
      <c r="A307" s="54" t="s">
        <v>462</v>
      </c>
      <c r="B307" s="54" t="s">
        <v>463</v>
      </c>
      <c r="C307" s="31">
        <v>4301020270</v>
      </c>
      <c r="D307" s="331">
        <v>4680115883314</v>
      </c>
      <c r="E307" s="332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119</v>
      </c>
      <c r="M307" s="32">
        <v>50</v>
      </c>
      <c r="N307" s="526" t="s">
        <v>464</v>
      </c>
      <c r="O307" s="334"/>
      <c r="P307" s="334"/>
      <c r="Q307" s="334"/>
      <c r="R307" s="332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8" t="s">
        <v>1</v>
      </c>
    </row>
    <row r="308" spans="1:53" ht="27" customHeight="1" x14ac:dyDescent="0.25">
      <c r="A308" s="54" t="s">
        <v>465</v>
      </c>
      <c r="B308" s="54" t="s">
        <v>466</v>
      </c>
      <c r="C308" s="31">
        <v>4301020179</v>
      </c>
      <c r="D308" s="331">
        <v>4607091384178</v>
      </c>
      <c r="E308" s="332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5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34"/>
      <c r="P308" s="334"/>
      <c r="Q308" s="334"/>
      <c r="R308" s="332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9" t="s">
        <v>1</v>
      </c>
    </row>
    <row r="309" spans="1:53" x14ac:dyDescent="0.2">
      <c r="A309" s="323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18" t="s">
        <v>66</v>
      </c>
      <c r="O309" s="319"/>
      <c r="P309" s="319"/>
      <c r="Q309" s="319"/>
      <c r="R309" s="319"/>
      <c r="S309" s="319"/>
      <c r="T309" s="320"/>
      <c r="U309" s="37" t="s">
        <v>67</v>
      </c>
      <c r="V309" s="316">
        <f>IFERROR(V306/H306,"0")+IFERROR(V307/H307,"0")+IFERROR(V308/H308,"0")</f>
        <v>180</v>
      </c>
      <c r="W309" s="316">
        <f>IFERROR(W306/H306,"0")+IFERROR(W307/H307,"0")+IFERROR(W308/H308,"0")</f>
        <v>180</v>
      </c>
      <c r="X309" s="316">
        <f>IFERROR(IF(X306="",0,X306),"0")+IFERROR(IF(X307="",0,X307),"0")+IFERROR(IF(X308="",0,X308),"0")</f>
        <v>3.9149999999999996</v>
      </c>
      <c r="Y309" s="317"/>
      <c r="Z309" s="317"/>
    </row>
    <row r="310" spans="1:53" x14ac:dyDescent="0.2">
      <c r="A310" s="324"/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65</v>
      </c>
      <c r="V310" s="316">
        <f>IFERROR(SUM(V306:V308),"0")</f>
        <v>2700</v>
      </c>
      <c r="W310" s="316">
        <f>IFERROR(SUM(W306:W308),"0")</f>
        <v>2700</v>
      </c>
      <c r="X310" s="37"/>
      <c r="Y310" s="317"/>
      <c r="Z310" s="317"/>
    </row>
    <row r="311" spans="1:53" ht="14.25" customHeight="1" x14ac:dyDescent="0.25">
      <c r="A311" s="337" t="s">
        <v>68</v>
      </c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2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4"/>
      <c r="X311" s="324"/>
      <c r="Y311" s="310"/>
      <c r="Z311" s="310"/>
    </row>
    <row r="312" spans="1:53" ht="27" customHeight="1" x14ac:dyDescent="0.25">
      <c r="A312" s="54" t="s">
        <v>467</v>
      </c>
      <c r="B312" s="54" t="s">
        <v>468</v>
      </c>
      <c r="C312" s="31">
        <v>4301051298</v>
      </c>
      <c r="D312" s="331">
        <v>4607091384260</v>
      </c>
      <c r="E312" s="332"/>
      <c r="F312" s="313">
        <v>1.3</v>
      </c>
      <c r="G312" s="32">
        <v>6</v>
      </c>
      <c r="H312" s="313">
        <v>7.8</v>
      </c>
      <c r="I312" s="313">
        <v>8.3640000000000008</v>
      </c>
      <c r="J312" s="32">
        <v>56</v>
      </c>
      <c r="K312" s="32" t="s">
        <v>98</v>
      </c>
      <c r="L312" s="33" t="s">
        <v>64</v>
      </c>
      <c r="M312" s="32">
        <v>35</v>
      </c>
      <c r="N312" s="3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34"/>
      <c r="P312" s="334"/>
      <c r="Q312" s="334"/>
      <c r="R312" s="332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0" t="s">
        <v>1</v>
      </c>
    </row>
    <row r="313" spans="1:53" x14ac:dyDescent="0.2">
      <c r="A313" s="323"/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5"/>
      <c r="N313" s="318" t="s">
        <v>66</v>
      </c>
      <c r="O313" s="319"/>
      <c r="P313" s="319"/>
      <c r="Q313" s="319"/>
      <c r="R313" s="319"/>
      <c r="S313" s="319"/>
      <c r="T313" s="320"/>
      <c r="U313" s="37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24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65</v>
      </c>
      <c r="V314" s="316">
        <f>IFERROR(SUM(V312:V312),"0")</f>
        <v>0</v>
      </c>
      <c r="W314" s="316">
        <f>IFERROR(SUM(W312:W312),"0")</f>
        <v>0</v>
      </c>
      <c r="X314" s="37"/>
      <c r="Y314" s="317"/>
      <c r="Z314" s="317"/>
    </row>
    <row r="315" spans="1:53" ht="14.25" customHeight="1" x14ac:dyDescent="0.25">
      <c r="A315" s="337" t="s">
        <v>225</v>
      </c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4"/>
      <c r="X315" s="324"/>
      <c r="Y315" s="310"/>
      <c r="Z315" s="310"/>
    </row>
    <row r="316" spans="1:53" ht="16.5" customHeight="1" x14ac:dyDescent="0.25">
      <c r="A316" s="54" t="s">
        <v>469</v>
      </c>
      <c r="B316" s="54" t="s">
        <v>470</v>
      </c>
      <c r="C316" s="31">
        <v>4301060314</v>
      </c>
      <c r="D316" s="331">
        <v>4607091384673</v>
      </c>
      <c r="E316" s="332"/>
      <c r="F316" s="313">
        <v>1.3</v>
      </c>
      <c r="G316" s="32">
        <v>6</v>
      </c>
      <c r="H316" s="313">
        <v>7.8</v>
      </c>
      <c r="I316" s="313">
        <v>8.3640000000000008</v>
      </c>
      <c r="J316" s="32">
        <v>56</v>
      </c>
      <c r="K316" s="32" t="s">
        <v>98</v>
      </c>
      <c r="L316" s="33" t="s">
        <v>64</v>
      </c>
      <c r="M316" s="32">
        <v>30</v>
      </c>
      <c r="N316" s="5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34"/>
      <c r="P316" s="334"/>
      <c r="Q316" s="334"/>
      <c r="R316" s="332"/>
      <c r="S316" s="34"/>
      <c r="T316" s="34"/>
      <c r="U316" s="35" t="s">
        <v>65</v>
      </c>
      <c r="V316" s="314">
        <v>0</v>
      </c>
      <c r="W316" s="31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1" t="s">
        <v>1</v>
      </c>
    </row>
    <row r="317" spans="1:53" x14ac:dyDescent="0.2">
      <c r="A317" s="323"/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25"/>
      <c r="N317" s="318" t="s">
        <v>66</v>
      </c>
      <c r="O317" s="319"/>
      <c r="P317" s="319"/>
      <c r="Q317" s="319"/>
      <c r="R317" s="319"/>
      <c r="S317" s="319"/>
      <c r="T317" s="320"/>
      <c r="U317" s="37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24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4"/>
      <c r="M318" s="325"/>
      <c r="N318" s="318" t="s">
        <v>66</v>
      </c>
      <c r="O318" s="319"/>
      <c r="P318" s="319"/>
      <c r="Q318" s="319"/>
      <c r="R318" s="319"/>
      <c r="S318" s="319"/>
      <c r="T318" s="320"/>
      <c r="U318" s="37" t="s">
        <v>65</v>
      </c>
      <c r="V318" s="316">
        <f>IFERROR(SUM(V316:V316),"0")</f>
        <v>0</v>
      </c>
      <c r="W318" s="316">
        <f>IFERROR(SUM(W316:W316),"0")</f>
        <v>0</v>
      </c>
      <c r="X318" s="37"/>
      <c r="Y318" s="317"/>
      <c r="Z318" s="317"/>
    </row>
    <row r="319" spans="1:53" ht="16.5" customHeight="1" x14ac:dyDescent="0.25">
      <c r="A319" s="360" t="s">
        <v>471</v>
      </c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09"/>
      <c r="Z319" s="309"/>
    </row>
    <row r="320" spans="1:53" ht="14.25" customHeight="1" x14ac:dyDescent="0.25">
      <c r="A320" s="337" t="s">
        <v>103</v>
      </c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4"/>
      <c r="M320" s="324"/>
      <c r="N320" s="324"/>
      <c r="O320" s="324"/>
      <c r="P320" s="324"/>
      <c r="Q320" s="324"/>
      <c r="R320" s="324"/>
      <c r="S320" s="324"/>
      <c r="T320" s="324"/>
      <c r="U320" s="324"/>
      <c r="V320" s="324"/>
      <c r="W320" s="324"/>
      <c r="X320" s="324"/>
      <c r="Y320" s="310"/>
      <c r="Z320" s="310"/>
    </row>
    <row r="321" spans="1:53" ht="27" customHeight="1" x14ac:dyDescent="0.25">
      <c r="A321" s="54" t="s">
        <v>472</v>
      </c>
      <c r="B321" s="54" t="s">
        <v>473</v>
      </c>
      <c r="C321" s="31">
        <v>4301011324</v>
      </c>
      <c r="D321" s="331">
        <v>4607091384185</v>
      </c>
      <c r="E321" s="332"/>
      <c r="F321" s="313">
        <v>0.8</v>
      </c>
      <c r="G321" s="32">
        <v>15</v>
      </c>
      <c r="H321" s="313">
        <v>12</v>
      </c>
      <c r="I321" s="313">
        <v>12.48</v>
      </c>
      <c r="J321" s="32">
        <v>56</v>
      </c>
      <c r="K321" s="32" t="s">
        <v>98</v>
      </c>
      <c r="L321" s="33" t="s">
        <v>64</v>
      </c>
      <c r="M321" s="32">
        <v>60</v>
      </c>
      <c r="N321" s="6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34"/>
      <c r="P321" s="334"/>
      <c r="Q321" s="334"/>
      <c r="R321" s="332"/>
      <c r="S321" s="34"/>
      <c r="T321" s="34"/>
      <c r="U321" s="35" t="s">
        <v>65</v>
      </c>
      <c r="V321" s="314">
        <v>0</v>
      </c>
      <c r="W321" s="315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474</v>
      </c>
      <c r="B322" s="54" t="s">
        <v>475</v>
      </c>
      <c r="C322" s="31">
        <v>4301011312</v>
      </c>
      <c r="D322" s="331">
        <v>4607091384192</v>
      </c>
      <c r="E322" s="332"/>
      <c r="F322" s="313">
        <v>1.8</v>
      </c>
      <c r="G322" s="32">
        <v>6</v>
      </c>
      <c r="H322" s="313">
        <v>10.8</v>
      </c>
      <c r="I322" s="313">
        <v>11.28</v>
      </c>
      <c r="J322" s="32">
        <v>56</v>
      </c>
      <c r="K322" s="32" t="s">
        <v>98</v>
      </c>
      <c r="L322" s="33" t="s">
        <v>99</v>
      </c>
      <c r="M322" s="32">
        <v>60</v>
      </c>
      <c r="N322" s="3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34"/>
      <c r="P322" s="334"/>
      <c r="Q322" s="334"/>
      <c r="R322" s="332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476</v>
      </c>
      <c r="B323" s="54" t="s">
        <v>477</v>
      </c>
      <c r="C323" s="31">
        <v>4301011483</v>
      </c>
      <c r="D323" s="331">
        <v>4680115881907</v>
      </c>
      <c r="E323" s="332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64</v>
      </c>
      <c r="M323" s="32">
        <v>60</v>
      </c>
      <c r="N323" s="6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34"/>
      <c r="P323" s="334"/>
      <c r="Q323" s="334"/>
      <c r="R323" s="332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478</v>
      </c>
      <c r="B324" s="54" t="s">
        <v>479</v>
      </c>
      <c r="C324" s="31">
        <v>4301011303</v>
      </c>
      <c r="D324" s="331">
        <v>4607091384680</v>
      </c>
      <c r="E324" s="332"/>
      <c r="F324" s="313">
        <v>0.4</v>
      </c>
      <c r="G324" s="32">
        <v>10</v>
      </c>
      <c r="H324" s="313">
        <v>4</v>
      </c>
      <c r="I324" s="313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39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34"/>
      <c r="P324" s="334"/>
      <c r="Q324" s="334"/>
      <c r="R324" s="332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5" t="s">
        <v>1</v>
      </c>
    </row>
    <row r="325" spans="1:53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25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5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16">
        <f>IFERROR(SUM(V321:V324),"0")</f>
        <v>0</v>
      </c>
      <c r="W326" s="316">
        <f>IFERROR(SUM(W321:W324),"0")</f>
        <v>0</v>
      </c>
      <c r="X326" s="37"/>
      <c r="Y326" s="317"/>
      <c r="Z326" s="317"/>
    </row>
    <row r="327" spans="1:53" ht="14.25" customHeight="1" x14ac:dyDescent="0.25">
      <c r="A327" s="337" t="s">
        <v>60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10"/>
      <c r="Z327" s="310"/>
    </row>
    <row r="328" spans="1:53" ht="27" customHeight="1" x14ac:dyDescent="0.25">
      <c r="A328" s="54" t="s">
        <v>480</v>
      </c>
      <c r="B328" s="54" t="s">
        <v>481</v>
      </c>
      <c r="C328" s="31">
        <v>4301031139</v>
      </c>
      <c r="D328" s="331">
        <v>4607091384802</v>
      </c>
      <c r="E328" s="332"/>
      <c r="F328" s="313">
        <v>0.73</v>
      </c>
      <c r="G328" s="32">
        <v>6</v>
      </c>
      <c r="H328" s="313">
        <v>4.38</v>
      </c>
      <c r="I328" s="313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6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34"/>
      <c r="P328" s="334"/>
      <c r="Q328" s="334"/>
      <c r="R328" s="332"/>
      <c r="S328" s="34"/>
      <c r="T328" s="34"/>
      <c r="U328" s="35" t="s">
        <v>65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6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4301031140</v>
      </c>
      <c r="D329" s="331">
        <v>4607091384826</v>
      </c>
      <c r="E329" s="332"/>
      <c r="F329" s="313">
        <v>0.35</v>
      </c>
      <c r="G329" s="32">
        <v>8</v>
      </c>
      <c r="H329" s="313">
        <v>2.8</v>
      </c>
      <c r="I329" s="313">
        <v>2.9</v>
      </c>
      <c r="J329" s="32">
        <v>234</v>
      </c>
      <c r="K329" s="32" t="s">
        <v>170</v>
      </c>
      <c r="L329" s="33" t="s">
        <v>64</v>
      </c>
      <c r="M329" s="32">
        <v>35</v>
      </c>
      <c r="N329" s="5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34"/>
      <c r="P329" s="334"/>
      <c r="Q329" s="334"/>
      <c r="R329" s="332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7" t="s">
        <v>1</v>
      </c>
    </row>
    <row r="330" spans="1:53" x14ac:dyDescent="0.2">
      <c r="A330" s="323"/>
      <c r="B330" s="324"/>
      <c r="C330" s="324"/>
      <c r="D330" s="324"/>
      <c r="E330" s="324"/>
      <c r="F330" s="324"/>
      <c r="G330" s="324"/>
      <c r="H330" s="324"/>
      <c r="I330" s="324"/>
      <c r="J330" s="324"/>
      <c r="K330" s="324"/>
      <c r="L330" s="324"/>
      <c r="M330" s="325"/>
      <c r="N330" s="318" t="s">
        <v>66</v>
      </c>
      <c r="O330" s="319"/>
      <c r="P330" s="319"/>
      <c r="Q330" s="319"/>
      <c r="R330" s="319"/>
      <c r="S330" s="319"/>
      <c r="T330" s="320"/>
      <c r="U330" s="37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24"/>
      <c r="B331" s="324"/>
      <c r="C331" s="324"/>
      <c r="D331" s="324"/>
      <c r="E331" s="324"/>
      <c r="F331" s="324"/>
      <c r="G331" s="324"/>
      <c r="H331" s="324"/>
      <c r="I331" s="324"/>
      <c r="J331" s="324"/>
      <c r="K331" s="324"/>
      <c r="L331" s="324"/>
      <c r="M331" s="325"/>
      <c r="N331" s="318" t="s">
        <v>66</v>
      </c>
      <c r="O331" s="319"/>
      <c r="P331" s="319"/>
      <c r="Q331" s="319"/>
      <c r="R331" s="319"/>
      <c r="S331" s="319"/>
      <c r="T331" s="320"/>
      <c r="U331" s="37" t="s">
        <v>65</v>
      </c>
      <c r="V331" s="316">
        <f>IFERROR(SUM(V328:V329),"0")</f>
        <v>0</v>
      </c>
      <c r="W331" s="316">
        <f>IFERROR(SUM(W328:W329),"0")</f>
        <v>0</v>
      </c>
      <c r="X331" s="37"/>
      <c r="Y331" s="317"/>
      <c r="Z331" s="317"/>
    </row>
    <row r="332" spans="1:53" ht="14.25" customHeight="1" x14ac:dyDescent="0.25">
      <c r="A332" s="337" t="s">
        <v>68</v>
      </c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4"/>
      <c r="M332" s="324"/>
      <c r="N332" s="324"/>
      <c r="O332" s="324"/>
      <c r="P332" s="324"/>
      <c r="Q332" s="324"/>
      <c r="R332" s="324"/>
      <c r="S332" s="324"/>
      <c r="T332" s="324"/>
      <c r="U332" s="324"/>
      <c r="V332" s="324"/>
      <c r="W332" s="324"/>
      <c r="X332" s="324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4301051303</v>
      </c>
      <c r="D333" s="331">
        <v>4607091384246</v>
      </c>
      <c r="E333" s="332"/>
      <c r="F333" s="313">
        <v>1.3</v>
      </c>
      <c r="G333" s="32">
        <v>6</v>
      </c>
      <c r="H333" s="313">
        <v>7.8</v>
      </c>
      <c r="I333" s="313">
        <v>8.3640000000000008</v>
      </c>
      <c r="J333" s="32">
        <v>56</v>
      </c>
      <c r="K333" s="32" t="s">
        <v>98</v>
      </c>
      <c r="L333" s="33" t="s">
        <v>64</v>
      </c>
      <c r="M333" s="32">
        <v>40</v>
      </c>
      <c r="N333" s="63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34"/>
      <c r="P333" s="334"/>
      <c r="Q333" s="334"/>
      <c r="R333" s="332"/>
      <c r="S333" s="34"/>
      <c r="T333" s="34"/>
      <c r="U333" s="35" t="s">
        <v>65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4301051445</v>
      </c>
      <c r="D334" s="331">
        <v>4680115881976</v>
      </c>
      <c r="E334" s="332"/>
      <c r="F334" s="313">
        <v>1.3</v>
      </c>
      <c r="G334" s="32">
        <v>6</v>
      </c>
      <c r="H334" s="313">
        <v>7.8</v>
      </c>
      <c r="I334" s="313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6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34"/>
      <c r="P334" s="334"/>
      <c r="Q334" s="334"/>
      <c r="R334" s="332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9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4301051297</v>
      </c>
      <c r="D335" s="331">
        <v>4607091384253</v>
      </c>
      <c r="E335" s="332"/>
      <c r="F335" s="313">
        <v>0.4</v>
      </c>
      <c r="G335" s="32">
        <v>6</v>
      </c>
      <c r="H335" s="313">
        <v>2.4</v>
      </c>
      <c r="I335" s="313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34"/>
      <c r="P335" s="334"/>
      <c r="Q335" s="334"/>
      <c r="R335" s="332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40" t="s">
        <v>1</v>
      </c>
    </row>
    <row r="336" spans="1:53" ht="27" customHeight="1" x14ac:dyDescent="0.25">
      <c r="A336" s="54" t="s">
        <v>490</v>
      </c>
      <c r="B336" s="54" t="s">
        <v>491</v>
      </c>
      <c r="C336" s="31">
        <v>4301051444</v>
      </c>
      <c r="D336" s="331">
        <v>4680115881969</v>
      </c>
      <c r="E336" s="332"/>
      <c r="F336" s="313">
        <v>0.4</v>
      </c>
      <c r="G336" s="32">
        <v>6</v>
      </c>
      <c r="H336" s="313">
        <v>2.4</v>
      </c>
      <c r="I336" s="313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6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34"/>
      <c r="P336" s="334"/>
      <c r="Q336" s="334"/>
      <c r="R336" s="332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1" t="s">
        <v>1</v>
      </c>
    </row>
    <row r="337" spans="1:53" x14ac:dyDescent="0.2">
      <c r="A337" s="323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18" t="s">
        <v>66</v>
      </c>
      <c r="O337" s="319"/>
      <c r="P337" s="319"/>
      <c r="Q337" s="319"/>
      <c r="R337" s="319"/>
      <c r="S337" s="319"/>
      <c r="T337" s="320"/>
      <c r="U337" s="37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24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65</v>
      </c>
      <c r="V338" s="316">
        <f>IFERROR(SUM(V333:V336),"0")</f>
        <v>0</v>
      </c>
      <c r="W338" s="316">
        <f>IFERROR(SUM(W333:W336),"0")</f>
        <v>0</v>
      </c>
      <c r="X338" s="37"/>
      <c r="Y338" s="317"/>
      <c r="Z338" s="317"/>
    </row>
    <row r="339" spans="1:53" ht="14.25" customHeight="1" x14ac:dyDescent="0.25">
      <c r="A339" s="337" t="s">
        <v>225</v>
      </c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324"/>
      <c r="Y339" s="310"/>
      <c r="Z339" s="310"/>
    </row>
    <row r="340" spans="1:53" ht="27" customHeight="1" x14ac:dyDescent="0.25">
      <c r="A340" s="54" t="s">
        <v>492</v>
      </c>
      <c r="B340" s="54" t="s">
        <v>493</v>
      </c>
      <c r="C340" s="31">
        <v>4301060322</v>
      </c>
      <c r="D340" s="331">
        <v>4607091389357</v>
      </c>
      <c r="E340" s="332"/>
      <c r="F340" s="313">
        <v>1.3</v>
      </c>
      <c r="G340" s="32">
        <v>6</v>
      </c>
      <c r="H340" s="313">
        <v>7.8</v>
      </c>
      <c r="I340" s="313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34"/>
      <c r="P340" s="334"/>
      <c r="Q340" s="334"/>
      <c r="R340" s="332"/>
      <c r="S340" s="34"/>
      <c r="T340" s="34"/>
      <c r="U340" s="35" t="s">
        <v>65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2" t="s">
        <v>1</v>
      </c>
    </row>
    <row r="341" spans="1:53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4"/>
      <c r="M341" s="325"/>
      <c r="N341" s="318" t="s">
        <v>66</v>
      </c>
      <c r="O341" s="319"/>
      <c r="P341" s="319"/>
      <c r="Q341" s="319"/>
      <c r="R341" s="319"/>
      <c r="S341" s="319"/>
      <c r="T341" s="320"/>
      <c r="U341" s="37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4"/>
      <c r="M342" s="325"/>
      <c r="N342" s="318" t="s">
        <v>66</v>
      </c>
      <c r="O342" s="319"/>
      <c r="P342" s="319"/>
      <c r="Q342" s="319"/>
      <c r="R342" s="319"/>
      <c r="S342" s="319"/>
      <c r="T342" s="320"/>
      <c r="U342" s="37" t="s">
        <v>65</v>
      </c>
      <c r="V342" s="316">
        <f>IFERROR(SUM(V340:V340),"0")</f>
        <v>0</v>
      </c>
      <c r="W342" s="316">
        <f>IFERROR(SUM(W340:W340),"0")</f>
        <v>0</v>
      </c>
      <c r="X342" s="37"/>
      <c r="Y342" s="317"/>
      <c r="Z342" s="317"/>
    </row>
    <row r="343" spans="1:53" ht="27.75" customHeight="1" x14ac:dyDescent="0.2">
      <c r="A343" s="352" t="s">
        <v>494</v>
      </c>
      <c r="B343" s="353"/>
      <c r="C343" s="353"/>
      <c r="D343" s="353"/>
      <c r="E343" s="353"/>
      <c r="F343" s="353"/>
      <c r="G343" s="353"/>
      <c r="H343" s="353"/>
      <c r="I343" s="353"/>
      <c r="J343" s="353"/>
      <c r="K343" s="353"/>
      <c r="L343" s="353"/>
      <c r="M343" s="353"/>
      <c r="N343" s="353"/>
      <c r="O343" s="353"/>
      <c r="P343" s="353"/>
      <c r="Q343" s="353"/>
      <c r="R343" s="353"/>
      <c r="S343" s="353"/>
      <c r="T343" s="353"/>
      <c r="U343" s="353"/>
      <c r="V343" s="353"/>
      <c r="W343" s="353"/>
      <c r="X343" s="353"/>
      <c r="Y343" s="48"/>
      <c r="Z343" s="48"/>
    </row>
    <row r="344" spans="1:53" ht="16.5" customHeight="1" x14ac:dyDescent="0.25">
      <c r="A344" s="360" t="s">
        <v>495</v>
      </c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4"/>
      <c r="N344" s="324"/>
      <c r="O344" s="324"/>
      <c r="P344" s="324"/>
      <c r="Q344" s="324"/>
      <c r="R344" s="324"/>
      <c r="S344" s="324"/>
      <c r="T344" s="324"/>
      <c r="U344" s="324"/>
      <c r="V344" s="324"/>
      <c r="W344" s="324"/>
      <c r="X344" s="324"/>
      <c r="Y344" s="309"/>
      <c r="Z344" s="309"/>
    </row>
    <row r="345" spans="1:53" ht="14.25" customHeight="1" x14ac:dyDescent="0.25">
      <c r="A345" s="337" t="s">
        <v>103</v>
      </c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10"/>
      <c r="Z345" s="310"/>
    </row>
    <row r="346" spans="1:53" ht="27" customHeight="1" x14ac:dyDescent="0.25">
      <c r="A346" s="54" t="s">
        <v>496</v>
      </c>
      <c r="B346" s="54" t="s">
        <v>497</v>
      </c>
      <c r="C346" s="31">
        <v>4301011428</v>
      </c>
      <c r="D346" s="331">
        <v>4607091389708</v>
      </c>
      <c r="E346" s="332"/>
      <c r="F346" s="313">
        <v>0.45</v>
      </c>
      <c r="G346" s="32">
        <v>6</v>
      </c>
      <c r="H346" s="313">
        <v>2.7</v>
      </c>
      <c r="I346" s="313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34"/>
      <c r="P346" s="334"/>
      <c r="Q346" s="334"/>
      <c r="R346" s="332"/>
      <c r="S346" s="34"/>
      <c r="T346" s="34"/>
      <c r="U346" s="35" t="s">
        <v>65</v>
      </c>
      <c r="V346" s="314">
        <v>0</v>
      </c>
      <c r="W346" s="315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3" t="s">
        <v>1</v>
      </c>
    </row>
    <row r="347" spans="1:53" ht="27" customHeight="1" x14ac:dyDescent="0.25">
      <c r="A347" s="54" t="s">
        <v>498</v>
      </c>
      <c r="B347" s="54" t="s">
        <v>499</v>
      </c>
      <c r="C347" s="31">
        <v>4301011427</v>
      </c>
      <c r="D347" s="331">
        <v>4607091389692</v>
      </c>
      <c r="E347" s="332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6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34"/>
      <c r="P347" s="334"/>
      <c r="Q347" s="334"/>
      <c r="R347" s="332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4" t="s">
        <v>1</v>
      </c>
    </row>
    <row r="348" spans="1:53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5"/>
      <c r="N348" s="318" t="s">
        <v>66</v>
      </c>
      <c r="O348" s="319"/>
      <c r="P348" s="319"/>
      <c r="Q348" s="319"/>
      <c r="R348" s="319"/>
      <c r="S348" s="319"/>
      <c r="T348" s="320"/>
      <c r="U348" s="37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25"/>
      <c r="N349" s="318" t="s">
        <v>66</v>
      </c>
      <c r="O349" s="319"/>
      <c r="P349" s="319"/>
      <c r="Q349" s="319"/>
      <c r="R349" s="319"/>
      <c r="S349" s="319"/>
      <c r="T349" s="320"/>
      <c r="U349" s="37" t="s">
        <v>65</v>
      </c>
      <c r="V349" s="316">
        <f>IFERROR(SUM(V346:V347),"0")</f>
        <v>0</v>
      </c>
      <c r="W349" s="316">
        <f>IFERROR(SUM(W346:W347),"0")</f>
        <v>0</v>
      </c>
      <c r="X349" s="37"/>
      <c r="Y349" s="317"/>
      <c r="Z349" s="317"/>
    </row>
    <row r="350" spans="1:53" ht="14.25" customHeight="1" x14ac:dyDescent="0.25">
      <c r="A350" s="337" t="s">
        <v>60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4301031177</v>
      </c>
      <c r="D351" s="331">
        <v>4607091389753</v>
      </c>
      <c r="E351" s="332"/>
      <c r="F351" s="313">
        <v>0.7</v>
      </c>
      <c r="G351" s="32">
        <v>6</v>
      </c>
      <c r="H351" s="313">
        <v>4.2</v>
      </c>
      <c r="I351" s="313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34"/>
      <c r="P351" s="334"/>
      <c r="Q351" s="334"/>
      <c r="R351" s="332"/>
      <c r="S351" s="34"/>
      <c r="T351" s="34"/>
      <c r="U351" s="35" t="s">
        <v>65</v>
      </c>
      <c r="V351" s="314">
        <v>0</v>
      </c>
      <c r="W351" s="315">
        <f t="shared" ref="W351:W363" si="15"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4301031174</v>
      </c>
      <c r="D352" s="331">
        <v>4607091389760</v>
      </c>
      <c r="E352" s="332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34"/>
      <c r="P352" s="334"/>
      <c r="Q352" s="334"/>
      <c r="R352" s="332"/>
      <c r="S352" s="34"/>
      <c r="T352" s="34"/>
      <c r="U352" s="35" t="s">
        <v>65</v>
      </c>
      <c r="V352" s="314">
        <v>0</v>
      </c>
      <c r="W352" s="315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4301031175</v>
      </c>
      <c r="D353" s="331">
        <v>4607091389746</v>
      </c>
      <c r="E353" s="332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34"/>
      <c r="P353" s="334"/>
      <c r="Q353" s="334"/>
      <c r="R353" s="332"/>
      <c r="S353" s="34"/>
      <c r="T353" s="34"/>
      <c r="U353" s="35" t="s">
        <v>65</v>
      </c>
      <c r="V353" s="314">
        <v>0</v>
      </c>
      <c r="W353" s="315">
        <f t="shared" si="15"/>
        <v>0</v>
      </c>
      <c r="X353" s="36" t="str">
        <f>IFERROR(IF(W353=0,"",ROUNDUP(W353/H353,0)*0.00753),"")</f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506</v>
      </c>
      <c r="B354" s="54" t="s">
        <v>507</v>
      </c>
      <c r="C354" s="31">
        <v>4301031236</v>
      </c>
      <c r="D354" s="331">
        <v>4680115882928</v>
      </c>
      <c r="E354" s="332"/>
      <c r="F354" s="313">
        <v>0.28000000000000003</v>
      </c>
      <c r="G354" s="32">
        <v>6</v>
      </c>
      <c r="H354" s="313">
        <v>1.68</v>
      </c>
      <c r="I354" s="313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4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34"/>
      <c r="P354" s="334"/>
      <c r="Q354" s="334"/>
      <c r="R354" s="332"/>
      <c r="S354" s="34"/>
      <c r="T354" s="34"/>
      <c r="U354" s="35" t="s">
        <v>65</v>
      </c>
      <c r="V354" s="314">
        <v>0</v>
      </c>
      <c r="W354" s="315">
        <f t="shared" si="15"/>
        <v>0</v>
      </c>
      <c r="X354" s="36" t="str">
        <f>IFERROR(IF(W354=0,"",ROUNDUP(W354/H354,0)*0.00753),"")</f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508</v>
      </c>
      <c r="B355" s="54" t="s">
        <v>509</v>
      </c>
      <c r="C355" s="31">
        <v>4301031257</v>
      </c>
      <c r="D355" s="331">
        <v>4680115883147</v>
      </c>
      <c r="E355" s="332"/>
      <c r="F355" s="313">
        <v>0.28000000000000003</v>
      </c>
      <c r="G355" s="32">
        <v>6</v>
      </c>
      <c r="H355" s="313">
        <v>1.68</v>
      </c>
      <c r="I355" s="313">
        <v>1.81</v>
      </c>
      <c r="J355" s="32">
        <v>234</v>
      </c>
      <c r="K355" s="32" t="s">
        <v>170</v>
      </c>
      <c r="L355" s="33" t="s">
        <v>64</v>
      </c>
      <c r="M355" s="32">
        <v>45</v>
      </c>
      <c r="N355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34"/>
      <c r="P355" s="334"/>
      <c r="Q355" s="334"/>
      <c r="R355" s="332"/>
      <c r="S355" s="34"/>
      <c r="T355" s="34"/>
      <c r="U355" s="35" t="s">
        <v>65</v>
      </c>
      <c r="V355" s="314">
        <v>0</v>
      </c>
      <c r="W355" s="315">
        <f t="shared" si="15"/>
        <v>0</v>
      </c>
      <c r="X355" s="36" t="str">
        <f t="shared" ref="X355:X363" si="16">IFERROR(IF(W355=0,"",ROUNDUP(W355/H355,0)*0.00502),"")</f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510</v>
      </c>
      <c r="B356" s="54" t="s">
        <v>511</v>
      </c>
      <c r="C356" s="31">
        <v>4301031178</v>
      </c>
      <c r="D356" s="331">
        <v>4607091384338</v>
      </c>
      <c r="E356" s="332"/>
      <c r="F356" s="313">
        <v>0.35</v>
      </c>
      <c r="G356" s="32">
        <v>6</v>
      </c>
      <c r="H356" s="313">
        <v>2.1</v>
      </c>
      <c r="I356" s="313">
        <v>2.23</v>
      </c>
      <c r="J356" s="32">
        <v>234</v>
      </c>
      <c r="K356" s="32" t="s">
        <v>170</v>
      </c>
      <c r="L356" s="33" t="s">
        <v>64</v>
      </c>
      <c r="M356" s="32">
        <v>45</v>
      </c>
      <c r="N356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34"/>
      <c r="P356" s="334"/>
      <c r="Q356" s="334"/>
      <c r="R356" s="332"/>
      <c r="S356" s="34"/>
      <c r="T356" s="34"/>
      <c r="U356" s="35" t="s">
        <v>65</v>
      </c>
      <c r="V356" s="314">
        <v>0</v>
      </c>
      <c r="W356" s="31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37.5" customHeight="1" x14ac:dyDescent="0.25">
      <c r="A357" s="54" t="s">
        <v>512</v>
      </c>
      <c r="B357" s="54" t="s">
        <v>513</v>
      </c>
      <c r="C357" s="31">
        <v>4301031254</v>
      </c>
      <c r="D357" s="331">
        <v>4680115883154</v>
      </c>
      <c r="E357" s="332"/>
      <c r="F357" s="313">
        <v>0.28000000000000003</v>
      </c>
      <c r="G357" s="32">
        <v>6</v>
      </c>
      <c r="H357" s="313">
        <v>1.68</v>
      </c>
      <c r="I357" s="313">
        <v>1.81</v>
      </c>
      <c r="J357" s="32">
        <v>234</v>
      </c>
      <c r="K357" s="32" t="s">
        <v>170</v>
      </c>
      <c r="L357" s="33" t="s">
        <v>64</v>
      </c>
      <c r="M357" s="32">
        <v>45</v>
      </c>
      <c r="N357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34"/>
      <c r="P357" s="334"/>
      <c r="Q357" s="334"/>
      <c r="R357" s="332"/>
      <c r="S357" s="34"/>
      <c r="T357" s="34"/>
      <c r="U357" s="35" t="s">
        <v>65</v>
      </c>
      <c r="V357" s="314">
        <v>0</v>
      </c>
      <c r="W357" s="31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37.5" customHeight="1" x14ac:dyDescent="0.25">
      <c r="A358" s="54" t="s">
        <v>514</v>
      </c>
      <c r="B358" s="54" t="s">
        <v>515</v>
      </c>
      <c r="C358" s="31">
        <v>4301031171</v>
      </c>
      <c r="D358" s="331">
        <v>4607091389524</v>
      </c>
      <c r="E358" s="332"/>
      <c r="F358" s="313">
        <v>0.35</v>
      </c>
      <c r="G358" s="32">
        <v>6</v>
      </c>
      <c r="H358" s="313">
        <v>2.1</v>
      </c>
      <c r="I358" s="313">
        <v>2.23</v>
      </c>
      <c r="J358" s="32">
        <v>234</v>
      </c>
      <c r="K358" s="32" t="s">
        <v>170</v>
      </c>
      <c r="L358" s="33" t="s">
        <v>64</v>
      </c>
      <c r="M358" s="32">
        <v>45</v>
      </c>
      <c r="N358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34"/>
      <c r="P358" s="334"/>
      <c r="Q358" s="334"/>
      <c r="R358" s="332"/>
      <c r="S358" s="34"/>
      <c r="T358" s="34"/>
      <c r="U358" s="35" t="s">
        <v>65</v>
      </c>
      <c r="V358" s="314">
        <v>0</v>
      </c>
      <c r="W358" s="31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4301031258</v>
      </c>
      <c r="D359" s="331">
        <v>4680115883161</v>
      </c>
      <c r="E359" s="332"/>
      <c r="F359" s="313">
        <v>0.28000000000000003</v>
      </c>
      <c r="G359" s="32">
        <v>6</v>
      </c>
      <c r="H359" s="313">
        <v>1.68</v>
      </c>
      <c r="I359" s="313">
        <v>1.81</v>
      </c>
      <c r="J359" s="32">
        <v>234</v>
      </c>
      <c r="K359" s="32" t="s">
        <v>170</v>
      </c>
      <c r="L359" s="33" t="s">
        <v>64</v>
      </c>
      <c r="M359" s="32">
        <v>45</v>
      </c>
      <c r="N359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34"/>
      <c r="P359" s="334"/>
      <c r="Q359" s="334"/>
      <c r="R359" s="332"/>
      <c r="S359" s="34"/>
      <c r="T359" s="34"/>
      <c r="U359" s="35" t="s">
        <v>65</v>
      </c>
      <c r="V359" s="314">
        <v>0</v>
      </c>
      <c r="W359" s="315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518</v>
      </c>
      <c r="B360" s="54" t="s">
        <v>519</v>
      </c>
      <c r="C360" s="31">
        <v>4301031170</v>
      </c>
      <c r="D360" s="331">
        <v>4607091384345</v>
      </c>
      <c r="E360" s="332"/>
      <c r="F360" s="313">
        <v>0.35</v>
      </c>
      <c r="G360" s="32">
        <v>6</v>
      </c>
      <c r="H360" s="313">
        <v>2.1</v>
      </c>
      <c r="I360" s="313">
        <v>2.23</v>
      </c>
      <c r="J360" s="32">
        <v>234</v>
      </c>
      <c r="K360" s="32" t="s">
        <v>170</v>
      </c>
      <c r="L360" s="33" t="s">
        <v>64</v>
      </c>
      <c r="M360" s="32">
        <v>45</v>
      </c>
      <c r="N360" s="5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34"/>
      <c r="P360" s="334"/>
      <c r="Q360" s="334"/>
      <c r="R360" s="332"/>
      <c r="S360" s="34"/>
      <c r="T360" s="34"/>
      <c r="U360" s="35" t="s">
        <v>65</v>
      </c>
      <c r="V360" s="314">
        <v>0</v>
      </c>
      <c r="W360" s="315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4301031256</v>
      </c>
      <c r="D361" s="331">
        <v>4680115883178</v>
      </c>
      <c r="E361" s="332"/>
      <c r="F361" s="313">
        <v>0.28000000000000003</v>
      </c>
      <c r="G361" s="32">
        <v>6</v>
      </c>
      <c r="H361" s="313">
        <v>1.68</v>
      </c>
      <c r="I361" s="313">
        <v>1.81</v>
      </c>
      <c r="J361" s="32">
        <v>234</v>
      </c>
      <c r="K361" s="32" t="s">
        <v>170</v>
      </c>
      <c r="L361" s="33" t="s">
        <v>64</v>
      </c>
      <c r="M361" s="32">
        <v>45</v>
      </c>
      <c r="N361" s="4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34"/>
      <c r="P361" s="334"/>
      <c r="Q361" s="334"/>
      <c r="R361" s="332"/>
      <c r="S361" s="34"/>
      <c r="T361" s="34"/>
      <c r="U361" s="35" t="s">
        <v>65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4301031172</v>
      </c>
      <c r="D362" s="331">
        <v>4607091389531</v>
      </c>
      <c r="E362" s="332"/>
      <c r="F362" s="313">
        <v>0.35</v>
      </c>
      <c r="G362" s="32">
        <v>6</v>
      </c>
      <c r="H362" s="313">
        <v>2.1</v>
      </c>
      <c r="I362" s="313">
        <v>2.23</v>
      </c>
      <c r="J362" s="32">
        <v>234</v>
      </c>
      <c r="K362" s="32" t="s">
        <v>170</v>
      </c>
      <c r="L362" s="33" t="s">
        <v>64</v>
      </c>
      <c r="M362" s="32">
        <v>45</v>
      </c>
      <c r="N362" s="6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34"/>
      <c r="P362" s="334"/>
      <c r="Q362" s="334"/>
      <c r="R362" s="332"/>
      <c r="S362" s="34"/>
      <c r="T362" s="34"/>
      <c r="U362" s="35" t="s">
        <v>65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6" t="s">
        <v>1</v>
      </c>
    </row>
    <row r="363" spans="1:53" ht="27" customHeight="1" x14ac:dyDescent="0.25">
      <c r="A363" s="54" t="s">
        <v>524</v>
      </c>
      <c r="B363" s="54" t="s">
        <v>525</v>
      </c>
      <c r="C363" s="31">
        <v>4301031255</v>
      </c>
      <c r="D363" s="331">
        <v>4680115883185</v>
      </c>
      <c r="E363" s="332"/>
      <c r="F363" s="313">
        <v>0.28000000000000003</v>
      </c>
      <c r="G363" s="32">
        <v>6</v>
      </c>
      <c r="H363" s="313">
        <v>1.68</v>
      </c>
      <c r="I363" s="313">
        <v>1.81</v>
      </c>
      <c r="J363" s="32">
        <v>234</v>
      </c>
      <c r="K363" s="32" t="s">
        <v>170</v>
      </c>
      <c r="L363" s="33" t="s">
        <v>64</v>
      </c>
      <c r="M363" s="32">
        <v>45</v>
      </c>
      <c r="N363" s="568" t="s">
        <v>526</v>
      </c>
      <c r="O363" s="334"/>
      <c r="P363" s="334"/>
      <c r="Q363" s="334"/>
      <c r="R363" s="332"/>
      <c r="S363" s="34"/>
      <c r="T363" s="34"/>
      <c r="U363" s="35" t="s">
        <v>65</v>
      </c>
      <c r="V363" s="314">
        <v>0</v>
      </c>
      <c r="W363" s="315">
        <f t="shared" si="15"/>
        <v>0</v>
      </c>
      <c r="X363" s="36" t="str">
        <f t="shared" si="16"/>
        <v/>
      </c>
      <c r="Y363" s="56"/>
      <c r="Z363" s="57"/>
      <c r="AD363" s="58"/>
      <c r="BA363" s="257" t="s">
        <v>1</v>
      </c>
    </row>
    <row r="364" spans="1:53" x14ac:dyDescent="0.2">
      <c r="A364" s="323"/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5"/>
      <c r="N364" s="318" t="s">
        <v>66</v>
      </c>
      <c r="O364" s="319"/>
      <c r="P364" s="319"/>
      <c r="Q364" s="319"/>
      <c r="R364" s="319"/>
      <c r="S364" s="319"/>
      <c r="T364" s="320"/>
      <c r="U364" s="37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317"/>
      <c r="Z364" s="317"/>
    </row>
    <row r="365" spans="1:53" x14ac:dyDescent="0.2">
      <c r="A365" s="324"/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5"/>
      <c r="N365" s="318" t="s">
        <v>66</v>
      </c>
      <c r="O365" s="319"/>
      <c r="P365" s="319"/>
      <c r="Q365" s="319"/>
      <c r="R365" s="319"/>
      <c r="S365" s="319"/>
      <c r="T365" s="320"/>
      <c r="U365" s="37" t="s">
        <v>65</v>
      </c>
      <c r="V365" s="316">
        <f>IFERROR(SUM(V351:V363),"0")</f>
        <v>0</v>
      </c>
      <c r="W365" s="316">
        <f>IFERROR(SUM(W351:W363),"0")</f>
        <v>0</v>
      </c>
      <c r="X365" s="37"/>
      <c r="Y365" s="317"/>
      <c r="Z365" s="317"/>
    </row>
    <row r="366" spans="1:53" ht="14.25" customHeight="1" x14ac:dyDescent="0.25">
      <c r="A366" s="337" t="s">
        <v>68</v>
      </c>
      <c r="B366" s="324"/>
      <c r="C366" s="324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  <c r="X366" s="324"/>
      <c r="Y366" s="310"/>
      <c r="Z366" s="310"/>
    </row>
    <row r="367" spans="1:53" ht="27" customHeight="1" x14ac:dyDescent="0.25">
      <c r="A367" s="54" t="s">
        <v>527</v>
      </c>
      <c r="B367" s="54" t="s">
        <v>528</v>
      </c>
      <c r="C367" s="31">
        <v>4301051258</v>
      </c>
      <c r="D367" s="331">
        <v>4607091389685</v>
      </c>
      <c r="E367" s="332"/>
      <c r="F367" s="313">
        <v>1.3</v>
      </c>
      <c r="G367" s="32">
        <v>6</v>
      </c>
      <c r="H367" s="313">
        <v>7.8</v>
      </c>
      <c r="I367" s="313">
        <v>8.3460000000000001</v>
      </c>
      <c r="J367" s="32">
        <v>56</v>
      </c>
      <c r="K367" s="32" t="s">
        <v>98</v>
      </c>
      <c r="L367" s="33" t="s">
        <v>119</v>
      </c>
      <c r="M367" s="32">
        <v>45</v>
      </c>
      <c r="N367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34"/>
      <c r="P367" s="334"/>
      <c r="Q367" s="334"/>
      <c r="R367" s="332"/>
      <c r="S367" s="34"/>
      <c r="T367" s="34"/>
      <c r="U367" s="35" t="s">
        <v>65</v>
      </c>
      <c r="V367" s="314">
        <v>0</v>
      </c>
      <c r="W367" s="31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4301051431</v>
      </c>
      <c r="D368" s="331">
        <v>4607091389654</v>
      </c>
      <c r="E368" s="332"/>
      <c r="F368" s="313">
        <v>0.33</v>
      </c>
      <c r="G368" s="32">
        <v>6</v>
      </c>
      <c r="H368" s="313">
        <v>1.98</v>
      </c>
      <c r="I368" s="313">
        <v>2.258</v>
      </c>
      <c r="J368" s="32">
        <v>156</v>
      </c>
      <c r="K368" s="32" t="s">
        <v>63</v>
      </c>
      <c r="L368" s="33" t="s">
        <v>119</v>
      </c>
      <c r="M368" s="32">
        <v>45</v>
      </c>
      <c r="N368" s="5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34"/>
      <c r="P368" s="334"/>
      <c r="Q368" s="334"/>
      <c r="R368" s="332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9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4301051284</v>
      </c>
      <c r="D369" s="331">
        <v>4607091384352</v>
      </c>
      <c r="E369" s="332"/>
      <c r="F369" s="313">
        <v>0.6</v>
      </c>
      <c r="G369" s="32">
        <v>4</v>
      </c>
      <c r="H369" s="313">
        <v>2.4</v>
      </c>
      <c r="I369" s="313">
        <v>2.6459999999999999</v>
      </c>
      <c r="J369" s="32">
        <v>120</v>
      </c>
      <c r="K369" s="32" t="s">
        <v>63</v>
      </c>
      <c r="L369" s="33" t="s">
        <v>119</v>
      </c>
      <c r="M369" s="32">
        <v>45</v>
      </c>
      <c r="N369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34"/>
      <c r="P369" s="334"/>
      <c r="Q369" s="334"/>
      <c r="R369" s="332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60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4301051257</v>
      </c>
      <c r="D370" s="331">
        <v>4607091389661</v>
      </c>
      <c r="E370" s="332"/>
      <c r="F370" s="313">
        <v>0.55000000000000004</v>
      </c>
      <c r="G370" s="32">
        <v>4</v>
      </c>
      <c r="H370" s="313">
        <v>2.2000000000000002</v>
      </c>
      <c r="I370" s="313">
        <v>2.492</v>
      </c>
      <c r="J370" s="32">
        <v>120</v>
      </c>
      <c r="K370" s="32" t="s">
        <v>63</v>
      </c>
      <c r="L370" s="33" t="s">
        <v>119</v>
      </c>
      <c r="M370" s="32">
        <v>45</v>
      </c>
      <c r="N370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34"/>
      <c r="P370" s="334"/>
      <c r="Q370" s="334"/>
      <c r="R370" s="332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61" t="s">
        <v>1</v>
      </c>
    </row>
    <row r="371" spans="1:53" x14ac:dyDescent="0.2">
      <c r="A371" s="323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18" t="s">
        <v>66</v>
      </c>
      <c r="O371" s="319"/>
      <c r="P371" s="319"/>
      <c r="Q371" s="319"/>
      <c r="R371" s="319"/>
      <c r="S371" s="319"/>
      <c r="T371" s="320"/>
      <c r="U371" s="37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24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65</v>
      </c>
      <c r="V372" s="316">
        <f>IFERROR(SUM(V367:V370),"0")</f>
        <v>0</v>
      </c>
      <c r="W372" s="316">
        <f>IFERROR(SUM(W367:W370),"0")</f>
        <v>0</v>
      </c>
      <c r="X372" s="37"/>
      <c r="Y372" s="317"/>
      <c r="Z372" s="317"/>
    </row>
    <row r="373" spans="1:53" ht="14.25" customHeight="1" x14ac:dyDescent="0.25">
      <c r="A373" s="337" t="s">
        <v>225</v>
      </c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24"/>
      <c r="N373" s="324"/>
      <c r="O373" s="324"/>
      <c r="P373" s="324"/>
      <c r="Q373" s="324"/>
      <c r="R373" s="324"/>
      <c r="S373" s="324"/>
      <c r="T373" s="324"/>
      <c r="U373" s="324"/>
      <c r="V373" s="324"/>
      <c r="W373" s="324"/>
      <c r="X373" s="324"/>
      <c r="Y373" s="310"/>
      <c r="Z373" s="310"/>
    </row>
    <row r="374" spans="1:53" ht="27" customHeight="1" x14ac:dyDescent="0.25">
      <c r="A374" s="54" t="s">
        <v>535</v>
      </c>
      <c r="B374" s="54" t="s">
        <v>536</v>
      </c>
      <c r="C374" s="31">
        <v>4301060352</v>
      </c>
      <c r="D374" s="331">
        <v>4680115881648</v>
      </c>
      <c r="E374" s="332"/>
      <c r="F374" s="313">
        <v>1</v>
      </c>
      <c r="G374" s="32">
        <v>4</v>
      </c>
      <c r="H374" s="313">
        <v>4</v>
      </c>
      <c r="I374" s="313">
        <v>4.4039999999999999</v>
      </c>
      <c r="J374" s="32">
        <v>104</v>
      </c>
      <c r="K374" s="32" t="s">
        <v>98</v>
      </c>
      <c r="L374" s="33" t="s">
        <v>64</v>
      </c>
      <c r="M374" s="32">
        <v>35</v>
      </c>
      <c r="N374" s="49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34"/>
      <c r="P374" s="334"/>
      <c r="Q374" s="334"/>
      <c r="R374" s="332"/>
      <c r="S374" s="34"/>
      <c r="T374" s="34"/>
      <c r="U374" s="35" t="s">
        <v>65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62" t="s">
        <v>1</v>
      </c>
    </row>
    <row r="375" spans="1:53" x14ac:dyDescent="0.2">
      <c r="A375" s="323"/>
      <c r="B375" s="324"/>
      <c r="C375" s="324"/>
      <c r="D375" s="324"/>
      <c r="E375" s="324"/>
      <c r="F375" s="324"/>
      <c r="G375" s="324"/>
      <c r="H375" s="324"/>
      <c r="I375" s="324"/>
      <c r="J375" s="324"/>
      <c r="K375" s="324"/>
      <c r="L375" s="324"/>
      <c r="M375" s="325"/>
      <c r="N375" s="318" t="s">
        <v>66</v>
      </c>
      <c r="O375" s="319"/>
      <c r="P375" s="319"/>
      <c r="Q375" s="319"/>
      <c r="R375" s="319"/>
      <c r="S375" s="319"/>
      <c r="T375" s="320"/>
      <c r="U375" s="37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24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4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65</v>
      </c>
      <c r="V376" s="316">
        <f>IFERROR(SUM(V374:V374),"0")</f>
        <v>0</v>
      </c>
      <c r="W376" s="316">
        <f>IFERROR(SUM(W374:W374),"0")</f>
        <v>0</v>
      </c>
      <c r="X376" s="37"/>
      <c r="Y376" s="317"/>
      <c r="Z376" s="317"/>
    </row>
    <row r="377" spans="1:53" ht="14.25" customHeight="1" x14ac:dyDescent="0.25">
      <c r="A377" s="337" t="s">
        <v>81</v>
      </c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324"/>
      <c r="Y377" s="310"/>
      <c r="Z377" s="310"/>
    </row>
    <row r="378" spans="1:53" ht="27" customHeight="1" x14ac:dyDescent="0.25">
      <c r="A378" s="54" t="s">
        <v>537</v>
      </c>
      <c r="B378" s="54" t="s">
        <v>538</v>
      </c>
      <c r="C378" s="31">
        <v>4301032046</v>
      </c>
      <c r="D378" s="331">
        <v>4680115884359</v>
      </c>
      <c r="E378" s="332"/>
      <c r="F378" s="313">
        <v>0.06</v>
      </c>
      <c r="G378" s="32">
        <v>20</v>
      </c>
      <c r="H378" s="313">
        <v>1.2</v>
      </c>
      <c r="I378" s="313">
        <v>1.8</v>
      </c>
      <c r="J378" s="32">
        <v>160</v>
      </c>
      <c r="K378" s="32" t="s">
        <v>539</v>
      </c>
      <c r="L378" s="33" t="s">
        <v>540</v>
      </c>
      <c r="M378" s="32">
        <v>60</v>
      </c>
      <c r="N378" s="539" t="s">
        <v>541</v>
      </c>
      <c r="O378" s="334"/>
      <c r="P378" s="334"/>
      <c r="Q378" s="334"/>
      <c r="R378" s="332"/>
      <c r="S378" s="34"/>
      <c r="T378" s="34"/>
      <c r="U378" s="35" t="s">
        <v>65</v>
      </c>
      <c r="V378" s="314">
        <v>0</v>
      </c>
      <c r="W378" s="315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258</v>
      </c>
      <c r="AD378" s="58"/>
      <c r="BA378" s="263" t="s">
        <v>1</v>
      </c>
    </row>
    <row r="379" spans="1:53" ht="27" customHeight="1" x14ac:dyDescent="0.25">
      <c r="A379" s="54" t="s">
        <v>542</v>
      </c>
      <c r="B379" s="54" t="s">
        <v>543</v>
      </c>
      <c r="C379" s="31">
        <v>4301032045</v>
      </c>
      <c r="D379" s="331">
        <v>4680115884335</v>
      </c>
      <c r="E379" s="332"/>
      <c r="F379" s="313">
        <v>0.06</v>
      </c>
      <c r="G379" s="32">
        <v>20</v>
      </c>
      <c r="H379" s="313">
        <v>1.2</v>
      </c>
      <c r="I379" s="313">
        <v>1.8</v>
      </c>
      <c r="J379" s="32">
        <v>160</v>
      </c>
      <c r="K379" s="32" t="s">
        <v>539</v>
      </c>
      <c r="L379" s="33" t="s">
        <v>540</v>
      </c>
      <c r="M379" s="32">
        <v>60</v>
      </c>
      <c r="N379" s="418" t="s">
        <v>544</v>
      </c>
      <c r="O379" s="334"/>
      <c r="P379" s="334"/>
      <c r="Q379" s="334"/>
      <c r="R379" s="332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 t="s">
        <v>258</v>
      </c>
      <c r="AD379" s="58"/>
      <c r="BA379" s="264" t="s">
        <v>1</v>
      </c>
    </row>
    <row r="380" spans="1:53" ht="27" customHeight="1" x14ac:dyDescent="0.25">
      <c r="A380" s="54" t="s">
        <v>545</v>
      </c>
      <c r="B380" s="54" t="s">
        <v>546</v>
      </c>
      <c r="C380" s="31">
        <v>4301170011</v>
      </c>
      <c r="D380" s="331">
        <v>4680115884113</v>
      </c>
      <c r="E380" s="332"/>
      <c r="F380" s="313">
        <v>0.11</v>
      </c>
      <c r="G380" s="32">
        <v>12</v>
      </c>
      <c r="H380" s="313">
        <v>1.32</v>
      </c>
      <c r="I380" s="313">
        <v>1.88</v>
      </c>
      <c r="J380" s="32">
        <v>160</v>
      </c>
      <c r="K380" s="32" t="s">
        <v>539</v>
      </c>
      <c r="L380" s="33" t="s">
        <v>540</v>
      </c>
      <c r="M380" s="32">
        <v>150</v>
      </c>
      <c r="N380" s="483" t="s">
        <v>547</v>
      </c>
      <c r="O380" s="334"/>
      <c r="P380" s="334"/>
      <c r="Q380" s="334"/>
      <c r="R380" s="332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 t="s">
        <v>258</v>
      </c>
      <c r="AD380" s="58"/>
      <c r="BA380" s="265" t="s">
        <v>1</v>
      </c>
    </row>
    <row r="381" spans="1:53" ht="27" customHeight="1" x14ac:dyDescent="0.25">
      <c r="A381" s="54" t="s">
        <v>548</v>
      </c>
      <c r="B381" s="54" t="s">
        <v>549</v>
      </c>
      <c r="C381" s="31">
        <v>4301032047</v>
      </c>
      <c r="D381" s="331">
        <v>4680115884342</v>
      </c>
      <c r="E381" s="332"/>
      <c r="F381" s="313">
        <v>0.06</v>
      </c>
      <c r="G381" s="32">
        <v>20</v>
      </c>
      <c r="H381" s="313">
        <v>1.2</v>
      </c>
      <c r="I381" s="313">
        <v>1.8</v>
      </c>
      <c r="J381" s="32">
        <v>160</v>
      </c>
      <c r="K381" s="32" t="s">
        <v>539</v>
      </c>
      <c r="L381" s="33" t="s">
        <v>540</v>
      </c>
      <c r="M381" s="32">
        <v>60</v>
      </c>
      <c r="N381" s="634" t="s">
        <v>550</v>
      </c>
      <c r="O381" s="334"/>
      <c r="P381" s="334"/>
      <c r="Q381" s="334"/>
      <c r="R381" s="332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6" t="s">
        <v>1</v>
      </c>
    </row>
    <row r="382" spans="1:53" x14ac:dyDescent="0.2">
      <c r="A382" s="323"/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24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16">
        <f>IFERROR(SUM(V378:V381),"0")</f>
        <v>0</v>
      </c>
      <c r="W383" s="316">
        <f>IFERROR(SUM(W378:W381),"0")</f>
        <v>0</v>
      </c>
      <c r="X383" s="37"/>
      <c r="Y383" s="317"/>
      <c r="Z383" s="317"/>
    </row>
    <row r="384" spans="1:53" ht="14.25" customHeight="1" x14ac:dyDescent="0.25">
      <c r="A384" s="337" t="s">
        <v>90</v>
      </c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24"/>
      <c r="N384" s="324"/>
      <c r="O384" s="324"/>
      <c r="P384" s="324"/>
      <c r="Q384" s="324"/>
      <c r="R384" s="324"/>
      <c r="S384" s="324"/>
      <c r="T384" s="324"/>
      <c r="U384" s="324"/>
      <c r="V384" s="324"/>
      <c r="W384" s="324"/>
      <c r="X384" s="324"/>
      <c r="Y384" s="310"/>
      <c r="Z384" s="310"/>
    </row>
    <row r="385" spans="1:53" ht="27" customHeight="1" x14ac:dyDescent="0.25">
      <c r="A385" s="54" t="s">
        <v>551</v>
      </c>
      <c r="B385" s="54" t="s">
        <v>552</v>
      </c>
      <c r="C385" s="31">
        <v>4301170010</v>
      </c>
      <c r="D385" s="331">
        <v>4680115884090</v>
      </c>
      <c r="E385" s="332"/>
      <c r="F385" s="313">
        <v>0.11</v>
      </c>
      <c r="G385" s="32">
        <v>12</v>
      </c>
      <c r="H385" s="313">
        <v>1.32</v>
      </c>
      <c r="I385" s="313">
        <v>1.88</v>
      </c>
      <c r="J385" s="32">
        <v>160</v>
      </c>
      <c r="K385" s="32" t="s">
        <v>539</v>
      </c>
      <c r="L385" s="33" t="s">
        <v>540</v>
      </c>
      <c r="M385" s="32">
        <v>150</v>
      </c>
      <c r="N385" s="342" t="s">
        <v>553</v>
      </c>
      <c r="O385" s="334"/>
      <c r="P385" s="334"/>
      <c r="Q385" s="334"/>
      <c r="R385" s="332"/>
      <c r="S385" s="34"/>
      <c r="T385" s="34"/>
      <c r="U385" s="35" t="s">
        <v>65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258</v>
      </c>
      <c r="AD385" s="58"/>
      <c r="BA385" s="267" t="s">
        <v>1</v>
      </c>
    </row>
    <row r="386" spans="1:53" ht="27" customHeight="1" x14ac:dyDescent="0.25">
      <c r="A386" s="54" t="s">
        <v>554</v>
      </c>
      <c r="B386" s="54" t="s">
        <v>555</v>
      </c>
      <c r="C386" s="31">
        <v>4301170009</v>
      </c>
      <c r="D386" s="331">
        <v>4680115882997</v>
      </c>
      <c r="E386" s="332"/>
      <c r="F386" s="313">
        <v>0.13</v>
      </c>
      <c r="G386" s="32">
        <v>10</v>
      </c>
      <c r="H386" s="313">
        <v>1.3</v>
      </c>
      <c r="I386" s="313">
        <v>1.46</v>
      </c>
      <c r="J386" s="32">
        <v>200</v>
      </c>
      <c r="K386" s="32" t="s">
        <v>539</v>
      </c>
      <c r="L386" s="33" t="s">
        <v>540</v>
      </c>
      <c r="M386" s="32">
        <v>150</v>
      </c>
      <c r="N386" s="518" t="s">
        <v>556</v>
      </c>
      <c r="O386" s="334"/>
      <c r="P386" s="334"/>
      <c r="Q386" s="334"/>
      <c r="R386" s="332"/>
      <c r="S386" s="34"/>
      <c r="T386" s="34"/>
      <c r="U386" s="35" t="s">
        <v>65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8" t="s">
        <v>1</v>
      </c>
    </row>
    <row r="387" spans="1:53" x14ac:dyDescent="0.2">
      <c r="A387" s="323"/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5"/>
      <c r="N387" s="318" t="s">
        <v>66</v>
      </c>
      <c r="O387" s="319"/>
      <c r="P387" s="319"/>
      <c r="Q387" s="319"/>
      <c r="R387" s="319"/>
      <c r="S387" s="319"/>
      <c r="T387" s="320"/>
      <c r="U387" s="37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24"/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5"/>
      <c r="N388" s="318" t="s">
        <v>66</v>
      </c>
      <c r="O388" s="319"/>
      <c r="P388" s="319"/>
      <c r="Q388" s="319"/>
      <c r="R388" s="319"/>
      <c r="S388" s="319"/>
      <c r="T388" s="320"/>
      <c r="U388" s="37" t="s">
        <v>65</v>
      </c>
      <c r="V388" s="316">
        <f>IFERROR(SUM(V385:V386),"0")</f>
        <v>0</v>
      </c>
      <c r="W388" s="316">
        <f>IFERROR(SUM(W385:W386),"0")</f>
        <v>0</v>
      </c>
      <c r="X388" s="37"/>
      <c r="Y388" s="317"/>
      <c r="Z388" s="317"/>
    </row>
    <row r="389" spans="1:53" ht="16.5" customHeight="1" x14ac:dyDescent="0.25">
      <c r="A389" s="360" t="s">
        <v>557</v>
      </c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4"/>
      <c r="N389" s="324"/>
      <c r="O389" s="324"/>
      <c r="P389" s="324"/>
      <c r="Q389" s="324"/>
      <c r="R389" s="324"/>
      <c r="S389" s="324"/>
      <c r="T389" s="324"/>
      <c r="U389" s="324"/>
      <c r="V389" s="324"/>
      <c r="W389" s="324"/>
      <c r="X389" s="324"/>
      <c r="Y389" s="309"/>
      <c r="Z389" s="309"/>
    </row>
    <row r="390" spans="1:53" ht="14.25" customHeight="1" x14ac:dyDescent="0.25">
      <c r="A390" s="337" t="s">
        <v>95</v>
      </c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10"/>
      <c r="Z390" s="310"/>
    </row>
    <row r="391" spans="1:53" ht="27" customHeight="1" x14ac:dyDescent="0.25">
      <c r="A391" s="54" t="s">
        <v>558</v>
      </c>
      <c r="B391" s="54" t="s">
        <v>559</v>
      </c>
      <c r="C391" s="31">
        <v>4301020196</v>
      </c>
      <c r="D391" s="331">
        <v>4607091389388</v>
      </c>
      <c r="E391" s="332"/>
      <c r="F391" s="313">
        <v>1.3</v>
      </c>
      <c r="G391" s="32">
        <v>4</v>
      </c>
      <c r="H391" s="313">
        <v>5.2</v>
      </c>
      <c r="I391" s="313">
        <v>5.6079999999999997</v>
      </c>
      <c r="J391" s="32">
        <v>104</v>
      </c>
      <c r="K391" s="32" t="s">
        <v>98</v>
      </c>
      <c r="L391" s="33" t="s">
        <v>119</v>
      </c>
      <c r="M391" s="32">
        <v>35</v>
      </c>
      <c r="N391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34"/>
      <c r="P391" s="334"/>
      <c r="Q391" s="334"/>
      <c r="R391" s="332"/>
      <c r="S391" s="34"/>
      <c r="T391" s="34"/>
      <c r="U391" s="35" t="s">
        <v>65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IFERROR(IF(W391=0,"",ROUNDUP(W391/H391,0)*0.01196),"")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4301020185</v>
      </c>
      <c r="D392" s="331">
        <v>4607091389364</v>
      </c>
      <c r="E392" s="332"/>
      <c r="F392" s="313">
        <v>0.42</v>
      </c>
      <c r="G392" s="32">
        <v>6</v>
      </c>
      <c r="H392" s="313">
        <v>2.52</v>
      </c>
      <c r="I392" s="313">
        <v>2.75</v>
      </c>
      <c r="J392" s="32">
        <v>156</v>
      </c>
      <c r="K392" s="32" t="s">
        <v>63</v>
      </c>
      <c r="L392" s="33" t="s">
        <v>119</v>
      </c>
      <c r="M392" s="32">
        <v>35</v>
      </c>
      <c r="N392" s="6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34"/>
      <c r="P392" s="334"/>
      <c r="Q392" s="334"/>
      <c r="R392" s="332"/>
      <c r="S392" s="34"/>
      <c r="T392" s="34"/>
      <c r="U392" s="35" t="s">
        <v>65</v>
      </c>
      <c r="V392" s="314">
        <v>0</v>
      </c>
      <c r="W392" s="315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x14ac:dyDescent="0.2">
      <c r="A393" s="323"/>
      <c r="B393" s="324"/>
      <c r="C393" s="324"/>
      <c r="D393" s="324"/>
      <c r="E393" s="324"/>
      <c r="F393" s="324"/>
      <c r="G393" s="324"/>
      <c r="H393" s="324"/>
      <c r="I393" s="324"/>
      <c r="J393" s="324"/>
      <c r="K393" s="324"/>
      <c r="L393" s="324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24"/>
      <c r="B394" s="324"/>
      <c r="C394" s="324"/>
      <c r="D394" s="324"/>
      <c r="E394" s="324"/>
      <c r="F394" s="324"/>
      <c r="G394" s="324"/>
      <c r="H394" s="324"/>
      <c r="I394" s="324"/>
      <c r="J394" s="324"/>
      <c r="K394" s="324"/>
      <c r="L394" s="324"/>
      <c r="M394" s="325"/>
      <c r="N394" s="318" t="s">
        <v>66</v>
      </c>
      <c r="O394" s="319"/>
      <c r="P394" s="319"/>
      <c r="Q394" s="319"/>
      <c r="R394" s="319"/>
      <c r="S394" s="319"/>
      <c r="T394" s="320"/>
      <c r="U394" s="37" t="s">
        <v>65</v>
      </c>
      <c r="V394" s="316">
        <f>IFERROR(SUM(V391:V392),"0")</f>
        <v>0</v>
      </c>
      <c r="W394" s="316">
        <f>IFERROR(SUM(W391:W392),"0")</f>
        <v>0</v>
      </c>
      <c r="X394" s="37"/>
      <c r="Y394" s="317"/>
      <c r="Z394" s="317"/>
    </row>
    <row r="395" spans="1:53" ht="14.25" customHeight="1" x14ac:dyDescent="0.25">
      <c r="A395" s="337" t="s">
        <v>60</v>
      </c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24"/>
      <c r="N395" s="324"/>
      <c r="O395" s="324"/>
      <c r="P395" s="324"/>
      <c r="Q395" s="324"/>
      <c r="R395" s="324"/>
      <c r="S395" s="324"/>
      <c r="T395" s="324"/>
      <c r="U395" s="324"/>
      <c r="V395" s="324"/>
      <c r="W395" s="324"/>
      <c r="X395" s="324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4301031212</v>
      </c>
      <c r="D396" s="331">
        <v>4607091389739</v>
      </c>
      <c r="E396" s="332"/>
      <c r="F396" s="313">
        <v>0.7</v>
      </c>
      <c r="G396" s="32">
        <v>6</v>
      </c>
      <c r="H396" s="313">
        <v>4.2</v>
      </c>
      <c r="I396" s="313">
        <v>4.43</v>
      </c>
      <c r="J396" s="32">
        <v>156</v>
      </c>
      <c r="K396" s="32" t="s">
        <v>63</v>
      </c>
      <c r="L396" s="33" t="s">
        <v>99</v>
      </c>
      <c r="M396" s="32">
        <v>45</v>
      </c>
      <c r="N396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34"/>
      <c r="P396" s="334"/>
      <c r="Q396" s="334"/>
      <c r="R396" s="332"/>
      <c r="S396" s="34"/>
      <c r="T396" s="34"/>
      <c r="U396" s="35" t="s">
        <v>65</v>
      </c>
      <c r="V396" s="314">
        <v>0</v>
      </c>
      <c r="W396" s="315">
        <f t="shared" ref="W396:W402" si="17"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4301031247</v>
      </c>
      <c r="D397" s="331">
        <v>4680115883048</v>
      </c>
      <c r="E397" s="332"/>
      <c r="F397" s="313">
        <v>1</v>
      </c>
      <c r="G397" s="32">
        <v>4</v>
      </c>
      <c r="H397" s="313">
        <v>4</v>
      </c>
      <c r="I397" s="313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34"/>
      <c r="P397" s="334"/>
      <c r="Q397" s="334"/>
      <c r="R397" s="332"/>
      <c r="S397" s="34"/>
      <c r="T397" s="34"/>
      <c r="U397" s="35" t="s">
        <v>65</v>
      </c>
      <c r="V397" s="314">
        <v>0</v>
      </c>
      <c r="W397" s="315">
        <f t="shared" si="17"/>
        <v>0</v>
      </c>
      <c r="X397" s="36" t="str">
        <f>IFERROR(IF(W397=0,"",ROUNDUP(W397/H397,0)*0.00937),"")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4301031176</v>
      </c>
      <c r="D398" s="331">
        <v>4607091389425</v>
      </c>
      <c r="E398" s="332"/>
      <c r="F398" s="313">
        <v>0.35</v>
      </c>
      <c r="G398" s="32">
        <v>6</v>
      </c>
      <c r="H398" s="313">
        <v>2.1</v>
      </c>
      <c r="I398" s="313">
        <v>2.23</v>
      </c>
      <c r="J398" s="32">
        <v>234</v>
      </c>
      <c r="K398" s="32" t="s">
        <v>170</v>
      </c>
      <c r="L398" s="33" t="s">
        <v>64</v>
      </c>
      <c r="M398" s="32">
        <v>45</v>
      </c>
      <c r="N398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34"/>
      <c r="P398" s="334"/>
      <c r="Q398" s="334"/>
      <c r="R398" s="332"/>
      <c r="S398" s="34"/>
      <c r="T398" s="34"/>
      <c r="U398" s="35" t="s">
        <v>65</v>
      </c>
      <c r="V398" s="314">
        <v>0</v>
      </c>
      <c r="W398" s="315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4301031215</v>
      </c>
      <c r="D399" s="331">
        <v>4680115882911</v>
      </c>
      <c r="E399" s="332"/>
      <c r="F399" s="313">
        <v>0.4</v>
      </c>
      <c r="G399" s="32">
        <v>6</v>
      </c>
      <c r="H399" s="313">
        <v>2.4</v>
      </c>
      <c r="I399" s="313">
        <v>2.5299999999999998</v>
      </c>
      <c r="J399" s="32">
        <v>234</v>
      </c>
      <c r="K399" s="32" t="s">
        <v>170</v>
      </c>
      <c r="L399" s="33" t="s">
        <v>64</v>
      </c>
      <c r="M399" s="32">
        <v>40</v>
      </c>
      <c r="N399" s="617" t="s">
        <v>570</v>
      </c>
      <c r="O399" s="334"/>
      <c r="P399" s="334"/>
      <c r="Q399" s="334"/>
      <c r="R399" s="332"/>
      <c r="S399" s="34"/>
      <c r="T399" s="34"/>
      <c r="U399" s="35" t="s">
        <v>65</v>
      </c>
      <c r="V399" s="314">
        <v>0</v>
      </c>
      <c r="W399" s="315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4301031167</v>
      </c>
      <c r="D400" s="331">
        <v>4680115880771</v>
      </c>
      <c r="E400" s="332"/>
      <c r="F400" s="313">
        <v>0.28000000000000003</v>
      </c>
      <c r="G400" s="32">
        <v>6</v>
      </c>
      <c r="H400" s="313">
        <v>1.68</v>
      </c>
      <c r="I400" s="313">
        <v>1.81</v>
      </c>
      <c r="J400" s="32">
        <v>234</v>
      </c>
      <c r="K400" s="32" t="s">
        <v>170</v>
      </c>
      <c r="L400" s="33" t="s">
        <v>64</v>
      </c>
      <c r="M400" s="32">
        <v>45</v>
      </c>
      <c r="N400" s="57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34"/>
      <c r="P400" s="334"/>
      <c r="Q400" s="334"/>
      <c r="R400" s="332"/>
      <c r="S400" s="34"/>
      <c r="T400" s="34"/>
      <c r="U400" s="35" t="s">
        <v>65</v>
      </c>
      <c r="V400" s="314">
        <v>0</v>
      </c>
      <c r="W400" s="315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4301031173</v>
      </c>
      <c r="D401" s="331">
        <v>4607091389500</v>
      </c>
      <c r="E401" s="332"/>
      <c r="F401" s="313">
        <v>0.35</v>
      </c>
      <c r="G401" s="32">
        <v>6</v>
      </c>
      <c r="H401" s="313">
        <v>2.1</v>
      </c>
      <c r="I401" s="313">
        <v>2.23</v>
      </c>
      <c r="J401" s="32">
        <v>234</v>
      </c>
      <c r="K401" s="32" t="s">
        <v>170</v>
      </c>
      <c r="L401" s="33" t="s">
        <v>64</v>
      </c>
      <c r="M401" s="32">
        <v>45</v>
      </c>
      <c r="N401" s="4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34"/>
      <c r="P401" s="334"/>
      <c r="Q401" s="334"/>
      <c r="R401" s="332"/>
      <c r="S401" s="34"/>
      <c r="T401" s="34"/>
      <c r="U401" s="35" t="s">
        <v>65</v>
      </c>
      <c r="V401" s="314">
        <v>0</v>
      </c>
      <c r="W401" s="315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6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4301031103</v>
      </c>
      <c r="D402" s="331">
        <v>4680115881983</v>
      </c>
      <c r="E402" s="332"/>
      <c r="F402" s="313">
        <v>0.28000000000000003</v>
      </c>
      <c r="G402" s="32">
        <v>4</v>
      </c>
      <c r="H402" s="313">
        <v>1.1200000000000001</v>
      </c>
      <c r="I402" s="313">
        <v>1.252</v>
      </c>
      <c r="J402" s="32">
        <v>234</v>
      </c>
      <c r="K402" s="32" t="s">
        <v>170</v>
      </c>
      <c r="L402" s="33" t="s">
        <v>64</v>
      </c>
      <c r="M402" s="32">
        <v>40</v>
      </c>
      <c r="N402" s="5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34"/>
      <c r="P402" s="334"/>
      <c r="Q402" s="334"/>
      <c r="R402" s="332"/>
      <c r="S402" s="34"/>
      <c r="T402" s="34"/>
      <c r="U402" s="35" t="s">
        <v>65</v>
      </c>
      <c r="V402" s="314">
        <v>0</v>
      </c>
      <c r="W402" s="315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7" t="s">
        <v>1</v>
      </c>
    </row>
    <row r="403" spans="1:53" x14ac:dyDescent="0.2">
      <c r="A403" s="323"/>
      <c r="B403" s="324"/>
      <c r="C403" s="324"/>
      <c r="D403" s="324"/>
      <c r="E403" s="324"/>
      <c r="F403" s="324"/>
      <c r="G403" s="324"/>
      <c r="H403" s="324"/>
      <c r="I403" s="324"/>
      <c r="J403" s="324"/>
      <c r="K403" s="324"/>
      <c r="L403" s="324"/>
      <c r="M403" s="325"/>
      <c r="N403" s="318" t="s">
        <v>66</v>
      </c>
      <c r="O403" s="319"/>
      <c r="P403" s="319"/>
      <c r="Q403" s="319"/>
      <c r="R403" s="319"/>
      <c r="S403" s="319"/>
      <c r="T403" s="320"/>
      <c r="U403" s="37" t="s">
        <v>67</v>
      </c>
      <c r="V403" s="316">
        <f>IFERROR(V396/H396,"0")+IFERROR(V397/H397,"0")+IFERROR(V398/H398,"0")+IFERROR(V399/H399,"0")+IFERROR(V400/H400,"0")+IFERROR(V401/H401,"0")+IFERROR(V402/H402,"0")</f>
        <v>0</v>
      </c>
      <c r="W403" s="316">
        <f>IFERROR(W396/H396,"0")+IFERROR(W397/H397,"0")+IFERROR(W398/H398,"0")+IFERROR(W399/H399,"0")+IFERROR(W400/H400,"0")+IFERROR(W401/H401,"0")+IFERROR(W402/H402,"0")</f>
        <v>0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317"/>
      <c r="Z403" s="317"/>
    </row>
    <row r="404" spans="1:53" x14ac:dyDescent="0.2">
      <c r="A404" s="324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5"/>
      <c r="N404" s="318" t="s">
        <v>66</v>
      </c>
      <c r="O404" s="319"/>
      <c r="P404" s="319"/>
      <c r="Q404" s="319"/>
      <c r="R404" s="319"/>
      <c r="S404" s="319"/>
      <c r="T404" s="320"/>
      <c r="U404" s="37" t="s">
        <v>65</v>
      </c>
      <c r="V404" s="316">
        <f>IFERROR(SUM(V396:V402),"0")</f>
        <v>0</v>
      </c>
      <c r="W404" s="316">
        <f>IFERROR(SUM(W396:W402),"0")</f>
        <v>0</v>
      </c>
      <c r="X404" s="37"/>
      <c r="Y404" s="317"/>
      <c r="Z404" s="317"/>
    </row>
    <row r="405" spans="1:53" ht="14.25" customHeight="1" x14ac:dyDescent="0.25">
      <c r="A405" s="337" t="s">
        <v>90</v>
      </c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4"/>
      <c r="M405" s="324"/>
      <c r="N405" s="324"/>
      <c r="O405" s="324"/>
      <c r="P405" s="324"/>
      <c r="Q405" s="324"/>
      <c r="R405" s="324"/>
      <c r="S405" s="324"/>
      <c r="T405" s="324"/>
      <c r="U405" s="324"/>
      <c r="V405" s="324"/>
      <c r="W405" s="324"/>
      <c r="X405" s="324"/>
      <c r="Y405" s="310"/>
      <c r="Z405" s="310"/>
    </row>
    <row r="406" spans="1:53" ht="27" customHeight="1" x14ac:dyDescent="0.25">
      <c r="A406" s="54" t="s">
        <v>577</v>
      </c>
      <c r="B406" s="54" t="s">
        <v>578</v>
      </c>
      <c r="C406" s="31">
        <v>4301170008</v>
      </c>
      <c r="D406" s="331">
        <v>4680115882980</v>
      </c>
      <c r="E406" s="332"/>
      <c r="F406" s="313">
        <v>0.13</v>
      </c>
      <c r="G406" s="32">
        <v>10</v>
      </c>
      <c r="H406" s="313">
        <v>1.3</v>
      </c>
      <c r="I406" s="313">
        <v>1.46</v>
      </c>
      <c r="J406" s="32">
        <v>200</v>
      </c>
      <c r="K406" s="32" t="s">
        <v>539</v>
      </c>
      <c r="L406" s="33" t="s">
        <v>540</v>
      </c>
      <c r="M406" s="32">
        <v>150</v>
      </c>
      <c r="N406" s="40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34"/>
      <c r="P406" s="334"/>
      <c r="Q406" s="334"/>
      <c r="R406" s="332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IFERROR(IF(W406=0,"",ROUNDUP(W406/H406,0)*0.00673),"")</f>
        <v/>
      </c>
      <c r="Y406" s="56"/>
      <c r="Z406" s="57"/>
      <c r="AD406" s="58"/>
      <c r="BA406" s="278" t="s">
        <v>1</v>
      </c>
    </row>
    <row r="407" spans="1:53" x14ac:dyDescent="0.2">
      <c r="A407" s="323"/>
      <c r="B407" s="324"/>
      <c r="C407" s="324"/>
      <c r="D407" s="324"/>
      <c r="E407" s="324"/>
      <c r="F407" s="324"/>
      <c r="G407" s="324"/>
      <c r="H407" s="324"/>
      <c r="I407" s="324"/>
      <c r="J407" s="324"/>
      <c r="K407" s="324"/>
      <c r="L407" s="324"/>
      <c r="M407" s="325"/>
      <c r="N407" s="318" t="s">
        <v>66</v>
      </c>
      <c r="O407" s="319"/>
      <c r="P407" s="319"/>
      <c r="Q407" s="319"/>
      <c r="R407" s="319"/>
      <c r="S407" s="319"/>
      <c r="T407" s="320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24"/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5"/>
      <c r="N408" s="318" t="s">
        <v>66</v>
      </c>
      <c r="O408" s="319"/>
      <c r="P408" s="319"/>
      <c r="Q408" s="319"/>
      <c r="R408" s="319"/>
      <c r="S408" s="319"/>
      <c r="T408" s="320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352" t="s">
        <v>579</v>
      </c>
      <c r="B409" s="353"/>
      <c r="C409" s="353"/>
      <c r="D409" s="353"/>
      <c r="E409" s="353"/>
      <c r="F409" s="353"/>
      <c r="G409" s="353"/>
      <c r="H409" s="353"/>
      <c r="I409" s="353"/>
      <c r="J409" s="353"/>
      <c r="K409" s="353"/>
      <c r="L409" s="353"/>
      <c r="M409" s="353"/>
      <c r="N409" s="353"/>
      <c r="O409" s="353"/>
      <c r="P409" s="353"/>
      <c r="Q409" s="353"/>
      <c r="R409" s="353"/>
      <c r="S409" s="353"/>
      <c r="T409" s="353"/>
      <c r="U409" s="353"/>
      <c r="V409" s="353"/>
      <c r="W409" s="353"/>
      <c r="X409" s="353"/>
      <c r="Y409" s="48"/>
      <c r="Z409" s="48"/>
    </row>
    <row r="410" spans="1:53" ht="16.5" customHeight="1" x14ac:dyDescent="0.25">
      <c r="A410" s="360" t="s">
        <v>579</v>
      </c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09"/>
      <c r="Z410" s="309"/>
    </row>
    <row r="411" spans="1:53" ht="14.25" customHeight="1" x14ac:dyDescent="0.25">
      <c r="A411" s="337" t="s">
        <v>103</v>
      </c>
      <c r="B411" s="324"/>
      <c r="C411" s="324"/>
      <c r="D411" s="324"/>
      <c r="E411" s="324"/>
      <c r="F411" s="324"/>
      <c r="G411" s="324"/>
      <c r="H411" s="324"/>
      <c r="I411" s="324"/>
      <c r="J411" s="324"/>
      <c r="K411" s="324"/>
      <c r="L411" s="324"/>
      <c r="M411" s="324"/>
      <c r="N411" s="324"/>
      <c r="O411" s="324"/>
      <c r="P411" s="324"/>
      <c r="Q411" s="324"/>
      <c r="R411" s="324"/>
      <c r="S411" s="324"/>
      <c r="T411" s="324"/>
      <c r="U411" s="324"/>
      <c r="V411" s="324"/>
      <c r="W411" s="324"/>
      <c r="X411" s="324"/>
      <c r="Y411" s="310"/>
      <c r="Z411" s="310"/>
    </row>
    <row r="412" spans="1:53" ht="27" customHeight="1" x14ac:dyDescent="0.25">
      <c r="A412" s="54" t="s">
        <v>580</v>
      </c>
      <c r="B412" s="54" t="s">
        <v>581</v>
      </c>
      <c r="C412" s="31">
        <v>4301011371</v>
      </c>
      <c r="D412" s="331">
        <v>4607091389067</v>
      </c>
      <c r="E412" s="332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119</v>
      </c>
      <c r="M412" s="32">
        <v>55</v>
      </c>
      <c r="N412" s="64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34"/>
      <c r="P412" s="334"/>
      <c r="Q412" s="334"/>
      <c r="R412" s="332"/>
      <c r="S412" s="34"/>
      <c r="T412" s="34"/>
      <c r="U412" s="35" t="s">
        <v>65</v>
      </c>
      <c r="V412" s="314">
        <v>0</v>
      </c>
      <c r="W412" s="315">
        <f t="shared" ref="W412:W420" si="18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4301011363</v>
      </c>
      <c r="D413" s="331">
        <v>4607091383522</v>
      </c>
      <c r="E413" s="332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34"/>
      <c r="P413" s="334"/>
      <c r="Q413" s="334"/>
      <c r="R413" s="332"/>
      <c r="S413" s="34"/>
      <c r="T413" s="34"/>
      <c r="U413" s="35" t="s">
        <v>65</v>
      </c>
      <c r="V413" s="314">
        <v>0</v>
      </c>
      <c r="W413" s="315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4301011431</v>
      </c>
      <c r="D414" s="331">
        <v>4607091384437</v>
      </c>
      <c r="E414" s="332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4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34"/>
      <c r="P414" s="334"/>
      <c r="Q414" s="334"/>
      <c r="R414" s="332"/>
      <c r="S414" s="34"/>
      <c r="T414" s="34"/>
      <c r="U414" s="35" t="s">
        <v>65</v>
      </c>
      <c r="V414" s="314">
        <v>0</v>
      </c>
      <c r="W414" s="315">
        <f t="shared" si="18"/>
        <v>0</v>
      </c>
      <c r="X414" s="36" t="str">
        <f>IFERROR(IF(W414=0,"",ROUNDUP(W414/H414,0)*0.01196),"")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4301011365</v>
      </c>
      <c r="D415" s="331">
        <v>4607091389104</v>
      </c>
      <c r="E415" s="332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7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34"/>
      <c r="P415" s="334"/>
      <c r="Q415" s="334"/>
      <c r="R415" s="332"/>
      <c r="S415" s="34"/>
      <c r="T415" s="34"/>
      <c r="U415" s="35" t="s">
        <v>65</v>
      </c>
      <c r="V415" s="314">
        <v>0</v>
      </c>
      <c r="W415" s="315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4301011367</v>
      </c>
      <c r="D416" s="331">
        <v>4680115880603</v>
      </c>
      <c r="E416" s="332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4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34"/>
      <c r="P416" s="334"/>
      <c r="Q416" s="334"/>
      <c r="R416" s="332"/>
      <c r="S416" s="34"/>
      <c r="T416" s="34"/>
      <c r="U416" s="35" t="s">
        <v>65</v>
      </c>
      <c r="V416" s="314">
        <v>0</v>
      </c>
      <c r="W416" s="315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4301011168</v>
      </c>
      <c r="D417" s="331">
        <v>4607091389999</v>
      </c>
      <c r="E417" s="332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42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34"/>
      <c r="P417" s="334"/>
      <c r="Q417" s="334"/>
      <c r="R417" s="332"/>
      <c r="S417" s="34"/>
      <c r="T417" s="34"/>
      <c r="U417" s="35" t="s">
        <v>65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4301011372</v>
      </c>
      <c r="D418" s="331">
        <v>4680115882782</v>
      </c>
      <c r="E418" s="332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43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34"/>
      <c r="P418" s="334"/>
      <c r="Q418" s="334"/>
      <c r="R418" s="332"/>
      <c r="S418" s="34"/>
      <c r="T418" s="34"/>
      <c r="U418" s="35" t="s">
        <v>65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4301011190</v>
      </c>
      <c r="D419" s="331">
        <v>4607091389098</v>
      </c>
      <c r="E419" s="332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119</v>
      </c>
      <c r="M419" s="32">
        <v>50</v>
      </c>
      <c r="N419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34"/>
      <c r="P419" s="334"/>
      <c r="Q419" s="334"/>
      <c r="R419" s="332"/>
      <c r="S419" s="34"/>
      <c r="T419" s="34"/>
      <c r="U419" s="35" t="s">
        <v>65</v>
      </c>
      <c r="V419" s="314">
        <v>0</v>
      </c>
      <c r="W419" s="315">
        <f t="shared" si="18"/>
        <v>0</v>
      </c>
      <c r="X419" s="36" t="str">
        <f>IFERROR(IF(W419=0,"",ROUNDUP(W419/H419,0)*0.00753),"")</f>
        <v/>
      </c>
      <c r="Y419" s="56"/>
      <c r="Z419" s="57"/>
      <c r="AD419" s="58"/>
      <c r="BA419" s="286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4301011366</v>
      </c>
      <c r="D420" s="331">
        <v>4607091389982</v>
      </c>
      <c r="E420" s="332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49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34"/>
      <c r="P420" s="334"/>
      <c r="Q420" s="334"/>
      <c r="R420" s="332"/>
      <c r="S420" s="34"/>
      <c r="T420" s="34"/>
      <c r="U420" s="35" t="s">
        <v>65</v>
      </c>
      <c r="V420" s="314">
        <v>0</v>
      </c>
      <c r="W420" s="315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7" t="s">
        <v>1</v>
      </c>
    </row>
    <row r="421" spans="1:53" x14ac:dyDescent="0.2">
      <c r="A421" s="323"/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5"/>
      <c r="N421" s="318" t="s">
        <v>66</v>
      </c>
      <c r="O421" s="319"/>
      <c r="P421" s="319"/>
      <c r="Q421" s="319"/>
      <c r="R421" s="319"/>
      <c r="S421" s="319"/>
      <c r="T421" s="320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</v>
      </c>
      <c r="W421" s="316">
        <f>IFERROR(W412/H412,"0")+IFERROR(W413/H413,"0")+IFERROR(W414/H414,"0")+IFERROR(W415/H415,"0")+IFERROR(W416/H416,"0")+IFERROR(W417/H417,"0")+IFERROR(W418/H418,"0")+IFERROR(W419/H419,"0")+IFERROR(W420/H420,"0")</f>
        <v>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317"/>
      <c r="Z421" s="317"/>
    </row>
    <row r="422" spans="1:53" x14ac:dyDescent="0.2">
      <c r="A422" s="324"/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5"/>
      <c r="N422" s="318" t="s">
        <v>66</v>
      </c>
      <c r="O422" s="319"/>
      <c r="P422" s="319"/>
      <c r="Q422" s="319"/>
      <c r="R422" s="319"/>
      <c r="S422" s="319"/>
      <c r="T422" s="320"/>
      <c r="U422" s="37" t="s">
        <v>65</v>
      </c>
      <c r="V422" s="316">
        <f>IFERROR(SUM(V412:V420),"0")</f>
        <v>0</v>
      </c>
      <c r="W422" s="316">
        <f>IFERROR(SUM(W412:W420),"0")</f>
        <v>0</v>
      </c>
      <c r="X422" s="37"/>
      <c r="Y422" s="317"/>
      <c r="Z422" s="317"/>
    </row>
    <row r="423" spans="1:53" ht="14.25" customHeight="1" x14ac:dyDescent="0.25">
      <c r="A423" s="337" t="s">
        <v>95</v>
      </c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4"/>
      <c r="M423" s="324"/>
      <c r="N423" s="324"/>
      <c r="O423" s="324"/>
      <c r="P423" s="324"/>
      <c r="Q423" s="324"/>
      <c r="R423" s="324"/>
      <c r="S423" s="324"/>
      <c r="T423" s="324"/>
      <c r="U423" s="324"/>
      <c r="V423" s="324"/>
      <c r="W423" s="324"/>
      <c r="X423" s="324"/>
      <c r="Y423" s="310"/>
      <c r="Z423" s="310"/>
    </row>
    <row r="424" spans="1:53" ht="16.5" customHeight="1" x14ac:dyDescent="0.25">
      <c r="A424" s="54" t="s">
        <v>598</v>
      </c>
      <c r="B424" s="54" t="s">
        <v>599</v>
      </c>
      <c r="C424" s="31">
        <v>4301020222</v>
      </c>
      <c r="D424" s="331">
        <v>4607091388930</v>
      </c>
      <c r="E424" s="332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34"/>
      <c r="P424" s="334"/>
      <c r="Q424" s="334"/>
      <c r="R424" s="332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8" t="s">
        <v>1</v>
      </c>
    </row>
    <row r="425" spans="1:53" ht="16.5" customHeight="1" x14ac:dyDescent="0.25">
      <c r="A425" s="54" t="s">
        <v>600</v>
      </c>
      <c r="B425" s="54" t="s">
        <v>601</v>
      </c>
      <c r="C425" s="31">
        <v>4301020206</v>
      </c>
      <c r="D425" s="331">
        <v>4680115880054</v>
      </c>
      <c r="E425" s="332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34"/>
      <c r="P425" s="334"/>
      <c r="Q425" s="334"/>
      <c r="R425" s="332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9" t="s">
        <v>1</v>
      </c>
    </row>
    <row r="426" spans="1:53" x14ac:dyDescent="0.2">
      <c r="A426" s="323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5"/>
      <c r="N426" s="318" t="s">
        <v>66</v>
      </c>
      <c r="O426" s="319"/>
      <c r="P426" s="319"/>
      <c r="Q426" s="319"/>
      <c r="R426" s="319"/>
      <c r="S426" s="319"/>
      <c r="T426" s="320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24"/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5"/>
      <c r="N427" s="318" t="s">
        <v>66</v>
      </c>
      <c r="O427" s="319"/>
      <c r="P427" s="319"/>
      <c r="Q427" s="319"/>
      <c r="R427" s="319"/>
      <c r="S427" s="319"/>
      <c r="T427" s="320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customHeight="1" x14ac:dyDescent="0.25">
      <c r="A428" s="337" t="s">
        <v>60</v>
      </c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10"/>
      <c r="Z428" s="310"/>
    </row>
    <row r="429" spans="1:53" ht="27" customHeight="1" x14ac:dyDescent="0.25">
      <c r="A429" s="54" t="s">
        <v>602</v>
      </c>
      <c r="B429" s="54" t="s">
        <v>603</v>
      </c>
      <c r="C429" s="31">
        <v>4301031252</v>
      </c>
      <c r="D429" s="331">
        <v>4680115883116</v>
      </c>
      <c r="E429" s="332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5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34"/>
      <c r="P429" s="334"/>
      <c r="Q429" s="334"/>
      <c r="R429" s="332"/>
      <c r="S429" s="34"/>
      <c r="T429" s="34"/>
      <c r="U429" s="35" t="s">
        <v>65</v>
      </c>
      <c r="V429" s="314">
        <v>0</v>
      </c>
      <c r="W429" s="315">
        <f t="shared" ref="W429:W434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4301031248</v>
      </c>
      <c r="D430" s="331">
        <v>4680115883093</v>
      </c>
      <c r="E430" s="332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4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34"/>
      <c r="P430" s="334"/>
      <c r="Q430" s="334"/>
      <c r="R430" s="332"/>
      <c r="S430" s="34"/>
      <c r="T430" s="34"/>
      <c r="U430" s="35" t="s">
        <v>65</v>
      </c>
      <c r="V430" s="314">
        <v>0</v>
      </c>
      <c r="W430" s="315">
        <f t="shared" si="19"/>
        <v>0</v>
      </c>
      <c r="X430" s="36" t="str">
        <f>IFERROR(IF(W430=0,"",ROUNDUP(W430/H430,0)*0.01196),"")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4301031250</v>
      </c>
      <c r="D431" s="331">
        <v>4680115883109</v>
      </c>
      <c r="E431" s="332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5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34"/>
      <c r="P431" s="334"/>
      <c r="Q431" s="334"/>
      <c r="R431" s="332"/>
      <c r="S431" s="34"/>
      <c r="T431" s="34"/>
      <c r="U431" s="35" t="s">
        <v>65</v>
      </c>
      <c r="V431" s="314">
        <v>0</v>
      </c>
      <c r="W431" s="315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4301031249</v>
      </c>
      <c r="D432" s="331">
        <v>4680115882072</v>
      </c>
      <c r="E432" s="332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425" t="s">
        <v>610</v>
      </c>
      <c r="O432" s="334"/>
      <c r="P432" s="334"/>
      <c r="Q432" s="334"/>
      <c r="R432" s="332"/>
      <c r="S432" s="34"/>
      <c r="T432" s="34"/>
      <c r="U432" s="35" t="s">
        <v>65</v>
      </c>
      <c r="V432" s="314">
        <v>0</v>
      </c>
      <c r="W432" s="315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4301031251</v>
      </c>
      <c r="D433" s="331">
        <v>4680115882102</v>
      </c>
      <c r="E433" s="332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435" t="s">
        <v>613</v>
      </c>
      <c r="O433" s="334"/>
      <c r="P433" s="334"/>
      <c r="Q433" s="334"/>
      <c r="R433" s="332"/>
      <c r="S433" s="34"/>
      <c r="T433" s="34"/>
      <c r="U433" s="35" t="s">
        <v>65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4" t="s">
        <v>1</v>
      </c>
    </row>
    <row r="434" spans="1:53" ht="27" customHeight="1" x14ac:dyDescent="0.25">
      <c r="A434" s="54" t="s">
        <v>614</v>
      </c>
      <c r="B434" s="54" t="s">
        <v>615</v>
      </c>
      <c r="C434" s="31">
        <v>4301031253</v>
      </c>
      <c r="D434" s="331">
        <v>4680115882096</v>
      </c>
      <c r="E434" s="332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569" t="s">
        <v>616</v>
      </c>
      <c r="O434" s="334"/>
      <c r="P434" s="334"/>
      <c r="Q434" s="334"/>
      <c r="R434" s="332"/>
      <c r="S434" s="34"/>
      <c r="T434" s="34"/>
      <c r="U434" s="35" t="s">
        <v>65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5" t="s">
        <v>1</v>
      </c>
    </row>
    <row r="435" spans="1:53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4"/>
      <c r="M435" s="325"/>
      <c r="N435" s="318" t="s">
        <v>66</v>
      </c>
      <c r="O435" s="319"/>
      <c r="P435" s="319"/>
      <c r="Q435" s="319"/>
      <c r="R435" s="319"/>
      <c r="S435" s="319"/>
      <c r="T435" s="320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4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customHeight="1" x14ac:dyDescent="0.25">
      <c r="A437" s="337" t="s">
        <v>68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24"/>
      <c r="Y437" s="310"/>
      <c r="Z437" s="310"/>
    </row>
    <row r="438" spans="1:53" ht="16.5" customHeight="1" x14ac:dyDescent="0.25">
      <c r="A438" s="54" t="s">
        <v>617</v>
      </c>
      <c r="B438" s="54" t="s">
        <v>618</v>
      </c>
      <c r="C438" s="31">
        <v>4301051230</v>
      </c>
      <c r="D438" s="331">
        <v>4607091383409</v>
      </c>
      <c r="E438" s="332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34"/>
      <c r="P438" s="334"/>
      <c r="Q438" s="334"/>
      <c r="R438" s="332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6" t="s">
        <v>1</v>
      </c>
    </row>
    <row r="439" spans="1:53" ht="16.5" customHeight="1" x14ac:dyDescent="0.25">
      <c r="A439" s="54" t="s">
        <v>619</v>
      </c>
      <c r="B439" s="54" t="s">
        <v>620</v>
      </c>
      <c r="C439" s="31">
        <v>4301051231</v>
      </c>
      <c r="D439" s="331">
        <v>4607091383416</v>
      </c>
      <c r="E439" s="332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3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34"/>
      <c r="P439" s="334"/>
      <c r="Q439" s="334"/>
      <c r="R439" s="332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7" t="s">
        <v>1</v>
      </c>
    </row>
    <row r="440" spans="1:53" x14ac:dyDescent="0.2">
      <c r="A440" s="323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5"/>
      <c r="N440" s="318" t="s">
        <v>66</v>
      </c>
      <c r="O440" s="319"/>
      <c r="P440" s="319"/>
      <c r="Q440" s="319"/>
      <c r="R440" s="319"/>
      <c r="S440" s="319"/>
      <c r="T440" s="320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24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352" t="s">
        <v>621</v>
      </c>
      <c r="B442" s="353"/>
      <c r="C442" s="353"/>
      <c r="D442" s="353"/>
      <c r="E442" s="353"/>
      <c r="F442" s="353"/>
      <c r="G442" s="353"/>
      <c r="H442" s="353"/>
      <c r="I442" s="353"/>
      <c r="J442" s="353"/>
      <c r="K442" s="353"/>
      <c r="L442" s="353"/>
      <c r="M442" s="353"/>
      <c r="N442" s="353"/>
      <c r="O442" s="353"/>
      <c r="P442" s="353"/>
      <c r="Q442" s="353"/>
      <c r="R442" s="353"/>
      <c r="S442" s="353"/>
      <c r="T442" s="353"/>
      <c r="U442" s="353"/>
      <c r="V442" s="353"/>
      <c r="W442" s="353"/>
      <c r="X442" s="353"/>
      <c r="Y442" s="48"/>
      <c r="Z442" s="48"/>
    </row>
    <row r="443" spans="1:53" ht="16.5" customHeight="1" x14ac:dyDescent="0.25">
      <c r="A443" s="360" t="s">
        <v>622</v>
      </c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24"/>
      <c r="M443" s="324"/>
      <c r="N443" s="324"/>
      <c r="O443" s="324"/>
      <c r="P443" s="324"/>
      <c r="Q443" s="324"/>
      <c r="R443" s="324"/>
      <c r="S443" s="324"/>
      <c r="T443" s="324"/>
      <c r="U443" s="324"/>
      <c r="V443" s="324"/>
      <c r="W443" s="324"/>
      <c r="X443" s="324"/>
      <c r="Y443" s="309"/>
      <c r="Z443" s="309"/>
    </row>
    <row r="444" spans="1:53" ht="14.25" customHeight="1" x14ac:dyDescent="0.25">
      <c r="A444" s="337" t="s">
        <v>103</v>
      </c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24"/>
      <c r="N444" s="324"/>
      <c r="O444" s="324"/>
      <c r="P444" s="324"/>
      <c r="Q444" s="324"/>
      <c r="R444" s="324"/>
      <c r="S444" s="324"/>
      <c r="T444" s="324"/>
      <c r="U444" s="324"/>
      <c r="V444" s="324"/>
      <c r="W444" s="324"/>
      <c r="X444" s="324"/>
      <c r="Y444" s="310"/>
      <c r="Z444" s="310"/>
    </row>
    <row r="445" spans="1:53" ht="27" customHeight="1" x14ac:dyDescent="0.25">
      <c r="A445" s="54" t="s">
        <v>623</v>
      </c>
      <c r="B445" s="54" t="s">
        <v>624</v>
      </c>
      <c r="C445" s="31">
        <v>4301011585</v>
      </c>
      <c r="D445" s="331">
        <v>4640242180441</v>
      </c>
      <c r="E445" s="332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6" t="s">
        <v>625</v>
      </c>
      <c r="O445" s="334"/>
      <c r="P445" s="334"/>
      <c r="Q445" s="334"/>
      <c r="R445" s="332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626</v>
      </c>
      <c r="B446" s="54" t="s">
        <v>627</v>
      </c>
      <c r="C446" s="31">
        <v>4301011584</v>
      </c>
      <c r="D446" s="331">
        <v>4640242180564</v>
      </c>
      <c r="E446" s="332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14" t="s">
        <v>628</v>
      </c>
      <c r="O446" s="334"/>
      <c r="P446" s="334"/>
      <c r="Q446" s="334"/>
      <c r="R446" s="332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9" t="s">
        <v>1</v>
      </c>
    </row>
    <row r="447" spans="1:53" x14ac:dyDescent="0.2">
      <c r="A447" s="323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24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5"/>
      <c r="N448" s="318" t="s">
        <v>66</v>
      </c>
      <c r="O448" s="319"/>
      <c r="P448" s="319"/>
      <c r="Q448" s="319"/>
      <c r="R448" s="319"/>
      <c r="S448" s="319"/>
      <c r="T448" s="320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customHeight="1" x14ac:dyDescent="0.25">
      <c r="A449" s="337" t="s">
        <v>95</v>
      </c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10"/>
      <c r="Z449" s="310"/>
    </row>
    <row r="450" spans="1:53" ht="27" customHeight="1" x14ac:dyDescent="0.25">
      <c r="A450" s="54" t="s">
        <v>629</v>
      </c>
      <c r="B450" s="54" t="s">
        <v>630</v>
      </c>
      <c r="C450" s="31">
        <v>4301020260</v>
      </c>
      <c r="D450" s="331">
        <v>4640242180526</v>
      </c>
      <c r="E450" s="332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521" t="s">
        <v>631</v>
      </c>
      <c r="O450" s="334"/>
      <c r="P450" s="334"/>
      <c r="Q450" s="334"/>
      <c r="R450" s="332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0" t="s">
        <v>1</v>
      </c>
    </row>
    <row r="451" spans="1:53" ht="16.5" customHeight="1" x14ac:dyDescent="0.25">
      <c r="A451" s="54" t="s">
        <v>632</v>
      </c>
      <c r="B451" s="54" t="s">
        <v>633</v>
      </c>
      <c r="C451" s="31">
        <v>4301020269</v>
      </c>
      <c r="D451" s="331">
        <v>4640242180519</v>
      </c>
      <c r="E451" s="332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119</v>
      </c>
      <c r="M451" s="32">
        <v>50</v>
      </c>
      <c r="N451" s="513" t="s">
        <v>634</v>
      </c>
      <c r="O451" s="334"/>
      <c r="P451" s="334"/>
      <c r="Q451" s="334"/>
      <c r="R451" s="332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1" t="s">
        <v>1</v>
      </c>
    </row>
    <row r="452" spans="1:53" x14ac:dyDescent="0.2">
      <c r="A452" s="323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5"/>
      <c r="N453" s="318" t="s">
        <v>66</v>
      </c>
      <c r="O453" s="319"/>
      <c r="P453" s="319"/>
      <c r="Q453" s="319"/>
      <c r="R453" s="319"/>
      <c r="S453" s="319"/>
      <c r="T453" s="320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37" t="s">
        <v>60</v>
      </c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10"/>
      <c r="Z454" s="310"/>
    </row>
    <row r="455" spans="1:53" ht="27" customHeight="1" x14ac:dyDescent="0.25">
      <c r="A455" s="54" t="s">
        <v>635</v>
      </c>
      <c r="B455" s="54" t="s">
        <v>636</v>
      </c>
      <c r="C455" s="31">
        <v>4301031280</v>
      </c>
      <c r="D455" s="331">
        <v>4640242180816</v>
      </c>
      <c r="E455" s="332"/>
      <c r="F455" s="313">
        <v>0.7</v>
      </c>
      <c r="G455" s="32">
        <v>6</v>
      </c>
      <c r="H455" s="313">
        <v>4.2</v>
      </c>
      <c r="I455" s="313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39" t="s">
        <v>637</v>
      </c>
      <c r="O455" s="334"/>
      <c r="P455" s="334"/>
      <c r="Q455" s="334"/>
      <c r="R455" s="332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2" t="s">
        <v>1</v>
      </c>
    </row>
    <row r="456" spans="1:53" ht="27" customHeight="1" x14ac:dyDescent="0.25">
      <c r="A456" s="54" t="s">
        <v>638</v>
      </c>
      <c r="B456" s="54" t="s">
        <v>639</v>
      </c>
      <c r="C456" s="31">
        <v>4301031244</v>
      </c>
      <c r="D456" s="331">
        <v>4640242180595</v>
      </c>
      <c r="E456" s="332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507" t="s">
        <v>640</v>
      </c>
      <c r="O456" s="334"/>
      <c r="P456" s="334"/>
      <c r="Q456" s="334"/>
      <c r="R456" s="332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3" t="s">
        <v>1</v>
      </c>
    </row>
    <row r="457" spans="1:53" x14ac:dyDescent="0.2">
      <c r="A457" s="323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67</v>
      </c>
      <c r="V457" s="316">
        <f>IFERROR(V455/H455,"0")+IFERROR(V456/H456,"0")</f>
        <v>0</v>
      </c>
      <c r="W457" s="316">
        <f>IFERROR(W455/H455,"0")+IFERROR(W456/H456,"0")</f>
        <v>0</v>
      </c>
      <c r="X457" s="316">
        <f>IFERROR(IF(X455="",0,X455),"0")+IFERROR(IF(X456="",0,X456),"0")</f>
        <v>0</v>
      </c>
      <c r="Y457" s="317"/>
      <c r="Z457" s="317"/>
    </row>
    <row r="458" spans="1:53" x14ac:dyDescent="0.2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5"/>
      <c r="N458" s="318" t="s">
        <v>66</v>
      </c>
      <c r="O458" s="319"/>
      <c r="P458" s="319"/>
      <c r="Q458" s="319"/>
      <c r="R458" s="319"/>
      <c r="S458" s="319"/>
      <c r="T458" s="320"/>
      <c r="U458" s="37" t="s">
        <v>65</v>
      </c>
      <c r="V458" s="316">
        <f>IFERROR(SUM(V455:V456),"0")</f>
        <v>0</v>
      </c>
      <c r="W458" s="316">
        <f>IFERROR(SUM(W455:W456),"0")</f>
        <v>0</v>
      </c>
      <c r="X458" s="37"/>
      <c r="Y458" s="317"/>
      <c r="Z458" s="317"/>
    </row>
    <row r="459" spans="1:53" ht="14.25" customHeight="1" x14ac:dyDescent="0.25">
      <c r="A459" s="337" t="s">
        <v>68</v>
      </c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10"/>
      <c r="Z459" s="310"/>
    </row>
    <row r="460" spans="1:53" ht="27" customHeight="1" x14ac:dyDescent="0.25">
      <c r="A460" s="54" t="s">
        <v>641</v>
      </c>
      <c r="B460" s="54" t="s">
        <v>642</v>
      </c>
      <c r="C460" s="31">
        <v>4301051510</v>
      </c>
      <c r="D460" s="331">
        <v>4640242180540</v>
      </c>
      <c r="E460" s="332"/>
      <c r="F460" s="313">
        <v>1.3</v>
      </c>
      <c r="G460" s="32">
        <v>6</v>
      </c>
      <c r="H460" s="313">
        <v>7.8</v>
      </c>
      <c r="I460" s="313">
        <v>8.3640000000000008</v>
      </c>
      <c r="J460" s="32">
        <v>56</v>
      </c>
      <c r="K460" s="32" t="s">
        <v>98</v>
      </c>
      <c r="L460" s="33" t="s">
        <v>64</v>
      </c>
      <c r="M460" s="32">
        <v>30</v>
      </c>
      <c r="N460" s="651" t="s">
        <v>643</v>
      </c>
      <c r="O460" s="334"/>
      <c r="P460" s="334"/>
      <c r="Q460" s="334"/>
      <c r="R460" s="332"/>
      <c r="S460" s="34"/>
      <c r="T460" s="34"/>
      <c r="U460" s="35" t="s">
        <v>65</v>
      </c>
      <c r="V460" s="314">
        <v>0</v>
      </c>
      <c r="W460" s="315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4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4301051508</v>
      </c>
      <c r="D461" s="331">
        <v>4640242180557</v>
      </c>
      <c r="E461" s="332"/>
      <c r="F461" s="313">
        <v>0.5</v>
      </c>
      <c r="G461" s="32">
        <v>6</v>
      </c>
      <c r="H461" s="313">
        <v>3</v>
      </c>
      <c r="I461" s="313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67" t="s">
        <v>646</v>
      </c>
      <c r="O461" s="334"/>
      <c r="P461" s="334"/>
      <c r="Q461" s="334"/>
      <c r="R461" s="332"/>
      <c r="S461" s="34"/>
      <c r="T461" s="34"/>
      <c r="U461" s="35" t="s">
        <v>65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5" t="s">
        <v>1</v>
      </c>
    </row>
    <row r="462" spans="1:53" x14ac:dyDescent="0.2">
      <c r="A462" s="323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25"/>
      <c r="N462" s="318" t="s">
        <v>66</v>
      </c>
      <c r="O462" s="319"/>
      <c r="P462" s="319"/>
      <c r="Q462" s="319"/>
      <c r="R462" s="319"/>
      <c r="S462" s="319"/>
      <c r="T462" s="320"/>
      <c r="U462" s="37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24"/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5"/>
      <c r="N463" s="318" t="s">
        <v>66</v>
      </c>
      <c r="O463" s="319"/>
      <c r="P463" s="319"/>
      <c r="Q463" s="319"/>
      <c r="R463" s="319"/>
      <c r="S463" s="319"/>
      <c r="T463" s="320"/>
      <c r="U463" s="37" t="s">
        <v>65</v>
      </c>
      <c r="V463" s="316">
        <f>IFERROR(SUM(V460:V461),"0")</f>
        <v>0</v>
      </c>
      <c r="W463" s="316">
        <f>IFERROR(SUM(W460:W461),"0")</f>
        <v>0</v>
      </c>
      <c r="X463" s="37"/>
      <c r="Y463" s="317"/>
      <c r="Z463" s="317"/>
    </row>
    <row r="464" spans="1:53" ht="16.5" customHeight="1" x14ac:dyDescent="0.25">
      <c r="A464" s="360" t="s">
        <v>647</v>
      </c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4"/>
      <c r="N464" s="324"/>
      <c r="O464" s="324"/>
      <c r="P464" s="324"/>
      <c r="Q464" s="324"/>
      <c r="R464" s="324"/>
      <c r="S464" s="324"/>
      <c r="T464" s="324"/>
      <c r="U464" s="324"/>
      <c r="V464" s="324"/>
      <c r="W464" s="324"/>
      <c r="X464" s="324"/>
      <c r="Y464" s="309"/>
      <c r="Z464" s="309"/>
    </row>
    <row r="465" spans="1:53" ht="14.25" customHeight="1" x14ac:dyDescent="0.25">
      <c r="A465" s="337" t="s">
        <v>68</v>
      </c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4"/>
      <c r="N465" s="324"/>
      <c r="O465" s="324"/>
      <c r="P465" s="324"/>
      <c r="Q465" s="324"/>
      <c r="R465" s="324"/>
      <c r="S465" s="324"/>
      <c r="T465" s="324"/>
      <c r="U465" s="324"/>
      <c r="V465" s="324"/>
      <c r="W465" s="324"/>
      <c r="X465" s="324"/>
      <c r="Y465" s="310"/>
      <c r="Z465" s="310"/>
    </row>
    <row r="466" spans="1:53" ht="16.5" customHeight="1" x14ac:dyDescent="0.25">
      <c r="A466" s="54" t="s">
        <v>648</v>
      </c>
      <c r="B466" s="54" t="s">
        <v>649</v>
      </c>
      <c r="C466" s="31">
        <v>4301051310</v>
      </c>
      <c r="D466" s="331">
        <v>4680115880870</v>
      </c>
      <c r="E466" s="332"/>
      <c r="F466" s="313">
        <v>1.3</v>
      </c>
      <c r="G466" s="32">
        <v>6</v>
      </c>
      <c r="H466" s="313">
        <v>7.8</v>
      </c>
      <c r="I466" s="313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56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32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6" t="s">
        <v>1</v>
      </c>
    </row>
    <row r="467" spans="1:53" x14ac:dyDescent="0.2">
      <c r="A467" s="323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25"/>
      <c r="N467" s="318" t="s">
        <v>66</v>
      </c>
      <c r="O467" s="319"/>
      <c r="P467" s="319"/>
      <c r="Q467" s="319"/>
      <c r="R467" s="319"/>
      <c r="S467" s="319"/>
      <c r="T467" s="320"/>
      <c r="U467" s="37" t="s">
        <v>67</v>
      </c>
      <c r="V467" s="316">
        <f>IFERROR(V466/H466,"0")</f>
        <v>0</v>
      </c>
      <c r="W467" s="316">
        <f>IFERROR(W466/H466,"0")</f>
        <v>0</v>
      </c>
      <c r="X467" s="316">
        <f>IFERROR(IF(X466="",0,X466),"0")</f>
        <v>0</v>
      </c>
      <c r="Y467" s="317"/>
      <c r="Z467" s="317"/>
    </row>
    <row r="468" spans="1:53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25"/>
      <c r="N468" s="318" t="s">
        <v>66</v>
      </c>
      <c r="O468" s="319"/>
      <c r="P468" s="319"/>
      <c r="Q468" s="319"/>
      <c r="R468" s="319"/>
      <c r="S468" s="319"/>
      <c r="T468" s="320"/>
      <c r="U468" s="37" t="s">
        <v>65</v>
      </c>
      <c r="V468" s="316">
        <f>IFERROR(SUM(V466:V466),"0")</f>
        <v>0</v>
      </c>
      <c r="W468" s="316">
        <f>IFERROR(SUM(W466:W466),"0")</f>
        <v>0</v>
      </c>
      <c r="X468" s="37"/>
      <c r="Y468" s="317"/>
      <c r="Z468" s="317"/>
    </row>
    <row r="469" spans="1:53" ht="15" customHeight="1" x14ac:dyDescent="0.2">
      <c r="A469" s="579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50"/>
      <c r="N469" s="347" t="s">
        <v>650</v>
      </c>
      <c r="O469" s="348"/>
      <c r="P469" s="348"/>
      <c r="Q469" s="348"/>
      <c r="R469" s="348"/>
      <c r="S469" s="348"/>
      <c r="T469" s="339"/>
      <c r="U469" s="37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7660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7677.9</v>
      </c>
      <c r="X469" s="37"/>
      <c r="Y469" s="317"/>
      <c r="Z469" s="317"/>
    </row>
    <row r="470" spans="1:53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50"/>
      <c r="N470" s="347" t="s">
        <v>651</v>
      </c>
      <c r="O470" s="348"/>
      <c r="P470" s="348"/>
      <c r="Q470" s="348"/>
      <c r="R470" s="348"/>
      <c r="S470" s="348"/>
      <c r="T470" s="339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8013.4222222222215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8032.0019999999986</v>
      </c>
      <c r="X470" s="37"/>
      <c r="Y470" s="317"/>
      <c r="Z470" s="317"/>
    </row>
    <row r="471" spans="1:53" x14ac:dyDescent="0.2">
      <c r="A471" s="32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50"/>
      <c r="N471" s="347" t="s">
        <v>652</v>
      </c>
      <c r="O471" s="348"/>
      <c r="P471" s="348"/>
      <c r="Q471" s="348"/>
      <c r="R471" s="348"/>
      <c r="S471" s="348"/>
      <c r="T471" s="339"/>
      <c r="U471" s="37" t="s">
        <v>653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14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14</v>
      </c>
      <c r="X471" s="37"/>
      <c r="Y471" s="317"/>
      <c r="Z471" s="317"/>
    </row>
    <row r="472" spans="1:53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50"/>
      <c r="N472" s="347" t="s">
        <v>654</v>
      </c>
      <c r="O472" s="348"/>
      <c r="P472" s="348"/>
      <c r="Q472" s="348"/>
      <c r="R472" s="348"/>
      <c r="S472" s="348"/>
      <c r="T472" s="339"/>
      <c r="U472" s="37" t="s">
        <v>65</v>
      </c>
      <c r="V472" s="316">
        <f>GrossWeightTotal+PalletQtyTotal*25</f>
        <v>8363.4222222222215</v>
      </c>
      <c r="W472" s="316">
        <f>GrossWeightTotalR+PalletQtyTotalR*25</f>
        <v>8382.0019999999986</v>
      </c>
      <c r="X472" s="37"/>
      <c r="Y472" s="317"/>
      <c r="Z472" s="317"/>
    </row>
    <row r="473" spans="1:53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50"/>
      <c r="N473" s="347" t="s">
        <v>655</v>
      </c>
      <c r="O473" s="348"/>
      <c r="P473" s="348"/>
      <c r="Q473" s="348"/>
      <c r="R473" s="348"/>
      <c r="S473" s="348"/>
      <c r="T473" s="339"/>
      <c r="U473" s="37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728.64197530864203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730</v>
      </c>
      <c r="X473" s="37"/>
      <c r="Y473" s="317"/>
      <c r="Z473" s="317"/>
    </row>
    <row r="474" spans="1:53" ht="14.25" customHeight="1" x14ac:dyDescent="0.2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50"/>
      <c r="N474" s="347" t="s">
        <v>656</v>
      </c>
      <c r="O474" s="348"/>
      <c r="P474" s="348"/>
      <c r="Q474" s="348"/>
      <c r="R474" s="348"/>
      <c r="S474" s="348"/>
      <c r="T474" s="339"/>
      <c r="U474" s="39" t="s">
        <v>657</v>
      </c>
      <c r="V474" s="37"/>
      <c r="W474" s="37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14.639499999999998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658</v>
      </c>
      <c r="B476" s="307" t="s">
        <v>59</v>
      </c>
      <c r="C476" s="335" t="s">
        <v>93</v>
      </c>
      <c r="D476" s="511"/>
      <c r="E476" s="511"/>
      <c r="F476" s="414"/>
      <c r="G476" s="335" t="s">
        <v>246</v>
      </c>
      <c r="H476" s="511"/>
      <c r="I476" s="511"/>
      <c r="J476" s="511"/>
      <c r="K476" s="511"/>
      <c r="L476" s="511"/>
      <c r="M476" s="414"/>
      <c r="N476" s="335" t="s">
        <v>444</v>
      </c>
      <c r="O476" s="414"/>
      <c r="P476" s="335" t="s">
        <v>494</v>
      </c>
      <c r="Q476" s="414"/>
      <c r="R476" s="307" t="s">
        <v>579</v>
      </c>
      <c r="S476" s="335" t="s">
        <v>621</v>
      </c>
      <c r="T476" s="414"/>
      <c r="U476" s="308"/>
      <c r="Z476" s="52"/>
      <c r="AC476" s="308"/>
    </row>
    <row r="477" spans="1:53" ht="14.25" customHeight="1" thickTop="1" x14ac:dyDescent="0.2">
      <c r="A477" s="647" t="s">
        <v>659</v>
      </c>
      <c r="B477" s="335" t="s">
        <v>59</v>
      </c>
      <c r="C477" s="335" t="s">
        <v>94</v>
      </c>
      <c r="D477" s="335" t="s">
        <v>102</v>
      </c>
      <c r="E477" s="335" t="s">
        <v>93</v>
      </c>
      <c r="F477" s="335" t="s">
        <v>238</v>
      </c>
      <c r="G477" s="335" t="s">
        <v>247</v>
      </c>
      <c r="H477" s="335" t="s">
        <v>254</v>
      </c>
      <c r="I477" s="335" t="s">
        <v>275</v>
      </c>
      <c r="J477" s="335" t="s">
        <v>335</v>
      </c>
      <c r="K477" s="308"/>
      <c r="L477" s="335" t="s">
        <v>417</v>
      </c>
      <c r="M477" s="335" t="s">
        <v>435</v>
      </c>
      <c r="N477" s="335" t="s">
        <v>445</v>
      </c>
      <c r="O477" s="335" t="s">
        <v>471</v>
      </c>
      <c r="P477" s="335" t="s">
        <v>495</v>
      </c>
      <c r="Q477" s="335" t="s">
        <v>557</v>
      </c>
      <c r="R477" s="335" t="s">
        <v>579</v>
      </c>
      <c r="S477" s="335" t="s">
        <v>622</v>
      </c>
      <c r="T477" s="335" t="s">
        <v>647</v>
      </c>
      <c r="U477" s="308"/>
      <c r="Z477" s="52"/>
      <c r="AC477" s="308"/>
    </row>
    <row r="478" spans="1:53" ht="13.5" customHeight="1" thickBot="1" x14ac:dyDescent="0.25">
      <c r="A478" s="648"/>
      <c r="B478" s="336"/>
      <c r="C478" s="336"/>
      <c r="D478" s="336"/>
      <c r="E478" s="336"/>
      <c r="F478" s="336"/>
      <c r="G478" s="336"/>
      <c r="H478" s="336"/>
      <c r="I478" s="336"/>
      <c r="J478" s="336"/>
      <c r="K478" s="308"/>
      <c r="L478" s="336"/>
      <c r="M478" s="336"/>
      <c r="N478" s="336"/>
      <c r="O478" s="336"/>
      <c r="P478" s="336"/>
      <c r="Q478" s="336"/>
      <c r="R478" s="336"/>
      <c r="S478" s="336"/>
      <c r="T478" s="336"/>
      <c r="U478" s="308"/>
      <c r="Z478" s="52"/>
      <c r="AC478" s="308"/>
    </row>
    <row r="479" spans="1:53" ht="18" customHeight="1" thickTop="1" thickBot="1" x14ac:dyDescent="0.25">
      <c r="A479" s="40" t="s">
        <v>660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79" s="46">
        <f>IFERROR(W130*1,"0")+IFERROR(W131*1,"0")+IFERROR(W132*1,"0")</f>
        <v>0</v>
      </c>
      <c r="G479" s="46">
        <f>IFERROR(W138*1,"0")+IFERROR(W139*1,"0")+IFERROR(W140*1,"0")</f>
        <v>0</v>
      </c>
      <c r="H479" s="46">
        <f>IFERROR(W145*1,"0")+IFERROR(W146*1,"0")+IFERROR(W147*1,"0")+IFERROR(W148*1,"0")+IFERROR(W149*1,"0")+IFERROR(W150*1,"0")+IFERROR(W151*1,"0")+IFERROR(W152*1,"0")+IFERROR(W153*1,"0")</f>
        <v>0</v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2862.9</v>
      </c>
      <c r="K479" s="308"/>
      <c r="L479" s="46">
        <f>IFERROR(W261*1,"0")+IFERROR(W262*1,"0")+IFERROR(W263*1,"0")+IFERROR(W264*1,"0")+IFERROR(W265*1,"0")+IFERROR(W266*1,"0")+IFERROR(W267*1,"0")+IFERROR(W271*1,"0")+IFERROR(W272*1,"0")</f>
        <v>0</v>
      </c>
      <c r="M479" s="46">
        <f>IFERROR(W277*1,"0")+IFERROR(W281*1,"0")+IFERROR(W285*1,"0")+IFERROR(W289*1,"0")</f>
        <v>0</v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4815</v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Q479" s="46">
        <f>IFERROR(W391*1,"0")+IFERROR(W392*1,"0")+IFERROR(W396*1,"0")+IFERROR(W397*1,"0")+IFERROR(W398*1,"0")+IFERROR(W399*1,"0")+IFERROR(W400*1,"0")+IFERROR(W401*1,"0")+IFERROR(W402*1,"0")+IFERROR(W406*1,"0")</f>
        <v>0</v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S479" s="46">
        <f>IFERROR(W445*1,"0")+IFERROR(W446*1,"0")+IFERROR(W450*1,"0")+IFERROR(W451*1,"0")+IFERROR(W455*1,"0")+IFERROR(W456*1,"0")+IFERROR(W460*1,"0")+IFERROR(W461*1,"0")</f>
        <v>0</v>
      </c>
      <c r="T479" s="46">
        <f>IFERROR(W466*1,"0")</f>
        <v>0</v>
      </c>
      <c r="U479" s="308"/>
      <c r="Z479" s="52"/>
      <c r="AC479" s="308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362:R362"/>
    <mergeCell ref="A454:X454"/>
    <mergeCell ref="D369:E369"/>
    <mergeCell ref="A477:A478"/>
    <mergeCell ref="D187:E187"/>
    <mergeCell ref="C477:C478"/>
    <mergeCell ref="N302:R302"/>
    <mergeCell ref="N258:T258"/>
    <mergeCell ref="N245:T245"/>
    <mergeCell ref="D281:E281"/>
    <mergeCell ref="N267:R267"/>
    <mergeCell ref="N453:T453"/>
    <mergeCell ref="N460:R460"/>
    <mergeCell ref="D297:E297"/>
    <mergeCell ref="N197:T197"/>
    <mergeCell ref="N264:R264"/>
    <mergeCell ref="N391:R391"/>
    <mergeCell ref="D263:E263"/>
    <mergeCell ref="D312:E312"/>
    <mergeCell ref="A273:M274"/>
    <mergeCell ref="D238:E238"/>
    <mergeCell ref="A464:X464"/>
    <mergeCell ref="N28:R28"/>
    <mergeCell ref="N392:R392"/>
    <mergeCell ref="D71:E71"/>
    <mergeCell ref="N186:R186"/>
    <mergeCell ref="D307:E307"/>
    <mergeCell ref="N382:T382"/>
    <mergeCell ref="N471:T471"/>
    <mergeCell ref="N30:R30"/>
    <mergeCell ref="D98:E98"/>
    <mergeCell ref="D73:E73"/>
    <mergeCell ref="A275:X275"/>
    <mergeCell ref="N44:T44"/>
    <mergeCell ref="N166:T166"/>
    <mergeCell ref="D66:E66"/>
    <mergeCell ref="N381:R381"/>
    <mergeCell ref="N181:R181"/>
    <mergeCell ref="A135:X135"/>
    <mergeCell ref="N32:T32"/>
    <mergeCell ref="A377:X377"/>
    <mergeCell ref="N330:T330"/>
    <mergeCell ref="N134:T134"/>
    <mergeCell ref="N268:T268"/>
    <mergeCell ref="D289:E289"/>
    <mergeCell ref="A447:M448"/>
    <mergeCell ref="N56:R56"/>
    <mergeCell ref="T10:U10"/>
    <mergeCell ref="D124:E124"/>
    <mergeCell ref="A286:M287"/>
    <mergeCell ref="D195:E195"/>
    <mergeCell ref="N323:R323"/>
    <mergeCell ref="A457:M458"/>
    <mergeCell ref="D189:E189"/>
    <mergeCell ref="D360:E360"/>
    <mergeCell ref="D431:E431"/>
    <mergeCell ref="N393:T393"/>
    <mergeCell ref="N331:T331"/>
    <mergeCell ref="D351:E351"/>
    <mergeCell ref="N328:R328"/>
    <mergeCell ref="N262:R262"/>
    <mergeCell ref="D78:E78"/>
    <mergeCell ref="N333:R333"/>
    <mergeCell ref="A38:X38"/>
    <mergeCell ref="D205:E205"/>
    <mergeCell ref="A280:X280"/>
    <mergeCell ref="N455:R455"/>
    <mergeCell ref="N342:T342"/>
    <mergeCell ref="D363:E363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118:T118"/>
    <mergeCell ref="D139:E139"/>
    <mergeCell ref="N125:R125"/>
    <mergeCell ref="D406:E406"/>
    <mergeCell ref="N216:T216"/>
    <mergeCell ref="A390:X390"/>
    <mergeCell ref="N422:T422"/>
    <mergeCell ref="A317:M318"/>
    <mergeCell ref="N473:T473"/>
    <mergeCell ref="A220:M221"/>
    <mergeCell ref="N448:T448"/>
    <mergeCell ref="N175:R175"/>
    <mergeCell ref="N346:R346"/>
    <mergeCell ref="N321:R321"/>
    <mergeCell ref="D131:E131"/>
    <mergeCell ref="BA17:BA18"/>
    <mergeCell ref="N334:R334"/>
    <mergeCell ref="N421:T421"/>
    <mergeCell ref="N113:R113"/>
    <mergeCell ref="D302:E302"/>
    <mergeCell ref="N408:T408"/>
    <mergeCell ref="N100:R100"/>
    <mergeCell ref="A54:X54"/>
    <mergeCell ref="A172:M173"/>
    <mergeCell ref="N94:R94"/>
    <mergeCell ref="N60:T60"/>
    <mergeCell ref="A197:M198"/>
    <mergeCell ref="N271:R271"/>
    <mergeCell ref="N336:R336"/>
    <mergeCell ref="D208:E208"/>
    <mergeCell ref="AA17:AC18"/>
    <mergeCell ref="D379:E379"/>
    <mergeCell ref="N279:T279"/>
    <mergeCell ref="D300:E300"/>
    <mergeCell ref="W17:W18"/>
    <mergeCell ref="A104:M105"/>
    <mergeCell ref="N161:T161"/>
    <mergeCell ref="A288:X288"/>
    <mergeCell ref="N399:R399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:U3"/>
    <mergeCell ref="N207:R207"/>
    <mergeCell ref="A61:X61"/>
    <mergeCell ref="D79:E79"/>
    <mergeCell ref="N178:R178"/>
    <mergeCell ref="N45:T45"/>
    <mergeCell ref="H5:L5"/>
    <mergeCell ref="B17:B18"/>
    <mergeCell ref="N112:R112"/>
    <mergeCell ref="D357:E357"/>
    <mergeCell ref="N147:R147"/>
    <mergeCell ref="A199:X199"/>
    <mergeCell ref="N126:T126"/>
    <mergeCell ref="N176:R176"/>
    <mergeCell ref="N347:R347"/>
    <mergeCell ref="N412:R412"/>
    <mergeCell ref="A452:M453"/>
    <mergeCell ref="D94:E94"/>
    <mergeCell ref="D361:E361"/>
    <mergeCell ref="N371:T371"/>
    <mergeCell ref="D417:E417"/>
    <mergeCell ref="D69:E69"/>
    <mergeCell ref="N119:T119"/>
    <mergeCell ref="D354:E354"/>
    <mergeCell ref="O10:P10"/>
    <mergeCell ref="A444:X444"/>
    <mergeCell ref="N75:R75"/>
    <mergeCell ref="D356:E356"/>
    <mergeCell ref="N298:R298"/>
    <mergeCell ref="N39:R39"/>
    <mergeCell ref="D87:E87"/>
    <mergeCell ref="D445:E445"/>
    <mergeCell ref="D224:E224"/>
    <mergeCell ref="A293:X293"/>
    <mergeCell ref="A93:X93"/>
    <mergeCell ref="D211:E211"/>
    <mergeCell ref="N50:R50"/>
    <mergeCell ref="D31:E31"/>
    <mergeCell ref="D28:E28"/>
    <mergeCell ref="A165:M166"/>
    <mergeCell ref="J477:J478"/>
    <mergeCell ref="L477:L478"/>
    <mergeCell ref="N102:R102"/>
    <mergeCell ref="D145:E145"/>
    <mergeCell ref="D316:E316"/>
    <mergeCell ref="N400:R400"/>
    <mergeCell ref="D272:E272"/>
    <mergeCell ref="D210:E210"/>
    <mergeCell ref="D381:E381"/>
    <mergeCell ref="N287:T287"/>
    <mergeCell ref="D308:E308"/>
    <mergeCell ref="A469:M474"/>
    <mergeCell ref="D209:E209"/>
    <mergeCell ref="D147:E147"/>
    <mergeCell ref="D380:E380"/>
    <mergeCell ref="A156:X156"/>
    <mergeCell ref="A327:X327"/>
    <mergeCell ref="N116:R116"/>
    <mergeCell ref="D301:E301"/>
    <mergeCell ref="A389:X389"/>
    <mergeCell ref="N402:R402"/>
    <mergeCell ref="D122:E122"/>
    <mergeCell ref="N352:R352"/>
    <mergeCell ref="N103:R103"/>
    <mergeCell ref="N434:R434"/>
    <mergeCell ref="A387:M388"/>
    <mergeCell ref="N348:T348"/>
    <mergeCell ref="N17:R18"/>
    <mergeCell ref="D100:E100"/>
    <mergeCell ref="N355:R355"/>
    <mergeCell ref="N415:R415"/>
    <mergeCell ref="O6:P6"/>
    <mergeCell ref="N63:R63"/>
    <mergeCell ref="N243:R243"/>
    <mergeCell ref="D8:L8"/>
    <mergeCell ref="A81:M82"/>
    <mergeCell ref="A143:X143"/>
    <mergeCell ref="D432:E432"/>
    <mergeCell ref="D236:E236"/>
    <mergeCell ref="D117:E117"/>
    <mergeCell ref="N413:R413"/>
    <mergeCell ref="D55:E55"/>
    <mergeCell ref="D30:E30"/>
    <mergeCell ref="D353:E353"/>
    <mergeCell ref="N195:R195"/>
    <mergeCell ref="D67:E67"/>
    <mergeCell ref="N357:R357"/>
    <mergeCell ref="D158:E158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26:R226"/>
    <mergeCell ref="N65:R65"/>
    <mergeCell ref="D5:E5"/>
    <mergeCell ref="N193:T193"/>
    <mergeCell ref="D214:E214"/>
    <mergeCell ref="N64:R64"/>
    <mergeCell ref="N191:R191"/>
    <mergeCell ref="A36:M37"/>
    <mergeCell ref="N24:T24"/>
    <mergeCell ref="H9:I9"/>
    <mergeCell ref="A154:M155"/>
    <mergeCell ref="D70:E70"/>
    <mergeCell ref="N170:R170"/>
    <mergeCell ref="S476:T476"/>
    <mergeCell ref="D306:E306"/>
    <mergeCell ref="A313:M314"/>
    <mergeCell ref="A106:X106"/>
    <mergeCell ref="T12:U12"/>
    <mergeCell ref="N51:T51"/>
    <mergeCell ref="D72:E72"/>
    <mergeCell ref="N239:T239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360:R360"/>
    <mergeCell ref="N424:R424"/>
    <mergeCell ref="D398:E398"/>
    <mergeCell ref="N469:T469"/>
    <mergeCell ref="D416:E416"/>
    <mergeCell ref="A34:X34"/>
    <mergeCell ref="D68:E68"/>
    <mergeCell ref="N466:R466"/>
    <mergeCell ref="A6:C6"/>
    <mergeCell ref="N92:T92"/>
    <mergeCell ref="D113:E113"/>
    <mergeCell ref="N124:R124"/>
    <mergeCell ref="A245:M246"/>
    <mergeCell ref="F9:G9"/>
    <mergeCell ref="N15:R16"/>
    <mergeCell ref="A129:X129"/>
    <mergeCell ref="N169:R169"/>
    <mergeCell ref="D185:E185"/>
    <mergeCell ref="A194:X194"/>
    <mergeCell ref="N91:T91"/>
    <mergeCell ref="D43:E43"/>
    <mergeCell ref="N29:R29"/>
    <mergeCell ref="N31:R31"/>
    <mergeCell ref="N87:R87"/>
    <mergeCell ref="N202:R202"/>
    <mergeCell ref="N158:R158"/>
    <mergeCell ref="D74:E74"/>
    <mergeCell ref="I17:I18"/>
    <mergeCell ref="AD17:AD18"/>
    <mergeCell ref="N80:R80"/>
    <mergeCell ref="D88:E88"/>
    <mergeCell ref="D26:E26"/>
    <mergeCell ref="D148:E148"/>
    <mergeCell ref="N303:T303"/>
    <mergeCell ref="D324:E324"/>
    <mergeCell ref="A337:M338"/>
    <mergeCell ref="N378:R378"/>
    <mergeCell ref="N55:R55"/>
    <mergeCell ref="D115:E115"/>
    <mergeCell ref="D27:E27"/>
    <mergeCell ref="N37:T37"/>
    <mergeCell ref="A62:X62"/>
    <mergeCell ref="A44:M45"/>
    <mergeCell ref="N99:R99"/>
    <mergeCell ref="N74:R74"/>
    <mergeCell ref="N145:R145"/>
    <mergeCell ref="D182:E182"/>
    <mergeCell ref="N163:R163"/>
    <mergeCell ref="N101:R101"/>
    <mergeCell ref="D109:E109"/>
    <mergeCell ref="N138:R138"/>
    <mergeCell ref="N76:R76"/>
    <mergeCell ref="I477:I478"/>
    <mergeCell ref="D90:E90"/>
    <mergeCell ref="D261:E261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N251:T251"/>
    <mergeCell ref="N289:R289"/>
    <mergeCell ref="A320:X320"/>
    <mergeCell ref="D232:E232"/>
    <mergeCell ref="N309:T309"/>
    <mergeCell ref="N82:T82"/>
    <mergeCell ref="D169:E169"/>
    <mergeCell ref="N240:T240"/>
    <mergeCell ref="R477:R478"/>
    <mergeCell ref="A315:X315"/>
    <mergeCell ref="N317:T317"/>
    <mergeCell ref="N86:R86"/>
    <mergeCell ref="A421:M422"/>
    <mergeCell ref="A5:C5"/>
    <mergeCell ref="N71:R71"/>
    <mergeCell ref="A192:M193"/>
    <mergeCell ref="N58:R58"/>
    <mergeCell ref="N227:T227"/>
    <mergeCell ref="D179:E179"/>
    <mergeCell ref="N307:R307"/>
    <mergeCell ref="D402:E402"/>
    <mergeCell ref="N73:R73"/>
    <mergeCell ref="N244:R244"/>
    <mergeCell ref="A17:A18"/>
    <mergeCell ref="K17:K18"/>
    <mergeCell ref="A20:X20"/>
    <mergeCell ref="C17:C18"/>
    <mergeCell ref="N231:R231"/>
    <mergeCell ref="N291:T291"/>
    <mergeCell ref="D103:E103"/>
    <mergeCell ref="N358:R358"/>
    <mergeCell ref="D230:E230"/>
    <mergeCell ref="D401:E401"/>
    <mergeCell ref="D168:E168"/>
    <mergeCell ref="N308:R308"/>
    <mergeCell ref="D9:E9"/>
    <mergeCell ref="D180:E180"/>
    <mergeCell ref="T477:T478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118:M119"/>
    <mergeCell ref="A251:M252"/>
    <mergeCell ref="N152:R152"/>
    <mergeCell ref="N450:R450"/>
    <mergeCell ref="N375:T375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141:T141"/>
    <mergeCell ref="D460:E460"/>
    <mergeCell ref="Q477:Q478"/>
    <mergeCell ref="S477:S478"/>
    <mergeCell ref="D264:E264"/>
    <mergeCell ref="D391:E391"/>
    <mergeCell ref="A344:X344"/>
    <mergeCell ref="N441:T441"/>
    <mergeCell ref="N435:T435"/>
    <mergeCell ref="N285:R285"/>
    <mergeCell ref="N456:R456"/>
    <mergeCell ref="D328:E328"/>
    <mergeCell ref="N470:T470"/>
    <mergeCell ref="N397:R397"/>
    <mergeCell ref="N316:R316"/>
    <mergeCell ref="A339:X339"/>
    <mergeCell ref="D340:E340"/>
    <mergeCell ref="D277:E277"/>
    <mergeCell ref="N265:R265"/>
    <mergeCell ref="G476:M476"/>
    <mergeCell ref="N329:R329"/>
    <mergeCell ref="N451:R451"/>
    <mergeCell ref="N467:T467"/>
    <mergeCell ref="C476:F476"/>
    <mergeCell ref="N446:R446"/>
    <mergeCell ref="N462:T462"/>
    <mergeCell ref="T5:U5"/>
    <mergeCell ref="N374:R374"/>
    <mergeCell ref="A128:X128"/>
    <mergeCell ref="U17:U18"/>
    <mergeCell ref="D190:E190"/>
    <mergeCell ref="A268:M269"/>
    <mergeCell ref="N361:R361"/>
    <mergeCell ref="N445:R445"/>
    <mergeCell ref="D111:E111"/>
    <mergeCell ref="D233:E233"/>
    <mergeCell ref="N388:T388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N325:T325"/>
    <mergeCell ref="A428:X428"/>
    <mergeCell ref="T6:U9"/>
    <mergeCell ref="N77:R77"/>
    <mergeCell ref="D424:E424"/>
    <mergeCell ref="N89:R89"/>
    <mergeCell ref="D132:E132"/>
    <mergeCell ref="D399:E399"/>
    <mergeCell ref="N274:T274"/>
    <mergeCell ref="D295:E295"/>
    <mergeCell ref="D178:E178"/>
    <mergeCell ref="D412:E412"/>
    <mergeCell ref="A382:M383"/>
    <mergeCell ref="D418:E418"/>
    <mergeCell ref="D420:E420"/>
    <mergeCell ref="D397:E397"/>
    <mergeCell ref="N420:R420"/>
    <mergeCell ref="A410:X410"/>
    <mergeCell ref="A423:X423"/>
    <mergeCell ref="N149:R149"/>
    <mergeCell ref="N205:R205"/>
    <mergeCell ref="D322:E322"/>
    <mergeCell ref="N263:R263"/>
    <mergeCell ref="N290:T290"/>
    <mergeCell ref="D334:E334"/>
    <mergeCell ref="N363:R363"/>
    <mergeCell ref="D329:E329"/>
    <mergeCell ref="D400:E400"/>
    <mergeCell ref="N380:R380"/>
    <mergeCell ref="N184:R184"/>
    <mergeCell ref="D346:E346"/>
    <mergeCell ref="D347:E347"/>
    <mergeCell ref="D39:E39"/>
    <mergeCell ref="N187:R187"/>
    <mergeCell ref="D89:E89"/>
    <mergeCell ref="N254:R254"/>
    <mergeCell ref="A241:X241"/>
    <mergeCell ref="N281:R281"/>
    <mergeCell ref="D153:E153"/>
    <mergeCell ref="N59:T59"/>
    <mergeCell ref="N256:R256"/>
    <mergeCell ref="N109:R109"/>
    <mergeCell ref="N376:T376"/>
    <mergeCell ref="N314:T314"/>
    <mergeCell ref="D196:E196"/>
    <mergeCell ref="A83:X83"/>
    <mergeCell ref="D130:E130"/>
    <mergeCell ref="D201:E201"/>
    <mergeCell ref="A270:X270"/>
    <mergeCell ref="A276:X276"/>
    <mergeCell ref="D188:E188"/>
    <mergeCell ref="D335:E335"/>
    <mergeCell ref="D7:L7"/>
    <mergeCell ref="A330:M331"/>
    <mergeCell ref="N269:T269"/>
    <mergeCell ref="N171:R171"/>
    <mergeCell ref="N121:R121"/>
    <mergeCell ref="N115:R115"/>
    <mergeCell ref="N238:R238"/>
    <mergeCell ref="D254:E254"/>
    <mergeCell ref="N79:R79"/>
    <mergeCell ref="A282:M283"/>
    <mergeCell ref="N148:R148"/>
    <mergeCell ref="N179:R179"/>
    <mergeCell ref="D125:E125"/>
    <mergeCell ref="A200:X200"/>
    <mergeCell ref="N215:R215"/>
    <mergeCell ref="D112:E112"/>
    <mergeCell ref="N190:R190"/>
    <mergeCell ref="D56:E56"/>
    <mergeCell ref="N155:T155"/>
    <mergeCell ref="D176:E176"/>
    <mergeCell ref="D114:E114"/>
    <mergeCell ref="D285:E285"/>
    <mergeCell ref="D64:E64"/>
    <mergeCell ref="N70:R70"/>
    <mergeCell ref="F477:F478"/>
    <mergeCell ref="D362:E362"/>
    <mergeCell ref="A437:X437"/>
    <mergeCell ref="H477:H478"/>
    <mergeCell ref="A260:X260"/>
    <mergeCell ref="A407:M408"/>
    <mergeCell ref="N108:R108"/>
    <mergeCell ref="N172:T172"/>
    <mergeCell ref="N95:R95"/>
    <mergeCell ref="N266:R266"/>
    <mergeCell ref="D138:E138"/>
    <mergeCell ref="N457:T457"/>
    <mergeCell ref="D203:E203"/>
    <mergeCell ref="D374:E374"/>
    <mergeCell ref="N159:R159"/>
    <mergeCell ref="N97:R97"/>
    <mergeCell ref="D140:E140"/>
    <mergeCell ref="D267:E267"/>
    <mergeCell ref="D438:E438"/>
    <mergeCell ref="D425:E425"/>
    <mergeCell ref="N96:R96"/>
    <mergeCell ref="D359:E359"/>
    <mergeCell ref="N461:R461"/>
    <mergeCell ref="A290:M291"/>
    <mergeCell ref="A384:X384"/>
    <mergeCell ref="N104:T104"/>
    <mergeCell ref="D296:E296"/>
    <mergeCell ref="A449:X449"/>
    <mergeCell ref="N98:R98"/>
    <mergeCell ref="N396:R396"/>
    <mergeCell ref="D75:E75"/>
    <mergeCell ref="A144:X144"/>
    <mergeCell ref="N41:T41"/>
    <mergeCell ref="D206:E206"/>
    <mergeCell ref="N283:T283"/>
    <mergeCell ref="A411:X411"/>
    <mergeCell ref="D298:E298"/>
    <mergeCell ref="D181:E181"/>
    <mergeCell ref="A373:X373"/>
    <mergeCell ref="N404:T404"/>
    <mergeCell ref="N252:T252"/>
    <mergeCell ref="A160:M161"/>
    <mergeCell ref="N105:T105"/>
    <mergeCell ref="N123:R123"/>
    <mergeCell ref="N341:T341"/>
    <mergeCell ref="N153:R153"/>
    <mergeCell ref="N338:T338"/>
    <mergeCell ref="N234:R234"/>
    <mergeCell ref="H1:O1"/>
    <mergeCell ref="A305:X305"/>
    <mergeCell ref="D186:E186"/>
    <mergeCell ref="D413:E413"/>
    <mergeCell ref="O9:P9"/>
    <mergeCell ref="A366:X366"/>
    <mergeCell ref="N22:R22"/>
    <mergeCell ref="N463:T463"/>
    <mergeCell ref="D65:E65"/>
    <mergeCell ref="A443:X443"/>
    <mergeCell ref="N36:T36"/>
    <mergeCell ref="N394:T394"/>
    <mergeCell ref="D415:E415"/>
    <mergeCell ref="N401:R401"/>
    <mergeCell ref="N173:T173"/>
    <mergeCell ref="D256:E256"/>
    <mergeCell ref="A343:X343"/>
    <mergeCell ref="N114:R114"/>
    <mergeCell ref="D299:E299"/>
    <mergeCell ref="N349:T349"/>
    <mergeCell ref="D370:E370"/>
    <mergeCell ref="N35:R35"/>
    <mergeCell ref="N206:R206"/>
    <mergeCell ref="G17:G18"/>
    <mergeCell ref="Z17:Z18"/>
    <mergeCell ref="A239:M240"/>
    <mergeCell ref="A393:M394"/>
    <mergeCell ref="D446:E446"/>
    <mergeCell ref="A311:X311"/>
    <mergeCell ref="N111:R111"/>
    <mergeCell ref="E477:E478"/>
    <mergeCell ref="D367:E367"/>
    <mergeCell ref="G477:G478"/>
    <mergeCell ref="A32:M33"/>
    <mergeCell ref="A303:M304"/>
    <mergeCell ref="D212:E212"/>
    <mergeCell ref="D146:E146"/>
    <mergeCell ref="D439:E439"/>
    <mergeCell ref="A278:M279"/>
    <mergeCell ref="N211:R211"/>
    <mergeCell ref="N398:R398"/>
    <mergeCell ref="N127:T127"/>
    <mergeCell ref="A350:X350"/>
    <mergeCell ref="D368:E368"/>
    <mergeCell ref="N177:R177"/>
    <mergeCell ref="N335:R335"/>
    <mergeCell ref="D85:E85"/>
    <mergeCell ref="D207:E207"/>
    <mergeCell ref="N426:T426"/>
    <mergeCell ref="A218:X218"/>
    <mergeCell ref="N364:T364"/>
    <mergeCell ref="N220:T220"/>
    <mergeCell ref="A345:X345"/>
    <mergeCell ref="H10:L10"/>
    <mergeCell ref="N407:T407"/>
    <mergeCell ref="D159:E159"/>
    <mergeCell ref="N414:R414"/>
    <mergeCell ref="A46:X46"/>
    <mergeCell ref="D80:E80"/>
    <mergeCell ref="N66:R66"/>
    <mergeCell ref="N188:R188"/>
    <mergeCell ref="N351:R351"/>
    <mergeCell ref="N416:R416"/>
    <mergeCell ref="N130:R130"/>
    <mergeCell ref="A227:M228"/>
    <mergeCell ref="N68:R68"/>
    <mergeCell ref="N295:R295"/>
    <mergeCell ref="D35:E35"/>
    <mergeCell ref="D10:E10"/>
    <mergeCell ref="F10:G10"/>
    <mergeCell ref="D99:E99"/>
    <mergeCell ref="A174:X174"/>
    <mergeCell ref="N432:R432"/>
    <mergeCell ref="N117:R117"/>
    <mergeCell ref="D434:E434"/>
    <mergeCell ref="N353:R353"/>
    <mergeCell ref="D225:E225"/>
    <mergeCell ref="A405:X405"/>
    <mergeCell ref="N440:T440"/>
    <mergeCell ref="A91:M92"/>
    <mergeCell ref="D461:E461"/>
    <mergeCell ref="N246:T246"/>
    <mergeCell ref="N417:R417"/>
    <mergeCell ref="D164:E164"/>
    <mergeCell ref="N369:R369"/>
    <mergeCell ref="N225:R225"/>
    <mergeCell ref="N296:R296"/>
    <mergeCell ref="N418:R418"/>
    <mergeCell ref="N318:T318"/>
    <mergeCell ref="N356:R356"/>
    <mergeCell ref="D333:E333"/>
    <mergeCell ref="N383:T383"/>
    <mergeCell ref="N306:R306"/>
    <mergeCell ref="N433:R433"/>
    <mergeCell ref="N110:R110"/>
    <mergeCell ref="D243:E243"/>
    <mergeCell ref="N476:O476"/>
    <mergeCell ref="A9:C9"/>
    <mergeCell ref="P476:Q476"/>
    <mergeCell ref="D202:E202"/>
    <mergeCell ref="D58:E58"/>
    <mergeCell ref="N273:T273"/>
    <mergeCell ref="A309:M310"/>
    <mergeCell ref="O12:P12"/>
    <mergeCell ref="A229:X229"/>
    <mergeCell ref="N52:T52"/>
    <mergeCell ref="D231:E231"/>
    <mergeCell ref="N337:T337"/>
    <mergeCell ref="D358:E358"/>
    <mergeCell ref="N208:R208"/>
    <mergeCell ref="N379:R379"/>
    <mergeCell ref="A403:M404"/>
    <mergeCell ref="N300:R300"/>
    <mergeCell ref="N183:R183"/>
    <mergeCell ref="N367:R367"/>
    <mergeCell ref="N438:R438"/>
    <mergeCell ref="D177:E177"/>
    <mergeCell ref="N354:R354"/>
    <mergeCell ref="N425:R425"/>
    <mergeCell ref="D226:E226"/>
    <mergeCell ref="D6:L6"/>
    <mergeCell ref="O13:P13"/>
    <mergeCell ref="N419:R419"/>
    <mergeCell ref="N201:R201"/>
    <mergeCell ref="N250:R250"/>
    <mergeCell ref="N139:R139"/>
    <mergeCell ref="N406:R406"/>
    <mergeCell ref="N237:R237"/>
    <mergeCell ref="A467:M468"/>
    <mergeCell ref="D215:E215"/>
    <mergeCell ref="N221:T221"/>
    <mergeCell ref="D386:E386"/>
    <mergeCell ref="A395:X395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196:R196"/>
    <mergeCell ref="M477:M478"/>
    <mergeCell ref="O477:O478"/>
    <mergeCell ref="N212:R212"/>
    <mergeCell ref="D84:E84"/>
    <mergeCell ref="D22:E22"/>
    <mergeCell ref="N203:R203"/>
    <mergeCell ref="N277:R277"/>
    <mergeCell ref="D149:E149"/>
    <mergeCell ref="N301:R301"/>
    <mergeCell ref="N122:R122"/>
    <mergeCell ref="D385:E385"/>
    <mergeCell ref="A120:X120"/>
    <mergeCell ref="N217:T217"/>
    <mergeCell ref="N43:R43"/>
    <mergeCell ref="N214:R214"/>
    <mergeCell ref="D86:E86"/>
    <mergeCell ref="N192:T192"/>
    <mergeCell ref="D213:E213"/>
    <mergeCell ref="D151:E151"/>
    <mergeCell ref="N228:T228"/>
    <mergeCell ref="N107:R107"/>
    <mergeCell ref="D150:E150"/>
    <mergeCell ref="D321:E321"/>
    <mergeCell ref="N365:T365"/>
    <mergeCell ref="N447:T447"/>
    <mergeCell ref="N164:R164"/>
    <mergeCell ref="A12:L12"/>
    <mergeCell ref="N142:T142"/>
    <mergeCell ref="D101:E101"/>
    <mergeCell ref="N209:R209"/>
    <mergeCell ref="N403:T403"/>
    <mergeCell ref="D76:E76"/>
    <mergeCell ref="F5:G5"/>
    <mergeCell ref="A14:L14"/>
    <mergeCell ref="N224:R224"/>
    <mergeCell ref="A47:X47"/>
    <mergeCell ref="N189:R189"/>
    <mergeCell ref="N322:R322"/>
    <mergeCell ref="O5:P5"/>
    <mergeCell ref="N326:T326"/>
    <mergeCell ref="D336:E336"/>
    <mergeCell ref="A13:L13"/>
    <mergeCell ref="A19:X19"/>
    <mergeCell ref="N165:T165"/>
    <mergeCell ref="N81:T81"/>
    <mergeCell ref="D102:E102"/>
    <mergeCell ref="N88:R88"/>
    <mergeCell ref="N324:R324"/>
    <mergeCell ref="D455:E455"/>
    <mergeCell ref="D430:E430"/>
    <mergeCell ref="D175:E175"/>
    <mergeCell ref="T11:U11"/>
    <mergeCell ref="D392:E392"/>
    <mergeCell ref="N57:R57"/>
    <mergeCell ref="N436:T436"/>
    <mergeCell ref="N146:R146"/>
    <mergeCell ref="A167:X167"/>
    <mergeCell ref="D152:E152"/>
    <mergeCell ref="D323:E323"/>
    <mergeCell ref="D223:E223"/>
    <mergeCell ref="D450:E450"/>
    <mergeCell ref="N33:T33"/>
    <mergeCell ref="D29:E29"/>
    <mergeCell ref="F17:F18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452:T452"/>
    <mergeCell ref="N427:T427"/>
    <mergeCell ref="J9:L9"/>
    <mergeCell ref="N477:N478"/>
    <mergeCell ref="P477:P478"/>
    <mergeCell ref="D265:E265"/>
    <mergeCell ref="A40:M41"/>
    <mergeCell ref="A162:X162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A133:M134"/>
    <mergeCell ref="D49:E49"/>
    <mergeCell ref="N248:R248"/>
    <mergeCell ref="D242:E242"/>
    <mergeCell ref="N297:R297"/>
    <mergeCell ref="N235:R235"/>
    <mergeCell ref="N370:R370"/>
    <mergeCell ref="N257:T257"/>
    <mergeCell ref="A8:C8"/>
    <mergeCell ref="A10:C10"/>
    <mergeCell ref="N84:R84"/>
    <mergeCell ref="N249:R249"/>
    <mergeCell ref="D121:E121"/>
    <mergeCell ref="A15:L15"/>
    <mergeCell ref="N23:T23"/>
    <mergeCell ref="A48:X48"/>
    <mergeCell ref="A319:X319"/>
    <mergeCell ref="N90:R90"/>
    <mergeCell ref="N261:R261"/>
    <mergeCell ref="D107:E107"/>
    <mergeCell ref="D163:E163"/>
    <mergeCell ref="D234:E234"/>
    <mergeCell ref="H17:H18"/>
    <mergeCell ref="D204:E204"/>
    <mergeCell ref="A42:X42"/>
    <mergeCell ref="N26:R26"/>
    <mergeCell ref="N40:T40"/>
    <mergeCell ref="A216:M217"/>
    <mergeCell ref="N313:T313"/>
    <mergeCell ref="N168:R168"/>
    <mergeCell ref="O11:P11"/>
    <mergeCell ref="D477:D478"/>
    <mergeCell ref="A137:X137"/>
    <mergeCell ref="N468:T468"/>
    <mergeCell ref="D95:E95"/>
    <mergeCell ref="S17:T17"/>
    <mergeCell ref="D266:E266"/>
    <mergeCell ref="N372:T372"/>
    <mergeCell ref="N310:T310"/>
    <mergeCell ref="Y17:Y18"/>
    <mergeCell ref="N385:R385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N474:T474"/>
    <mergeCell ref="N458:T458"/>
    <mergeCell ref="P1:R1"/>
    <mergeCell ref="A435:M436"/>
    <mergeCell ref="D17:E18"/>
    <mergeCell ref="V17:V18"/>
    <mergeCell ref="X17:X18"/>
    <mergeCell ref="D123:E123"/>
    <mergeCell ref="D250:E250"/>
    <mergeCell ref="D50:E50"/>
    <mergeCell ref="A59:M60"/>
    <mergeCell ref="N340:R340"/>
    <mergeCell ref="N387:T387"/>
    <mergeCell ref="R5:S5"/>
    <mergeCell ref="N27:R27"/>
    <mergeCell ref="A257:M258"/>
    <mergeCell ref="D271:E271"/>
    <mergeCell ref="D191:E191"/>
    <mergeCell ref="D262:E262"/>
    <mergeCell ref="D433:E433"/>
    <mergeCell ref="A442:X442"/>
    <mergeCell ref="D237:E237"/>
    <mergeCell ref="A426:M427"/>
    <mergeCell ref="N85:R85"/>
    <mergeCell ref="A364:M36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663</v>
      </c>
      <c r="C6" s="47" t="s">
        <v>664</v>
      </c>
      <c r="D6" s="47" t="s">
        <v>665</v>
      </c>
      <c r="E6" s="47"/>
    </row>
    <row r="7" spans="2:8" x14ac:dyDescent="0.2">
      <c r="B7" s="47" t="s">
        <v>666</v>
      </c>
      <c r="C7" s="47" t="s">
        <v>667</v>
      </c>
      <c r="D7" s="47" t="s">
        <v>668</v>
      </c>
      <c r="E7" s="47"/>
    </row>
    <row r="8" spans="2:8" x14ac:dyDescent="0.2">
      <c r="B8" s="47" t="s">
        <v>669</v>
      </c>
      <c r="C8" s="47" t="s">
        <v>670</v>
      </c>
      <c r="D8" s="47" t="s">
        <v>671</v>
      </c>
      <c r="E8" s="47"/>
    </row>
    <row r="9" spans="2:8" x14ac:dyDescent="0.2">
      <c r="B9" s="47" t="s">
        <v>14</v>
      </c>
      <c r="C9" s="47" t="s">
        <v>672</v>
      </c>
      <c r="D9" s="47" t="s">
        <v>673</v>
      </c>
      <c r="E9" s="47"/>
    </row>
    <row r="10" spans="2:8" x14ac:dyDescent="0.2">
      <c r="B10" s="47" t="s">
        <v>674</v>
      </c>
      <c r="C10" s="47" t="s">
        <v>675</v>
      </c>
      <c r="D10" s="47" t="s">
        <v>676</v>
      </c>
      <c r="E10" s="47"/>
    </row>
    <row r="11" spans="2:8" x14ac:dyDescent="0.2">
      <c r="B11" s="47" t="s">
        <v>677</v>
      </c>
      <c r="C11" s="47" t="s">
        <v>678</v>
      </c>
      <c r="D11" s="47" t="s">
        <v>679</v>
      </c>
      <c r="E11" s="47"/>
    </row>
    <row r="13" spans="2:8" x14ac:dyDescent="0.2">
      <c r="B13" s="47" t="s">
        <v>680</v>
      </c>
      <c r="C13" s="47" t="s">
        <v>664</v>
      </c>
      <c r="D13" s="47"/>
      <c r="E13" s="47"/>
    </row>
    <row r="15" spans="2:8" x14ac:dyDescent="0.2">
      <c r="B15" s="47" t="s">
        <v>681</v>
      </c>
      <c r="C15" s="47" t="s">
        <v>667</v>
      </c>
      <c r="D15" s="47"/>
      <c r="E15" s="47"/>
    </row>
    <row r="17" spans="2:5" x14ac:dyDescent="0.2">
      <c r="B17" s="47" t="s">
        <v>682</v>
      </c>
      <c r="C17" s="47" t="s">
        <v>670</v>
      </c>
      <c r="D17" s="47"/>
      <c r="E17" s="47"/>
    </row>
    <row r="19" spans="2:5" x14ac:dyDescent="0.2">
      <c r="B19" s="47" t="s">
        <v>683</v>
      </c>
      <c r="C19" s="47" t="s">
        <v>672</v>
      </c>
      <c r="D19" s="47"/>
      <c r="E19" s="47"/>
    </row>
    <row r="21" spans="2:5" x14ac:dyDescent="0.2">
      <c r="B21" s="47" t="s">
        <v>684</v>
      </c>
      <c r="C21" s="47" t="s">
        <v>675</v>
      </c>
      <c r="D21" s="47"/>
      <c r="E21" s="47"/>
    </row>
    <row r="23" spans="2:5" x14ac:dyDescent="0.2">
      <c r="B23" s="47" t="s">
        <v>685</v>
      </c>
      <c r="C23" s="47" t="s">
        <v>678</v>
      </c>
      <c r="D23" s="47"/>
      <c r="E23" s="47"/>
    </row>
    <row r="25" spans="2:5" x14ac:dyDescent="0.2">
      <c r="B25" s="47" t="s">
        <v>686</v>
      </c>
      <c r="C25" s="47"/>
      <c r="D25" s="47"/>
      <c r="E25" s="47"/>
    </row>
    <row r="26" spans="2:5" x14ac:dyDescent="0.2">
      <c r="B26" s="47" t="s">
        <v>687</v>
      </c>
      <c r="C26" s="47"/>
      <c r="D26" s="47"/>
      <c r="E26" s="47"/>
    </row>
    <row r="27" spans="2:5" x14ac:dyDescent="0.2">
      <c r="B27" s="47" t="s">
        <v>688</v>
      </c>
      <c r="C27" s="47"/>
      <c r="D27" s="47"/>
      <c r="E27" s="47"/>
    </row>
    <row r="28" spans="2:5" x14ac:dyDescent="0.2">
      <c r="B28" s="47" t="s">
        <v>689</v>
      </c>
      <c r="C28" s="47"/>
      <c r="D28" s="47"/>
      <c r="E28" s="47"/>
    </row>
    <row r="29" spans="2:5" x14ac:dyDescent="0.2">
      <c r="B29" s="47" t="s">
        <v>690</v>
      </c>
      <c r="C29" s="47"/>
      <c r="D29" s="47"/>
      <c r="E29" s="47"/>
    </row>
    <row r="30" spans="2:5" x14ac:dyDescent="0.2">
      <c r="B30" s="47" t="s">
        <v>691</v>
      </c>
      <c r="C30" s="47"/>
      <c r="D30" s="47"/>
      <c r="E30" s="47"/>
    </row>
    <row r="31" spans="2:5" x14ac:dyDescent="0.2">
      <c r="B31" s="47" t="s">
        <v>692</v>
      </c>
      <c r="C31" s="47"/>
      <c r="D31" s="47"/>
      <c r="E31" s="47"/>
    </row>
    <row r="32" spans="2:5" x14ac:dyDescent="0.2">
      <c r="B32" s="47" t="s">
        <v>693</v>
      </c>
      <c r="C32" s="47"/>
      <c r="D32" s="47"/>
      <c r="E32" s="47"/>
    </row>
    <row r="33" spans="2:5" x14ac:dyDescent="0.2">
      <c r="B33" s="47" t="s">
        <v>694</v>
      </c>
      <c r="C33" s="47"/>
      <c r="D33" s="47"/>
      <c r="E33" s="47"/>
    </row>
    <row r="34" spans="2:5" x14ac:dyDescent="0.2">
      <c r="B34" s="47" t="s">
        <v>695</v>
      </c>
      <c r="C34" s="47"/>
      <c r="D34" s="47"/>
      <c r="E34" s="47"/>
    </row>
    <row r="35" spans="2:5" x14ac:dyDescent="0.2">
      <c r="B35" s="47" t="s">
        <v>696</v>
      </c>
      <c r="C35" s="47"/>
      <c r="D35" s="47"/>
      <c r="E35" s="47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2023-12-05T11:09:28Z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