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N135" i="1"/>
  <c r="X134" i="1"/>
  <c r="W134" i="1"/>
  <c r="W137" i="1" s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X95" i="1"/>
  <c r="W95" i="1"/>
  <c r="W100" i="1" s="1"/>
  <c r="V92" i="1"/>
  <c r="W91" i="1"/>
  <c r="V91" i="1"/>
  <c r="X90" i="1"/>
  <c r="W90" i="1"/>
  <c r="N90" i="1"/>
  <c r="X89" i="1"/>
  <c r="W89" i="1"/>
  <c r="N89" i="1"/>
  <c r="X88" i="1"/>
  <c r="X91" i="1" s="1"/>
  <c r="W88" i="1"/>
  <c r="W92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4" i="1" s="1"/>
  <c r="W78" i="1"/>
  <c r="W84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237" i="1"/>
  <c r="F9" i="1"/>
  <c r="F10" i="1"/>
  <c r="W85" i="1"/>
  <c r="W107" i="1"/>
  <c r="W120" i="1"/>
  <c r="W163" i="1"/>
  <c r="W250" i="1"/>
  <c r="W252" i="1"/>
  <c r="W254" i="1" s="1"/>
  <c r="H9" i="1"/>
  <c r="W24" i="1"/>
  <c r="W47" i="1"/>
  <c r="W75" i="1"/>
  <c r="W101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<sst xmlns="http://schemas.openxmlformats.org/spreadsheetml/2006/main" count="916" uniqueCount="359">
  <si>
    <t xml:space="preserve">  БЛАНК ЗАКАЗА </t>
  </si>
  <si>
    <t>ЗПФ</t>
  </si>
  <si>
    <t>на отгрузку продукции с ООО Трейд-Сервис с</t>
  </si>
  <si>
    <t>01.12.2023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</si>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</sst>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6" t="s">
        <v>8</v>
      </c>
      <c r="B5" s="237"/>
      <c r="C5" s="238"/>
      <c r="D5" s="176"/>
      <c r="E5" s="178"/>
      <c r="F5" s="311" t="s">
        <v>9</v>
      </c>
      <c r="G5" s="238"/>
      <c r="H5" s="176"/>
      <c r="I5" s="177"/>
      <c r="J5" s="177"/>
      <c r="K5" s="177"/>
      <c r="L5" s="178"/>
      <c r="N5" s="24" t="s">
        <v>10</v>
      </c>
      <c r="O5" s="289">
        <v>45268</v>
      </c>
      <c r="P5" s="212"/>
      <c r="R5" s="328" t="s">
        <v>11</v>
      </c>
      <c r="S5" s="197"/>
      <c r="T5" s="258" t="s">
        <v>12</v>
      </c>
      <c r="U5" s="212"/>
      <c r="Z5" s="51"/>
      <c r="AA5" s="51"/>
      <c r="AB5" s="51"/>
    </row>
    <row r="6" spans="1:29" s="155" customFormat="1" ht="24" customHeight="1" x14ac:dyDescent="0.2">
      <c r="A6" s="236" t="s">
        <v>13</v>
      </c>
      <c r="B6" s="237"/>
      <c r="C6" s="238"/>
      <c r="D6" s="299" t="s">
        <v>14</v>
      </c>
      <c r="E6" s="300"/>
      <c r="F6" s="300"/>
      <c r="G6" s="300"/>
      <c r="H6" s="300"/>
      <c r="I6" s="300"/>
      <c r="J6" s="300"/>
      <c r="K6" s="300"/>
      <c r="L6" s="212"/>
      <c r="N6" s="24" t="s">
        <v>15</v>
      </c>
      <c r="O6" s="229" t="str">
        <f>IF(O5=0," ",CHOOSE(WEEKDAY(O5,2),"Понедельник","Вторник","Среда","Четверг","Пятница","Суббота","Воскресенье"))</f>
        <v>Пятница</v>
      </c>
      <c r="P6" s="162"/>
      <c r="R6" s="196" t="s">
        <v>16</v>
      </c>
      <c r="S6" s="197"/>
      <c r="T6" s="260" t="s">
        <v>17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1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2" t="s">
        <v>18</v>
      </c>
      <c r="B8" s="164"/>
      <c r="C8" s="165"/>
      <c r="D8" s="214" t="s">
        <v>19</v>
      </c>
      <c r="E8" s="215"/>
      <c r="F8" s="215"/>
      <c r="G8" s="215"/>
      <c r="H8" s="215"/>
      <c r="I8" s="215"/>
      <c r="J8" s="215"/>
      <c r="K8" s="215"/>
      <c r="L8" s="216"/>
      <c r="N8" s="24" t="s">
        <v>20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70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9" t="str">
        <f>IF(AND($A$9="Тип доверенности/получателя при получении в адресе перегруза:",$D$9="Разовая доверенность"),"Введите ФИО","")</f>
        <v/>
      </c>
      <c r="I9" s="170"/>
      <c r="J9" s="1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0"/>
      <c r="L9" s="170"/>
      <c r="N9" s="26" t="s">
        <v>21</v>
      </c>
      <c r="O9" s="289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70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3" t="str">
        <f>IFERROR(VLOOKUP($D$10,Proxy,2,FALSE),"")</f>
        <v/>
      </c>
      <c r="I10" s="167"/>
      <c r="J10" s="167"/>
      <c r="K10" s="167"/>
      <c r="L10" s="167"/>
      <c r="N10" s="26" t="s">
        <v>22</v>
      </c>
      <c r="O10" s="211"/>
      <c r="P10" s="212"/>
      <c r="S10" s="24" t="s">
        <v>23</v>
      </c>
      <c r="T10" s="189" t="s">
        <v>24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211"/>
      <c r="P11" s="212"/>
      <c r="S11" s="24" t="s">
        <v>27</v>
      </c>
      <c r="T11" s="301" t="s">
        <v>28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10" t="s">
        <v>29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30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10" t="s">
        <v>31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32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10" t="s">
        <v>33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6" t="s">
        <v>34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35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4" t="s">
        <v>36</v>
      </c>
      <c r="B17" s="184" t="s">
        <v>37</v>
      </c>
      <c r="C17" s="247" t="s">
        <v>38</v>
      </c>
      <c r="D17" s="184" t="s">
        <v>39</v>
      </c>
      <c r="E17" s="224"/>
      <c r="F17" s="184" t="s">
        <v>40</v>
      </c>
      <c r="G17" s="184" t="s">
        <v>41</v>
      </c>
      <c r="H17" s="184" t="s">
        <v>42</v>
      </c>
      <c r="I17" s="184" t="s">
        <v>43</v>
      </c>
      <c r="J17" s="184" t="s">
        <v>44</v>
      </c>
      <c r="K17" s="184" t="s">
        <v>45</v>
      </c>
      <c r="L17" s="184" t="s">
        <v>46</v>
      </c>
      <c r="M17" s="184" t="s">
        <v>47</v>
      </c>
      <c r="N17" s="184" t="s">
        <v>48</v>
      </c>
      <c r="O17" s="223"/>
      <c r="P17" s="223"/>
      <c r="Q17" s="223"/>
      <c r="R17" s="224"/>
      <c r="S17" s="331" t="s">
        <v>49</v>
      </c>
      <c r="T17" s="238"/>
      <c r="U17" s="184" t="s">
        <v>50</v>
      </c>
      <c r="V17" s="184" t="s">
        <v>51</v>
      </c>
      <c r="W17" s="194" t="s">
        <v>52</v>
      </c>
      <c r="X17" s="184" t="s">
        <v>53</v>
      </c>
      <c r="Y17" s="202" t="s">
        <v>54</v>
      </c>
      <c r="Z17" s="202" t="s">
        <v>55</v>
      </c>
      <c r="AA17" s="202" t="s">
        <v>56</v>
      </c>
      <c r="AB17" s="203"/>
      <c r="AC17" s="204"/>
      <c r="AD17" s="240"/>
      <c r="BA17" s="201" t="s">
        <v>57</v>
      </c>
    </row>
    <row r="18" spans="1:53" ht="14.25" customHeight="1" x14ac:dyDescent="0.2">
      <c r="A18" s="185"/>
      <c r="B18" s="185"/>
      <c r="C18" s="185"/>
      <c r="D18" s="225"/>
      <c r="E18" s="227"/>
      <c r="F18" s="185"/>
      <c r="G18" s="185"/>
      <c r="H18" s="185"/>
      <c r="I18" s="185"/>
      <c r="J18" s="185"/>
      <c r="K18" s="185"/>
      <c r="L18" s="185"/>
      <c r="M18" s="185"/>
      <c r="N18" s="225"/>
      <c r="O18" s="226"/>
      <c r="P18" s="226"/>
      <c r="Q18" s="226"/>
      <c r="R18" s="227"/>
      <c r="S18" s="154" t="s">
        <v>58</v>
      </c>
      <c r="T18" s="154" t="s">
        <v>59</v>
      </c>
      <c r="U18" s="185"/>
      <c r="V18" s="185"/>
      <c r="W18" s="195"/>
      <c r="X18" s="185"/>
      <c r="Y18" s="291"/>
      <c r="Z18" s="291"/>
      <c r="AA18" s="205"/>
      <c r="AB18" s="206"/>
      <c r="AC18" s="207"/>
      <c r="AD18" s="241"/>
      <c r="BA18" s="167"/>
    </row>
    <row r="19" spans="1:53" ht="27.75" customHeight="1" x14ac:dyDescent="0.2">
      <c r="A19" s="191" t="s">
        <v>60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8" t="s">
        <v>60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66" t="s">
        <v>61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62</v>
      </c>
      <c r="B22" s="54" t="s">
        <v>63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64</v>
      </c>
      <c r="L22" s="33" t="s">
        <v>65</v>
      </c>
      <c r="M22" s="32">
        <v>90</v>
      </c>
      <c r="N22" s="29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2"/>
      <c r="S22" s="34"/>
      <c r="T22" s="34"/>
      <c r="U22" s="35" t="s">
        <v>66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2"/>
      <c r="N23" s="163" t="s">
        <v>67</v>
      </c>
      <c r="O23" s="164"/>
      <c r="P23" s="164"/>
      <c r="Q23" s="164"/>
      <c r="R23" s="164"/>
      <c r="S23" s="164"/>
      <c r="T23" s="165"/>
      <c r="U23" s="37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2"/>
      <c r="N24" s="163" t="s">
        <v>67</v>
      </c>
      <c r="O24" s="164"/>
      <c r="P24" s="164"/>
      <c r="Q24" s="164"/>
      <c r="R24" s="164"/>
      <c r="S24" s="164"/>
      <c r="T24" s="165"/>
      <c r="U24" s="37" t="s">
        <v>68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69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8" t="s">
        <v>70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66" t="s">
        <v>71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72</v>
      </c>
      <c r="B28" s="54" t="s">
        <v>73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74</v>
      </c>
      <c r="L28" s="33" t="s">
        <v>65</v>
      </c>
      <c r="M28" s="32">
        <v>180</v>
      </c>
      <c r="N28" s="1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2"/>
      <c r="S28" s="34"/>
      <c r="T28" s="34"/>
      <c r="U28" s="35" t="s">
        <v>66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75</v>
      </c>
    </row>
    <row r="29" spans="1:53" ht="27" customHeight="1" x14ac:dyDescent="0.25">
      <c r="A29" s="54" t="s">
        <v>76</v>
      </c>
      <c r="B29" s="54" t="s">
        <v>77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74</v>
      </c>
      <c r="L29" s="33" t="s">
        <v>65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2"/>
      <c r="S29" s="34"/>
      <c r="T29" s="34"/>
      <c r="U29" s="35" t="s">
        <v>66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75</v>
      </c>
    </row>
    <row r="30" spans="1:53" ht="27" customHeight="1" x14ac:dyDescent="0.25">
      <c r="A30" s="54" t="s">
        <v>78</v>
      </c>
      <c r="B30" s="54" t="s">
        <v>79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74</v>
      </c>
      <c r="L30" s="33" t="s">
        <v>65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2"/>
      <c r="S30" s="34"/>
      <c r="T30" s="34"/>
      <c r="U30" s="35" t="s">
        <v>66</v>
      </c>
      <c r="V30" s="157">
        <v>200</v>
      </c>
      <c r="W30" s="158">
        <f>IFERROR(IF(V30="","",V30),"")</f>
        <v>200</v>
      </c>
      <c r="X30" s="36">
        <f>IFERROR(IF(V30="","",V30*0.00936),"")</f>
        <v>1.8720000000000001</v>
      </c>
      <c r="Y30" s="56"/>
      <c r="Z30" s="57"/>
      <c r="AD30" s="61"/>
      <c r="BA30" s="65" t="s">
        <v>75</v>
      </c>
    </row>
    <row r="31" spans="1:53" ht="27" customHeight="1" x14ac:dyDescent="0.25">
      <c r="A31" s="54" t="s">
        <v>80</v>
      </c>
      <c r="B31" s="54" t="s">
        <v>81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74</v>
      </c>
      <c r="L31" s="33" t="s">
        <v>65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2"/>
      <c r="S31" s="34"/>
      <c r="T31" s="34"/>
      <c r="U31" s="35" t="s">
        <v>66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75</v>
      </c>
    </row>
    <row r="32" spans="1:53" x14ac:dyDescent="0.2">
      <c r="A32" s="171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2"/>
      <c r="N32" s="163" t="s">
        <v>67</v>
      </c>
      <c r="O32" s="164"/>
      <c r="P32" s="164"/>
      <c r="Q32" s="164"/>
      <c r="R32" s="164"/>
      <c r="S32" s="164"/>
      <c r="T32" s="165"/>
      <c r="U32" s="37" t="s">
        <v>66</v>
      </c>
      <c r="V32" s="159">
        <f>IFERROR(SUM(V28:V31),"0")</f>
        <v>200</v>
      </c>
      <c r="W32" s="159">
        <f>IFERROR(SUM(W28:W31),"0")</f>
        <v>200</v>
      </c>
      <c r="X32" s="159">
        <f>IFERROR(IF(X28="",0,X28),"0")+IFERROR(IF(X29="",0,X29),"0")+IFERROR(IF(X30="",0,X30),"0")+IFERROR(IF(X31="",0,X31),"0")</f>
        <v>1.8720000000000001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2"/>
      <c r="N33" s="163" t="s">
        <v>67</v>
      </c>
      <c r="O33" s="164"/>
      <c r="P33" s="164"/>
      <c r="Q33" s="164"/>
      <c r="R33" s="164"/>
      <c r="S33" s="164"/>
      <c r="T33" s="165"/>
      <c r="U33" s="37" t="s">
        <v>68</v>
      </c>
      <c r="V33" s="159">
        <f>IFERROR(SUMPRODUCT(V28:V31*H28:H31),"0")</f>
        <v>300</v>
      </c>
      <c r="W33" s="159">
        <f>IFERROR(SUMPRODUCT(W28:W31*H28:H31),"0")</f>
        <v>300</v>
      </c>
      <c r="X33" s="37"/>
      <c r="Y33" s="160"/>
      <c r="Z33" s="160"/>
    </row>
    <row r="34" spans="1:53" ht="16.5" customHeight="1" x14ac:dyDescent="0.25">
      <c r="A34" s="168" t="s">
        <v>82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66" t="s">
        <v>61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83</v>
      </c>
      <c r="B36" s="54" t="s">
        <v>84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64</v>
      </c>
      <c r="L36" s="33" t="s">
        <v>65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2"/>
      <c r="S36" s="34"/>
      <c r="T36" s="34"/>
      <c r="U36" s="35" t="s">
        <v>66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85</v>
      </c>
      <c r="B37" s="54" t="s">
        <v>86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64</v>
      </c>
      <c r="L37" s="33" t="s">
        <v>65</v>
      </c>
      <c r="M37" s="32">
        <v>180</v>
      </c>
      <c r="N37" s="321" t="s">
        <v>87</v>
      </c>
      <c r="O37" s="174"/>
      <c r="P37" s="174"/>
      <c r="Q37" s="174"/>
      <c r="R37" s="162"/>
      <c r="S37" s="34"/>
      <c r="T37" s="34"/>
      <c r="U37" s="35" t="s">
        <v>66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88</v>
      </c>
      <c r="B38" s="54" t="s">
        <v>89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64</v>
      </c>
      <c r="L38" s="33" t="s">
        <v>65</v>
      </c>
      <c r="M38" s="32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2"/>
      <c r="S38" s="34"/>
      <c r="T38" s="34"/>
      <c r="U38" s="35" t="s">
        <v>66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90</v>
      </c>
      <c r="B39" s="54" t="s">
        <v>91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64</v>
      </c>
      <c r="L39" s="33" t="s">
        <v>65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2"/>
      <c r="S39" s="34"/>
      <c r="T39" s="34"/>
      <c r="U39" s="35" t="s">
        <v>66</v>
      </c>
      <c r="V39" s="157">
        <v>0</v>
      </c>
      <c r="W39" s="158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1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2"/>
      <c r="N40" s="163" t="s">
        <v>67</v>
      </c>
      <c r="O40" s="164"/>
      <c r="P40" s="164"/>
      <c r="Q40" s="164"/>
      <c r="R40" s="164"/>
      <c r="S40" s="164"/>
      <c r="T40" s="165"/>
      <c r="U40" s="37" t="s">
        <v>66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2"/>
      <c r="N41" s="163" t="s">
        <v>67</v>
      </c>
      <c r="O41" s="164"/>
      <c r="P41" s="164"/>
      <c r="Q41" s="164"/>
      <c r="R41" s="164"/>
      <c r="S41" s="164"/>
      <c r="T41" s="165"/>
      <c r="U41" s="37" t="s">
        <v>68</v>
      </c>
      <c r="V41" s="159">
        <f>IFERROR(SUMPRODUCT(V36:V39*H36:H39),"0")</f>
        <v>0</v>
      </c>
      <c r="W41" s="159">
        <f>IFERROR(SUMPRODUCT(W36:W39*H36:H39),"0")</f>
        <v>0</v>
      </c>
      <c r="X41" s="37"/>
      <c r="Y41" s="160"/>
      <c r="Z41" s="160"/>
    </row>
    <row r="42" spans="1:53" ht="16.5" customHeight="1" x14ac:dyDescent="0.25">
      <c r="A42" s="168" t="s">
        <v>92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66" t="s">
        <v>93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94</v>
      </c>
      <c r="B44" s="54" t="s">
        <v>95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96</v>
      </c>
      <c r="L44" s="33" t="s">
        <v>65</v>
      </c>
      <c r="M44" s="32">
        <v>365</v>
      </c>
      <c r="N44" s="279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2"/>
      <c r="S44" s="34"/>
      <c r="T44" s="34"/>
      <c r="U44" s="35" t="s">
        <v>66</v>
      </c>
      <c r="V44" s="157">
        <v>5</v>
      </c>
      <c r="W44" s="158">
        <f>IFERROR(IF(V44="","",V44),"")</f>
        <v>5</v>
      </c>
      <c r="X44" s="36">
        <f>IFERROR(IF(V44="","",V44*0.0095),"")</f>
        <v>4.7500000000000001E-2</v>
      </c>
      <c r="Y44" s="56"/>
      <c r="Z44" s="57"/>
      <c r="AD44" s="61"/>
      <c r="BA44" s="71" t="s">
        <v>75</v>
      </c>
    </row>
    <row r="45" spans="1:53" ht="27" customHeight="1" x14ac:dyDescent="0.25">
      <c r="A45" s="54" t="s">
        <v>97</v>
      </c>
      <c r="B45" s="54" t="s">
        <v>98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96</v>
      </c>
      <c r="L45" s="33" t="s">
        <v>65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2"/>
      <c r="S45" s="34"/>
      <c r="T45" s="34"/>
      <c r="U45" s="35" t="s">
        <v>66</v>
      </c>
      <c r="V45" s="157">
        <v>15</v>
      </c>
      <c r="W45" s="158">
        <f>IFERROR(IF(V45="","",V45),"")</f>
        <v>15</v>
      </c>
      <c r="X45" s="36">
        <f>IFERROR(IF(V45="","",V45*0.0095),"")</f>
        <v>0.14249999999999999</v>
      </c>
      <c r="Y45" s="56"/>
      <c r="Z45" s="57"/>
      <c r="AD45" s="61"/>
      <c r="BA45" s="72" t="s">
        <v>75</v>
      </c>
    </row>
    <row r="46" spans="1:53" x14ac:dyDescent="0.2">
      <c r="A46" s="171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2"/>
      <c r="N46" s="163" t="s">
        <v>67</v>
      </c>
      <c r="O46" s="164"/>
      <c r="P46" s="164"/>
      <c r="Q46" s="164"/>
      <c r="R46" s="164"/>
      <c r="S46" s="164"/>
      <c r="T46" s="165"/>
      <c r="U46" s="37" t="s">
        <v>66</v>
      </c>
      <c r="V46" s="159">
        <f>IFERROR(SUM(V44:V45),"0")</f>
        <v>20</v>
      </c>
      <c r="W46" s="159">
        <f>IFERROR(SUM(W44:W45),"0")</f>
        <v>20</v>
      </c>
      <c r="X46" s="159">
        <f>IFERROR(IF(X44="",0,X44),"0")+IFERROR(IF(X45="",0,X45),"0")</f>
        <v>0.19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2"/>
      <c r="N47" s="163" t="s">
        <v>67</v>
      </c>
      <c r="O47" s="164"/>
      <c r="P47" s="164"/>
      <c r="Q47" s="164"/>
      <c r="R47" s="164"/>
      <c r="S47" s="164"/>
      <c r="T47" s="165"/>
      <c r="U47" s="37" t="s">
        <v>68</v>
      </c>
      <c r="V47" s="159">
        <f>IFERROR(SUMPRODUCT(V44:V45*H44:H45),"0")</f>
        <v>24</v>
      </c>
      <c r="W47" s="159">
        <f>IFERROR(SUMPRODUCT(W44:W45*H44:H45),"0")</f>
        <v>24</v>
      </c>
      <c r="X47" s="37"/>
      <c r="Y47" s="160"/>
      <c r="Z47" s="160"/>
    </row>
    <row r="48" spans="1:53" ht="16.5" customHeight="1" x14ac:dyDescent="0.25">
      <c r="A48" s="168" t="s">
        <v>99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66" t="s">
        <v>61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100</v>
      </c>
      <c r="B50" s="54" t="s">
        <v>101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64</v>
      </c>
      <c r="L50" s="33" t="s">
        <v>65</v>
      </c>
      <c r="M50" s="32">
        <v>180</v>
      </c>
      <c r="N50" s="232" t="s">
        <v>102</v>
      </c>
      <c r="O50" s="174"/>
      <c r="P50" s="174"/>
      <c r="Q50" s="174"/>
      <c r="R50" s="162"/>
      <c r="S50" s="34"/>
      <c r="T50" s="34"/>
      <c r="U50" s="35" t="s">
        <v>66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100</v>
      </c>
      <c r="B51" s="54" t="s">
        <v>103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64</v>
      </c>
      <c r="L51" s="33" t="s">
        <v>65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4"/>
      <c r="P51" s="174"/>
      <c r="Q51" s="174"/>
      <c r="R51" s="162"/>
      <c r="S51" s="34"/>
      <c r="T51" s="34"/>
      <c r="U51" s="35" t="s">
        <v>66</v>
      </c>
      <c r="V51" s="157">
        <v>5</v>
      </c>
      <c r="W51" s="158">
        <f t="shared" si="0"/>
        <v>5</v>
      </c>
      <c r="X51" s="36">
        <f t="shared" si="1"/>
        <v>7.7499999999999999E-2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64</v>
      </c>
      <c r="L52" s="33" t="s">
        <v>65</v>
      </c>
      <c r="M52" s="32">
        <v>180</v>
      </c>
      <c r="N52" s="213" t="s">
        <v>106</v>
      </c>
      <c r="O52" s="174"/>
      <c r="P52" s="174"/>
      <c r="Q52" s="174"/>
      <c r="R52" s="162"/>
      <c r="S52" s="34"/>
      <c r="T52" s="34"/>
      <c r="U52" s="35" t="s">
        <v>66</v>
      </c>
      <c r="V52" s="157">
        <v>30</v>
      </c>
      <c r="W52" s="158">
        <f t="shared" si="0"/>
        <v>30</v>
      </c>
      <c r="X52" s="36">
        <f t="shared" si="1"/>
        <v>0.46499999999999997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64</v>
      </c>
      <c r="L53" s="33" t="s">
        <v>65</v>
      </c>
      <c r="M53" s="32">
        <v>180</v>
      </c>
      <c r="N53" s="295" t="s">
        <v>109</v>
      </c>
      <c r="O53" s="174"/>
      <c r="P53" s="174"/>
      <c r="Q53" s="174"/>
      <c r="R53" s="162"/>
      <c r="S53" s="34"/>
      <c r="T53" s="34"/>
      <c r="U53" s="35" t="s">
        <v>66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110</v>
      </c>
      <c r="B54" s="54" t="s">
        <v>111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64</v>
      </c>
      <c r="L54" s="33" t="s">
        <v>65</v>
      </c>
      <c r="M54" s="32">
        <v>180</v>
      </c>
      <c r="N54" s="186" t="s">
        <v>112</v>
      </c>
      <c r="O54" s="174"/>
      <c r="P54" s="174"/>
      <c r="Q54" s="174"/>
      <c r="R54" s="162"/>
      <c r="S54" s="34"/>
      <c r="T54" s="34"/>
      <c r="U54" s="35" t="s">
        <v>66</v>
      </c>
      <c r="V54" s="157">
        <v>10</v>
      </c>
      <c r="W54" s="158">
        <f t="shared" si="0"/>
        <v>10</v>
      </c>
      <c r="X54" s="36">
        <f t="shared" si="1"/>
        <v>0.155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113</v>
      </c>
      <c r="B55" s="54" t="s">
        <v>114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64</v>
      </c>
      <c r="L55" s="33" t="s">
        <v>65</v>
      </c>
      <c r="M55" s="32">
        <v>180</v>
      </c>
      <c r="N55" s="243" t="s">
        <v>115</v>
      </c>
      <c r="O55" s="174"/>
      <c r="P55" s="174"/>
      <c r="Q55" s="174"/>
      <c r="R55" s="162"/>
      <c r="S55" s="34"/>
      <c r="T55" s="34"/>
      <c r="U55" s="35" t="s">
        <v>66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116</v>
      </c>
      <c r="B56" s="54" t="s">
        <v>117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64</v>
      </c>
      <c r="L56" s="33" t="s">
        <v>65</v>
      </c>
      <c r="M56" s="32">
        <v>180</v>
      </c>
      <c r="N56" s="188" t="s">
        <v>118</v>
      </c>
      <c r="O56" s="174"/>
      <c r="P56" s="174"/>
      <c r="Q56" s="174"/>
      <c r="R56" s="162"/>
      <c r="S56" s="34"/>
      <c r="T56" s="34"/>
      <c r="U56" s="35" t="s">
        <v>66</v>
      </c>
      <c r="V56" s="157">
        <v>165</v>
      </c>
      <c r="W56" s="158">
        <f t="shared" si="0"/>
        <v>165</v>
      </c>
      <c r="X56" s="36">
        <f t="shared" si="1"/>
        <v>2.5575000000000001</v>
      </c>
      <c r="Y56" s="56"/>
      <c r="Z56" s="57"/>
      <c r="AD56" s="61"/>
      <c r="BA56" s="79" t="s">
        <v>1</v>
      </c>
    </row>
    <row r="57" spans="1:53" x14ac:dyDescent="0.2">
      <c r="A57" s="171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2"/>
      <c r="N57" s="163" t="s">
        <v>67</v>
      </c>
      <c r="O57" s="164"/>
      <c r="P57" s="164"/>
      <c r="Q57" s="164"/>
      <c r="R57" s="164"/>
      <c r="S57" s="164"/>
      <c r="T57" s="165"/>
      <c r="U57" s="37" t="s">
        <v>66</v>
      </c>
      <c r="V57" s="159">
        <f>IFERROR(SUM(V50:V56),"0")</f>
        <v>210</v>
      </c>
      <c r="W57" s="159">
        <f>IFERROR(SUM(W50:W56),"0")</f>
        <v>210</v>
      </c>
      <c r="X57" s="159">
        <f>IFERROR(IF(X50="",0,X50),"0")+IFERROR(IF(X51="",0,X51),"0")+IFERROR(IF(X52="",0,X52),"0")+IFERROR(IF(X53="",0,X53),"0")+IFERROR(IF(X54="",0,X54),"0")+IFERROR(IF(X55="",0,X55),"0")+IFERROR(IF(X56="",0,X56),"0")</f>
        <v>3.2549999999999999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2"/>
      <c r="N58" s="163" t="s">
        <v>67</v>
      </c>
      <c r="O58" s="164"/>
      <c r="P58" s="164"/>
      <c r="Q58" s="164"/>
      <c r="R58" s="164"/>
      <c r="S58" s="164"/>
      <c r="T58" s="165"/>
      <c r="U58" s="37" t="s">
        <v>68</v>
      </c>
      <c r="V58" s="159">
        <f>IFERROR(SUMPRODUCT(V50:V56*H50:H56),"0")</f>
        <v>1510.4</v>
      </c>
      <c r="W58" s="159">
        <f>IFERROR(SUMPRODUCT(W50:W56*H50:H56),"0")</f>
        <v>1510.4</v>
      </c>
      <c r="X58" s="37"/>
      <c r="Y58" s="160"/>
      <c r="Z58" s="160"/>
    </row>
    <row r="59" spans="1:53" ht="16.5" customHeight="1" x14ac:dyDescent="0.25">
      <c r="A59" s="168" t="s">
        <v>119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66" t="s">
        <v>61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120</v>
      </c>
      <c r="B61" s="54" t="s">
        <v>121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122</v>
      </c>
      <c r="L61" s="33" t="s">
        <v>65</v>
      </c>
      <c r="M61" s="32">
        <v>180</v>
      </c>
      <c r="N61" s="297" t="s">
        <v>123</v>
      </c>
      <c r="O61" s="174"/>
      <c r="P61" s="174"/>
      <c r="Q61" s="174"/>
      <c r="R61" s="162"/>
      <c r="S61" s="34"/>
      <c r="T61" s="34"/>
      <c r="U61" s="35" t="s">
        <v>66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124</v>
      </c>
      <c r="B62" s="54" t="s">
        <v>125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64</v>
      </c>
      <c r="L62" s="33" t="s">
        <v>65</v>
      </c>
      <c r="M62" s="32">
        <v>180</v>
      </c>
      <c r="N62" s="208" t="s">
        <v>126</v>
      </c>
      <c r="O62" s="174"/>
      <c r="P62" s="174"/>
      <c r="Q62" s="174"/>
      <c r="R62" s="162"/>
      <c r="S62" s="34"/>
      <c r="T62" s="34"/>
      <c r="U62" s="35" t="s">
        <v>66</v>
      </c>
      <c r="V62" s="157">
        <v>160</v>
      </c>
      <c r="W62" s="158">
        <f>IFERROR(IF(V62="","",V62),"")</f>
        <v>160</v>
      </c>
      <c r="X62" s="36">
        <f>IFERROR(IF(V62="","",V62*0.00866),"")</f>
        <v>1.3855999999999999</v>
      </c>
      <c r="Y62" s="56"/>
      <c r="Z62" s="57"/>
      <c r="AD62" s="61"/>
      <c r="BA62" s="81" t="s">
        <v>1</v>
      </c>
    </row>
    <row r="63" spans="1:53" x14ac:dyDescent="0.2">
      <c r="A63" s="171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2"/>
      <c r="N63" s="163" t="s">
        <v>67</v>
      </c>
      <c r="O63" s="164"/>
      <c r="P63" s="164"/>
      <c r="Q63" s="164"/>
      <c r="R63" s="164"/>
      <c r="S63" s="164"/>
      <c r="T63" s="165"/>
      <c r="U63" s="37" t="s">
        <v>66</v>
      </c>
      <c r="V63" s="159">
        <f>IFERROR(SUM(V61:V62),"0")</f>
        <v>160</v>
      </c>
      <c r="W63" s="159">
        <f>IFERROR(SUM(W61:W62),"0")</f>
        <v>160</v>
      </c>
      <c r="X63" s="159">
        <f>IFERROR(IF(X61="",0,X61),"0")+IFERROR(IF(X62="",0,X62),"0")</f>
        <v>1.3855999999999999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2"/>
      <c r="N64" s="163" t="s">
        <v>67</v>
      </c>
      <c r="O64" s="164"/>
      <c r="P64" s="164"/>
      <c r="Q64" s="164"/>
      <c r="R64" s="164"/>
      <c r="S64" s="164"/>
      <c r="T64" s="165"/>
      <c r="U64" s="37" t="s">
        <v>68</v>
      </c>
      <c r="V64" s="159">
        <f>IFERROR(SUMPRODUCT(V61:V62*H61:H62),"0")</f>
        <v>800</v>
      </c>
      <c r="W64" s="159">
        <f>IFERROR(SUMPRODUCT(W61:W62*H61:H62),"0")</f>
        <v>800</v>
      </c>
      <c r="X64" s="37"/>
      <c r="Y64" s="160"/>
      <c r="Z64" s="160"/>
    </row>
    <row r="65" spans="1:53" ht="16.5" customHeight="1" x14ac:dyDescent="0.25">
      <c r="A65" s="168" t="s">
        <v>127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66" t="s">
        <v>128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129</v>
      </c>
      <c r="B67" s="54" t="s">
        <v>130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74</v>
      </c>
      <c r="L67" s="33" t="s">
        <v>65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2"/>
      <c r="S67" s="34"/>
      <c r="T67" s="34"/>
      <c r="U67" s="35" t="s">
        <v>66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75</v>
      </c>
    </row>
    <row r="68" spans="1:53" x14ac:dyDescent="0.2">
      <c r="A68" s="171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2"/>
      <c r="N68" s="163" t="s">
        <v>67</v>
      </c>
      <c r="O68" s="164"/>
      <c r="P68" s="164"/>
      <c r="Q68" s="164"/>
      <c r="R68" s="164"/>
      <c r="S68" s="164"/>
      <c r="T68" s="165"/>
      <c r="U68" s="37" t="s">
        <v>66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2"/>
      <c r="N69" s="163" t="s">
        <v>67</v>
      </c>
      <c r="O69" s="164"/>
      <c r="P69" s="164"/>
      <c r="Q69" s="164"/>
      <c r="R69" s="164"/>
      <c r="S69" s="164"/>
      <c r="T69" s="165"/>
      <c r="U69" s="37" t="s">
        <v>68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8" t="s">
        <v>131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66" t="s">
        <v>132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133</v>
      </c>
      <c r="B72" s="54" t="s">
        <v>134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74</v>
      </c>
      <c r="L72" s="33" t="s">
        <v>65</v>
      </c>
      <c r="M72" s="32">
        <v>180</v>
      </c>
      <c r="N72" s="32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2"/>
      <c r="S72" s="34"/>
      <c r="T72" s="34"/>
      <c r="U72" s="35" t="s">
        <v>66</v>
      </c>
      <c r="V72" s="157">
        <v>15</v>
      </c>
      <c r="W72" s="158">
        <f>IFERROR(IF(V72="","",V72),"")</f>
        <v>15</v>
      </c>
      <c r="X72" s="36">
        <f>IFERROR(IF(V72="","",V72*0.01788),"")</f>
        <v>0.26819999999999999</v>
      </c>
      <c r="Y72" s="56"/>
      <c r="Z72" s="57"/>
      <c r="AD72" s="61"/>
      <c r="BA72" s="83" t="s">
        <v>75</v>
      </c>
    </row>
    <row r="73" spans="1:53" ht="27" customHeight="1" x14ac:dyDescent="0.25">
      <c r="A73" s="54" t="s">
        <v>135</v>
      </c>
      <c r="B73" s="54" t="s">
        <v>136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74</v>
      </c>
      <c r="L73" s="33" t="s">
        <v>65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2"/>
      <c r="S73" s="34"/>
      <c r="T73" s="34"/>
      <c r="U73" s="35" t="s">
        <v>66</v>
      </c>
      <c r="V73" s="157">
        <v>15</v>
      </c>
      <c r="W73" s="158">
        <f>IFERROR(IF(V73="","",V73),"")</f>
        <v>15</v>
      </c>
      <c r="X73" s="36">
        <f>IFERROR(IF(V73="","",V73*0.01788),"")</f>
        <v>0.26819999999999999</v>
      </c>
      <c r="Y73" s="56"/>
      <c r="Z73" s="57"/>
      <c r="AD73" s="61"/>
      <c r="BA73" s="84" t="s">
        <v>75</v>
      </c>
    </row>
    <row r="74" spans="1:53" x14ac:dyDescent="0.2">
      <c r="A74" s="171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2"/>
      <c r="N74" s="163" t="s">
        <v>67</v>
      </c>
      <c r="O74" s="164"/>
      <c r="P74" s="164"/>
      <c r="Q74" s="164"/>
      <c r="R74" s="164"/>
      <c r="S74" s="164"/>
      <c r="T74" s="165"/>
      <c r="U74" s="37" t="s">
        <v>66</v>
      </c>
      <c r="V74" s="159">
        <f>IFERROR(SUM(V72:V73),"0")</f>
        <v>30</v>
      </c>
      <c r="W74" s="159">
        <f>IFERROR(SUM(W72:W73),"0")</f>
        <v>30</v>
      </c>
      <c r="X74" s="159">
        <f>IFERROR(IF(X72="",0,X72),"0")+IFERROR(IF(X73="",0,X73),"0")</f>
        <v>0.53639999999999999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2"/>
      <c r="N75" s="163" t="s">
        <v>67</v>
      </c>
      <c r="O75" s="164"/>
      <c r="P75" s="164"/>
      <c r="Q75" s="164"/>
      <c r="R75" s="164"/>
      <c r="S75" s="164"/>
      <c r="T75" s="165"/>
      <c r="U75" s="37" t="s">
        <v>68</v>
      </c>
      <c r="V75" s="159">
        <f>IFERROR(SUMPRODUCT(V72:V73*H72:H73),"0")</f>
        <v>108</v>
      </c>
      <c r="W75" s="159">
        <f>IFERROR(SUMPRODUCT(W72:W73*H72:H73),"0")</f>
        <v>108</v>
      </c>
      <c r="X75" s="37"/>
      <c r="Y75" s="160"/>
      <c r="Z75" s="160"/>
    </row>
    <row r="76" spans="1:53" ht="16.5" customHeight="1" x14ac:dyDescent="0.25">
      <c r="A76" s="168" t="s">
        <v>137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66" t="s">
        <v>128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138</v>
      </c>
      <c r="B78" s="54" t="s">
        <v>139</v>
      </c>
      <c r="C78" s="31">
        <v>4301135053</v>
      </c>
      <c r="D78" s="161">
        <v>4607111036407</v>
      </c>
      <c r="E78" s="162"/>
      <c r="F78" s="156">
        <v>0.3</v>
      </c>
      <c r="G78" s="32">
        <v>14</v>
      </c>
      <c r="H78" s="156">
        <v>4.2</v>
      </c>
      <c r="I78" s="156">
        <v>4.5292000000000003</v>
      </c>
      <c r="J78" s="32">
        <v>70</v>
      </c>
      <c r="K78" s="32" t="s">
        <v>74</v>
      </c>
      <c r="L78" s="33" t="s">
        <v>65</v>
      </c>
      <c r="M78" s="32">
        <v>180</v>
      </c>
      <c r="N78" s="23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2"/>
      <c r="S78" s="34"/>
      <c r="T78" s="34"/>
      <c r="U78" s="35" t="s">
        <v>66</v>
      </c>
      <c r="V78" s="157">
        <v>0</v>
      </c>
      <c r="W78" s="158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75</v>
      </c>
    </row>
    <row r="79" spans="1:53" ht="16.5" customHeight="1" x14ac:dyDescent="0.25">
      <c r="A79" s="54" t="s">
        <v>140</v>
      </c>
      <c r="B79" s="54" t="s">
        <v>141</v>
      </c>
      <c r="C79" s="31">
        <v>4301135122</v>
      </c>
      <c r="D79" s="161">
        <v>4607111033628</v>
      </c>
      <c r="E79" s="162"/>
      <c r="F79" s="156">
        <v>0.3</v>
      </c>
      <c r="G79" s="32">
        <v>12</v>
      </c>
      <c r="H79" s="156">
        <v>3.6</v>
      </c>
      <c r="I79" s="156">
        <v>4.3036000000000003</v>
      </c>
      <c r="J79" s="32">
        <v>70</v>
      </c>
      <c r="K79" s="32" t="s">
        <v>74</v>
      </c>
      <c r="L79" s="33" t="s">
        <v>65</v>
      </c>
      <c r="M79" s="32">
        <v>180</v>
      </c>
      <c r="N79" s="3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2"/>
      <c r="S79" s="34"/>
      <c r="T79" s="34"/>
      <c r="U79" s="35" t="s">
        <v>66</v>
      </c>
      <c r="V79" s="157">
        <v>100</v>
      </c>
      <c r="W79" s="158">
        <f t="shared" si="2"/>
        <v>100</v>
      </c>
      <c r="X79" s="36">
        <f t="shared" si="3"/>
        <v>1.788</v>
      </c>
      <c r="Y79" s="56"/>
      <c r="Z79" s="57"/>
      <c r="AD79" s="61"/>
      <c r="BA79" s="86" t="s">
        <v>75</v>
      </c>
    </row>
    <row r="80" spans="1:53" ht="27" customHeight="1" x14ac:dyDescent="0.25">
      <c r="A80" s="54" t="s">
        <v>142</v>
      </c>
      <c r="B80" s="54" t="s">
        <v>143</v>
      </c>
      <c r="C80" s="31">
        <v>4301130400</v>
      </c>
      <c r="D80" s="161">
        <v>4607111033451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74</v>
      </c>
      <c r="L80" s="33" t="s">
        <v>65</v>
      </c>
      <c r="M80" s="32">
        <v>180</v>
      </c>
      <c r="N80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2"/>
      <c r="S80" s="34"/>
      <c r="T80" s="34"/>
      <c r="U80" s="35" t="s">
        <v>66</v>
      </c>
      <c r="V80" s="157">
        <v>132</v>
      </c>
      <c r="W80" s="158">
        <f t="shared" si="2"/>
        <v>132</v>
      </c>
      <c r="X80" s="36">
        <f t="shared" si="3"/>
        <v>2.36016</v>
      </c>
      <c r="Y80" s="56"/>
      <c r="Z80" s="57"/>
      <c r="AD80" s="61"/>
      <c r="BA80" s="87" t="s">
        <v>75</v>
      </c>
    </row>
    <row r="81" spans="1:53" ht="27" customHeight="1" x14ac:dyDescent="0.25">
      <c r="A81" s="54" t="s">
        <v>144</v>
      </c>
      <c r="B81" s="54" t="s">
        <v>145</v>
      </c>
      <c r="C81" s="31">
        <v>4301135120</v>
      </c>
      <c r="D81" s="161">
        <v>4607111035141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74</v>
      </c>
      <c r="L81" s="33" t="s">
        <v>65</v>
      </c>
      <c r="M81" s="32">
        <v>180</v>
      </c>
      <c r="N81" s="18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2"/>
      <c r="S81" s="34"/>
      <c r="T81" s="34"/>
      <c r="U81" s="35" t="s">
        <v>66</v>
      </c>
      <c r="V81" s="157">
        <v>0</v>
      </c>
      <c r="W81" s="158">
        <f t="shared" si="2"/>
        <v>0</v>
      </c>
      <c r="X81" s="36">
        <f t="shared" si="3"/>
        <v>0</v>
      </c>
      <c r="Y81" s="56"/>
      <c r="Z81" s="57"/>
      <c r="AD81" s="61"/>
      <c r="BA81" s="88" t="s">
        <v>75</v>
      </c>
    </row>
    <row r="82" spans="1:53" ht="27" customHeight="1" x14ac:dyDescent="0.25">
      <c r="A82" s="54" t="s">
        <v>146</v>
      </c>
      <c r="B82" s="54" t="s">
        <v>147</v>
      </c>
      <c r="C82" s="31">
        <v>4301135111</v>
      </c>
      <c r="D82" s="161">
        <v>4607111035028</v>
      </c>
      <c r="E82" s="162"/>
      <c r="F82" s="156">
        <v>0.48</v>
      </c>
      <c r="G82" s="32">
        <v>8</v>
      </c>
      <c r="H82" s="156">
        <v>3.84</v>
      </c>
      <c r="I82" s="156">
        <v>4.4488000000000003</v>
      </c>
      <c r="J82" s="32">
        <v>70</v>
      </c>
      <c r="K82" s="32" t="s">
        <v>74</v>
      </c>
      <c r="L82" s="33" t="s">
        <v>65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2"/>
      <c r="S82" s="34"/>
      <c r="T82" s="34"/>
      <c r="U82" s="35" t="s">
        <v>66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75</v>
      </c>
    </row>
    <row r="83" spans="1:53" ht="27" customHeight="1" x14ac:dyDescent="0.25">
      <c r="A83" s="54" t="s">
        <v>148</v>
      </c>
      <c r="B83" s="54" t="s">
        <v>149</v>
      </c>
      <c r="C83" s="31">
        <v>4301135109</v>
      </c>
      <c r="D83" s="161">
        <v>4607111033444</v>
      </c>
      <c r="E83" s="162"/>
      <c r="F83" s="156">
        <v>0.3</v>
      </c>
      <c r="G83" s="32">
        <v>12</v>
      </c>
      <c r="H83" s="156">
        <v>3.6</v>
      </c>
      <c r="I83" s="156">
        <v>4.3036000000000003</v>
      </c>
      <c r="J83" s="32">
        <v>70</v>
      </c>
      <c r="K83" s="32" t="s">
        <v>74</v>
      </c>
      <c r="L83" s="33" t="s">
        <v>65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2"/>
      <c r="S83" s="34"/>
      <c r="T83" s="34"/>
      <c r="U83" s="35" t="s">
        <v>66</v>
      </c>
      <c r="V83" s="157">
        <v>43</v>
      </c>
      <c r="W83" s="158">
        <f t="shared" si="2"/>
        <v>43</v>
      </c>
      <c r="X83" s="36">
        <f t="shared" si="3"/>
        <v>0.76883999999999997</v>
      </c>
      <c r="Y83" s="56"/>
      <c r="Z83" s="57"/>
      <c r="AD83" s="61"/>
      <c r="BA83" s="90" t="s">
        <v>75</v>
      </c>
    </row>
    <row r="84" spans="1:53" x14ac:dyDescent="0.2">
      <c r="A84" s="171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72"/>
      <c r="N84" s="163" t="s">
        <v>67</v>
      </c>
      <c r="O84" s="164"/>
      <c r="P84" s="164"/>
      <c r="Q84" s="164"/>
      <c r="R84" s="164"/>
      <c r="S84" s="164"/>
      <c r="T84" s="165"/>
      <c r="U84" s="37" t="s">
        <v>66</v>
      </c>
      <c r="V84" s="159">
        <f>IFERROR(SUM(V78:V83),"0")</f>
        <v>275</v>
      </c>
      <c r="W84" s="159">
        <f>IFERROR(SUM(W78:W83),"0")</f>
        <v>275</v>
      </c>
      <c r="X84" s="159">
        <f>IFERROR(IF(X78="",0,X78),"0")+IFERROR(IF(X79="",0,X79),"0")+IFERROR(IF(X80="",0,X80),"0")+IFERROR(IF(X81="",0,X81),"0")+IFERROR(IF(X82="",0,X82),"0")+IFERROR(IF(X83="",0,X83),"0")</f>
        <v>4.9169999999999998</v>
      </c>
      <c r="Y84" s="160"/>
      <c r="Z84" s="160"/>
    </row>
    <row r="85" spans="1:5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2"/>
      <c r="N85" s="163" t="s">
        <v>67</v>
      </c>
      <c r="O85" s="164"/>
      <c r="P85" s="164"/>
      <c r="Q85" s="164"/>
      <c r="R85" s="164"/>
      <c r="S85" s="164"/>
      <c r="T85" s="165"/>
      <c r="U85" s="37" t="s">
        <v>68</v>
      </c>
      <c r="V85" s="159">
        <f>IFERROR(SUMPRODUCT(V78:V83*H78:H83),"0")</f>
        <v>990</v>
      </c>
      <c r="W85" s="159">
        <f>IFERROR(SUMPRODUCT(W78:W83*H78:H83),"0")</f>
        <v>990</v>
      </c>
      <c r="X85" s="37"/>
      <c r="Y85" s="160"/>
      <c r="Z85" s="160"/>
    </row>
    <row r="86" spans="1:53" ht="16.5" customHeight="1" x14ac:dyDescent="0.25">
      <c r="A86" s="168" t="s">
        <v>150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53"/>
      <c r="Z86" s="153"/>
    </row>
    <row r="87" spans="1:53" ht="14.2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2"/>
      <c r="Z87" s="152"/>
    </row>
    <row r="88" spans="1:53" ht="27" customHeight="1" x14ac:dyDescent="0.25">
      <c r="A88" s="54" t="s">
        <v>151</v>
      </c>
      <c r="B88" s="54" t="s">
        <v>152</v>
      </c>
      <c r="C88" s="31">
        <v>4301136013</v>
      </c>
      <c r="D88" s="161">
        <v>4607025784012</v>
      </c>
      <c r="E88" s="162"/>
      <c r="F88" s="156">
        <v>0.09</v>
      </c>
      <c r="G88" s="32">
        <v>24</v>
      </c>
      <c r="H88" s="156">
        <v>2.16</v>
      </c>
      <c r="I88" s="156">
        <v>2.4912000000000001</v>
      </c>
      <c r="J88" s="32">
        <v>126</v>
      </c>
      <c r="K88" s="32" t="s">
        <v>74</v>
      </c>
      <c r="L88" s="33" t="s">
        <v>65</v>
      </c>
      <c r="M88" s="32">
        <v>180</v>
      </c>
      <c r="N88" s="32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2"/>
      <c r="S88" s="34"/>
      <c r="T88" s="34"/>
      <c r="U88" s="35" t="s">
        <v>66</v>
      </c>
      <c r="V88" s="157">
        <v>0</v>
      </c>
      <c r="W88" s="158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75</v>
      </c>
    </row>
    <row r="89" spans="1:53" ht="27" customHeight="1" x14ac:dyDescent="0.25">
      <c r="A89" s="54" t="s">
        <v>153</v>
      </c>
      <c r="B89" s="54" t="s">
        <v>154</v>
      </c>
      <c r="C89" s="31">
        <v>4301136012</v>
      </c>
      <c r="D89" s="161">
        <v>4607025784319</v>
      </c>
      <c r="E89" s="162"/>
      <c r="F89" s="156">
        <v>0.36</v>
      </c>
      <c r="G89" s="32">
        <v>10</v>
      </c>
      <c r="H89" s="156">
        <v>3.6</v>
      </c>
      <c r="I89" s="156">
        <v>4.2439999999999998</v>
      </c>
      <c r="J89" s="32">
        <v>70</v>
      </c>
      <c r="K89" s="32" t="s">
        <v>74</v>
      </c>
      <c r="L89" s="33" t="s">
        <v>65</v>
      </c>
      <c r="M89" s="32">
        <v>180</v>
      </c>
      <c r="N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2"/>
      <c r="S89" s="34"/>
      <c r="T89" s="34"/>
      <c r="U89" s="35" t="s">
        <v>66</v>
      </c>
      <c r="V89" s="157">
        <v>0</v>
      </c>
      <c r="W89" s="158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75</v>
      </c>
    </row>
    <row r="90" spans="1:53" ht="16.5" customHeight="1" x14ac:dyDescent="0.25">
      <c r="A90" s="54" t="s">
        <v>155</v>
      </c>
      <c r="B90" s="54" t="s">
        <v>156</v>
      </c>
      <c r="C90" s="31">
        <v>4301136014</v>
      </c>
      <c r="D90" s="161">
        <v>4607111035370</v>
      </c>
      <c r="E90" s="162"/>
      <c r="F90" s="156">
        <v>0.14000000000000001</v>
      </c>
      <c r="G90" s="32">
        <v>22</v>
      </c>
      <c r="H90" s="156">
        <v>3.08</v>
      </c>
      <c r="I90" s="156">
        <v>3.464</v>
      </c>
      <c r="J90" s="32">
        <v>84</v>
      </c>
      <c r="K90" s="32" t="s">
        <v>64</v>
      </c>
      <c r="L90" s="33" t="s">
        <v>65</v>
      </c>
      <c r="M90" s="32">
        <v>180</v>
      </c>
      <c r="N90" s="32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2"/>
      <c r="S90" s="34"/>
      <c r="T90" s="34"/>
      <c r="U90" s="35" t="s">
        <v>66</v>
      </c>
      <c r="V90" s="157">
        <v>0</v>
      </c>
      <c r="W90" s="158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75</v>
      </c>
    </row>
    <row r="91" spans="1:53" x14ac:dyDescent="0.2">
      <c r="A91" s="171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72"/>
      <c r="N91" s="163" t="s">
        <v>67</v>
      </c>
      <c r="O91" s="164"/>
      <c r="P91" s="164"/>
      <c r="Q91" s="164"/>
      <c r="R91" s="164"/>
      <c r="S91" s="164"/>
      <c r="T91" s="165"/>
      <c r="U91" s="37" t="s">
        <v>66</v>
      </c>
      <c r="V91" s="159">
        <f>IFERROR(SUM(V88:V90),"0")</f>
        <v>0</v>
      </c>
      <c r="W91" s="159">
        <f>IFERROR(SUM(W88:W90),"0")</f>
        <v>0</v>
      </c>
      <c r="X91" s="159">
        <f>IFERROR(IF(X88="",0,X88),"0")+IFERROR(IF(X89="",0,X89),"0")+IFERROR(IF(X90="",0,X90),"0")</f>
        <v>0</v>
      </c>
      <c r="Y91" s="160"/>
      <c r="Z91" s="160"/>
    </row>
    <row r="92" spans="1:53" x14ac:dyDescent="0.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2"/>
      <c r="N92" s="163" t="s">
        <v>67</v>
      </c>
      <c r="O92" s="164"/>
      <c r="P92" s="164"/>
      <c r="Q92" s="164"/>
      <c r="R92" s="164"/>
      <c r="S92" s="164"/>
      <c r="T92" s="165"/>
      <c r="U92" s="37" t="s">
        <v>68</v>
      </c>
      <c r="V92" s="159">
        <f>IFERROR(SUMPRODUCT(V88:V90*H88:H90),"0")</f>
        <v>0</v>
      </c>
      <c r="W92" s="159">
        <f>IFERROR(SUMPRODUCT(W88:W90*H88:H90),"0")</f>
        <v>0</v>
      </c>
      <c r="X92" s="37"/>
      <c r="Y92" s="160"/>
      <c r="Z92" s="160"/>
    </row>
    <row r="93" spans="1:53" ht="16.5" customHeight="1" x14ac:dyDescent="0.25">
      <c r="A93" s="168" t="s">
        <v>157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53"/>
      <c r="Z93" s="153"/>
    </row>
    <row r="94" spans="1:53" ht="14.25" customHeight="1" x14ac:dyDescent="0.25">
      <c r="A94" s="166" t="s">
        <v>61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2"/>
      <c r="Z94" s="152"/>
    </row>
    <row r="95" spans="1:53" ht="27" customHeight="1" x14ac:dyDescent="0.25">
      <c r="A95" s="54" t="s">
        <v>158</v>
      </c>
      <c r="B95" s="54" t="s">
        <v>159</v>
      </c>
      <c r="C95" s="31">
        <v>4301070975</v>
      </c>
      <c r="D95" s="161">
        <v>4607111033970</v>
      </c>
      <c r="E95" s="162"/>
      <c r="F95" s="156">
        <v>0.43</v>
      </c>
      <c r="G95" s="32">
        <v>16</v>
      </c>
      <c r="H95" s="156">
        <v>6.88</v>
      </c>
      <c r="I95" s="156">
        <v>7.1996000000000002</v>
      </c>
      <c r="J95" s="32">
        <v>84</v>
      </c>
      <c r="K95" s="32" t="s">
        <v>64</v>
      </c>
      <c r="L95" s="33" t="s">
        <v>65</v>
      </c>
      <c r="M95" s="32">
        <v>180</v>
      </c>
      <c r="N95" s="281" t="s">
        <v>160</v>
      </c>
      <c r="O95" s="174"/>
      <c r="P95" s="174"/>
      <c r="Q95" s="174"/>
      <c r="R95" s="162"/>
      <c r="S95" s="34"/>
      <c r="T95" s="34"/>
      <c r="U95" s="35" t="s">
        <v>66</v>
      </c>
      <c r="V95" s="157">
        <v>30</v>
      </c>
      <c r="W95" s="158">
        <f>IFERROR(IF(V95="","",V95),"")</f>
        <v>30</v>
      </c>
      <c r="X95" s="36">
        <f>IFERROR(IF(V95="","",V95*0.0155),"")</f>
        <v>0.46499999999999997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161</v>
      </c>
      <c r="B96" s="54" t="s">
        <v>162</v>
      </c>
      <c r="C96" s="31">
        <v>4301070976</v>
      </c>
      <c r="D96" s="161">
        <v>4607111034144</v>
      </c>
      <c r="E96" s="162"/>
      <c r="F96" s="156">
        <v>0.9</v>
      </c>
      <c r="G96" s="32">
        <v>8</v>
      </c>
      <c r="H96" s="156">
        <v>7.2</v>
      </c>
      <c r="I96" s="156">
        <v>7.4859999999999998</v>
      </c>
      <c r="J96" s="32">
        <v>84</v>
      </c>
      <c r="K96" s="32" t="s">
        <v>64</v>
      </c>
      <c r="L96" s="33" t="s">
        <v>65</v>
      </c>
      <c r="M96" s="32">
        <v>180</v>
      </c>
      <c r="N96" s="283" t="s">
        <v>163</v>
      </c>
      <c r="O96" s="174"/>
      <c r="P96" s="174"/>
      <c r="Q96" s="174"/>
      <c r="R96" s="162"/>
      <c r="S96" s="34"/>
      <c r="T96" s="34"/>
      <c r="U96" s="35" t="s">
        <v>66</v>
      </c>
      <c r="V96" s="157">
        <v>75</v>
      </c>
      <c r="W96" s="158">
        <f>IFERROR(IF(V96="","",V96),"")</f>
        <v>75</v>
      </c>
      <c r="X96" s="36">
        <f>IFERROR(IF(V96="","",V96*0.0155),"")</f>
        <v>1.1625000000000001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164</v>
      </c>
      <c r="B97" s="54" t="s">
        <v>165</v>
      </c>
      <c r="C97" s="31">
        <v>4301070973</v>
      </c>
      <c r="D97" s="161">
        <v>4607111033987</v>
      </c>
      <c r="E97" s="162"/>
      <c r="F97" s="156">
        <v>0.43</v>
      </c>
      <c r="G97" s="32">
        <v>16</v>
      </c>
      <c r="H97" s="156">
        <v>6.88</v>
      </c>
      <c r="I97" s="156">
        <v>7.1996000000000002</v>
      </c>
      <c r="J97" s="32">
        <v>84</v>
      </c>
      <c r="K97" s="32" t="s">
        <v>64</v>
      </c>
      <c r="L97" s="33" t="s">
        <v>65</v>
      </c>
      <c r="M97" s="32">
        <v>180</v>
      </c>
      <c r="N97" s="282" t="s">
        <v>166</v>
      </c>
      <c r="O97" s="174"/>
      <c r="P97" s="174"/>
      <c r="Q97" s="174"/>
      <c r="R97" s="162"/>
      <c r="S97" s="34"/>
      <c r="T97" s="34"/>
      <c r="U97" s="35" t="s">
        <v>66</v>
      </c>
      <c r="V97" s="157">
        <v>50</v>
      </c>
      <c r="W97" s="158">
        <f>IFERROR(IF(V97="","",V97),"")</f>
        <v>50</v>
      </c>
      <c r="X97" s="36">
        <f>IFERROR(IF(V97="","",V97*0.0155),"")</f>
        <v>0.77500000000000002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167</v>
      </c>
      <c r="B98" s="54" t="s">
        <v>168</v>
      </c>
      <c r="C98" s="31">
        <v>4301070974</v>
      </c>
      <c r="D98" s="161">
        <v>4607111034151</v>
      </c>
      <c r="E98" s="162"/>
      <c r="F98" s="156">
        <v>0.9</v>
      </c>
      <c r="G98" s="32">
        <v>8</v>
      </c>
      <c r="H98" s="156">
        <v>7.2</v>
      </c>
      <c r="I98" s="156">
        <v>7.4859999999999998</v>
      </c>
      <c r="J98" s="32">
        <v>84</v>
      </c>
      <c r="K98" s="32" t="s">
        <v>64</v>
      </c>
      <c r="L98" s="33" t="s">
        <v>65</v>
      </c>
      <c r="M98" s="32">
        <v>180</v>
      </c>
      <c r="N98" s="285" t="s">
        <v>169</v>
      </c>
      <c r="O98" s="174"/>
      <c r="P98" s="174"/>
      <c r="Q98" s="174"/>
      <c r="R98" s="162"/>
      <c r="S98" s="34"/>
      <c r="T98" s="34"/>
      <c r="U98" s="35" t="s">
        <v>66</v>
      </c>
      <c r="V98" s="157">
        <v>100</v>
      </c>
      <c r="W98" s="158">
        <f>IFERROR(IF(V98="","",V98),"")</f>
        <v>100</v>
      </c>
      <c r="X98" s="36">
        <f>IFERROR(IF(V98="","",V98*0.0155),"")</f>
        <v>1.55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170</v>
      </c>
      <c r="B99" s="54" t="s">
        <v>171</v>
      </c>
      <c r="C99" s="31">
        <v>4301070958</v>
      </c>
      <c r="D99" s="161">
        <v>4607111038098</v>
      </c>
      <c r="E99" s="162"/>
      <c r="F99" s="156">
        <v>0.8</v>
      </c>
      <c r="G99" s="32">
        <v>8</v>
      </c>
      <c r="H99" s="156">
        <v>6.4</v>
      </c>
      <c r="I99" s="156">
        <v>6.6859999999999999</v>
      </c>
      <c r="J99" s="32">
        <v>84</v>
      </c>
      <c r="K99" s="32" t="s">
        <v>64</v>
      </c>
      <c r="L99" s="33" t="s">
        <v>65</v>
      </c>
      <c r="M99" s="32">
        <v>180</v>
      </c>
      <c r="N99" s="257" t="s">
        <v>172</v>
      </c>
      <c r="O99" s="174"/>
      <c r="P99" s="174"/>
      <c r="Q99" s="174"/>
      <c r="R99" s="162"/>
      <c r="S99" s="34"/>
      <c r="T99" s="34"/>
      <c r="U99" s="35" t="s">
        <v>66</v>
      </c>
      <c r="V99" s="157">
        <v>0</v>
      </c>
      <c r="W99" s="158">
        <f>IFERROR(IF(V99="","",V99),"")</f>
        <v>0</v>
      </c>
      <c r="X99" s="36">
        <f>IFERROR(IF(V99="","",V99*0.0155),"")</f>
        <v>0</v>
      </c>
      <c r="Y99" s="56"/>
      <c r="Z99" s="57"/>
      <c r="AD99" s="61"/>
      <c r="BA99" s="98" t="s">
        <v>1</v>
      </c>
    </row>
    <row r="100" spans="1:53" x14ac:dyDescent="0.2">
      <c r="A100" s="171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72"/>
      <c r="N100" s="163" t="s">
        <v>67</v>
      </c>
      <c r="O100" s="164"/>
      <c r="P100" s="164"/>
      <c r="Q100" s="164"/>
      <c r="R100" s="164"/>
      <c r="S100" s="164"/>
      <c r="T100" s="165"/>
      <c r="U100" s="37" t="s">
        <v>66</v>
      </c>
      <c r="V100" s="159">
        <f>IFERROR(SUM(V95:V99),"0")</f>
        <v>255</v>
      </c>
      <c r="W100" s="159">
        <f>IFERROR(SUM(W95:W99),"0")</f>
        <v>255</v>
      </c>
      <c r="X100" s="159">
        <f>IFERROR(IF(X95="",0,X95),"0")+IFERROR(IF(X96="",0,X96),"0")+IFERROR(IF(X97="",0,X97),"0")+IFERROR(IF(X98="",0,X98),"0")+IFERROR(IF(X99="",0,X99),"0")</f>
        <v>3.9524999999999997</v>
      </c>
      <c r="Y100" s="160"/>
      <c r="Z100" s="160"/>
    </row>
    <row r="101" spans="1:53" x14ac:dyDescent="0.2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2"/>
      <c r="N101" s="163" t="s">
        <v>67</v>
      </c>
      <c r="O101" s="164"/>
      <c r="P101" s="164"/>
      <c r="Q101" s="164"/>
      <c r="R101" s="164"/>
      <c r="S101" s="164"/>
      <c r="T101" s="165"/>
      <c r="U101" s="37" t="s">
        <v>68</v>
      </c>
      <c r="V101" s="159">
        <f>IFERROR(SUMPRODUCT(V95:V99*H95:H99),"0")</f>
        <v>1810.4</v>
      </c>
      <c r="W101" s="159">
        <f>IFERROR(SUMPRODUCT(W95:W99*H95:H99),"0")</f>
        <v>1810.4</v>
      </c>
      <c r="X101" s="37"/>
      <c r="Y101" s="160"/>
      <c r="Z101" s="160"/>
    </row>
    <row r="102" spans="1:53" ht="16.5" customHeight="1" x14ac:dyDescent="0.25">
      <c r="A102" s="168" t="s">
        <v>173</v>
      </c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53"/>
      <c r="Z102" s="153"/>
    </row>
    <row r="103" spans="1:53" ht="14.25" customHeight="1" x14ac:dyDescent="0.25">
      <c r="A103" s="166" t="s">
        <v>128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2"/>
      <c r="Z103" s="152"/>
    </row>
    <row r="104" spans="1:53" ht="27" customHeight="1" x14ac:dyDescent="0.25">
      <c r="A104" s="54" t="s">
        <v>174</v>
      </c>
      <c r="B104" s="54" t="s">
        <v>175</v>
      </c>
      <c r="C104" s="31">
        <v>4301135162</v>
      </c>
      <c r="D104" s="161">
        <v>4607111034014</v>
      </c>
      <c r="E104" s="162"/>
      <c r="F104" s="156">
        <v>0.25</v>
      </c>
      <c r="G104" s="32">
        <v>12</v>
      </c>
      <c r="H104" s="156">
        <v>3</v>
      </c>
      <c r="I104" s="156">
        <v>3.7035999999999998</v>
      </c>
      <c r="J104" s="32">
        <v>70</v>
      </c>
      <c r="K104" s="32" t="s">
        <v>74</v>
      </c>
      <c r="L104" s="33" t="s">
        <v>65</v>
      </c>
      <c r="M104" s="32">
        <v>180</v>
      </c>
      <c r="N104" s="18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4"/>
      <c r="P104" s="174"/>
      <c r="Q104" s="174"/>
      <c r="R104" s="162"/>
      <c r="S104" s="34"/>
      <c r="T104" s="34"/>
      <c r="U104" s="35" t="s">
        <v>66</v>
      </c>
      <c r="V104" s="157">
        <v>369</v>
      </c>
      <c r="W104" s="158">
        <f>IFERROR(IF(V104="","",V104),"")</f>
        <v>369</v>
      </c>
      <c r="X104" s="36">
        <f>IFERROR(IF(V104="","",V104*0.01788),"")</f>
        <v>6.5977199999999998</v>
      </c>
      <c r="Y104" s="56"/>
      <c r="Z104" s="57"/>
      <c r="AD104" s="61"/>
      <c r="BA104" s="99" t="s">
        <v>75</v>
      </c>
    </row>
    <row r="105" spans="1:53" ht="27" customHeight="1" x14ac:dyDescent="0.25">
      <c r="A105" s="54" t="s">
        <v>176</v>
      </c>
      <c r="B105" s="54" t="s">
        <v>177</v>
      </c>
      <c r="C105" s="31">
        <v>4301135117</v>
      </c>
      <c r="D105" s="161">
        <v>4607111033994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74</v>
      </c>
      <c r="L105" s="33" t="s">
        <v>65</v>
      </c>
      <c r="M105" s="32">
        <v>180</v>
      </c>
      <c r="N105" s="3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4"/>
      <c r="P105" s="174"/>
      <c r="Q105" s="174"/>
      <c r="R105" s="162"/>
      <c r="S105" s="34"/>
      <c r="T105" s="34"/>
      <c r="U105" s="35" t="s">
        <v>66</v>
      </c>
      <c r="V105" s="157">
        <v>509</v>
      </c>
      <c r="W105" s="158">
        <f>IFERROR(IF(V105="","",V105),"")</f>
        <v>509</v>
      </c>
      <c r="X105" s="36">
        <f>IFERROR(IF(V105="","",V105*0.01788),"")</f>
        <v>9.1009200000000003</v>
      </c>
      <c r="Y105" s="56"/>
      <c r="Z105" s="57"/>
      <c r="AD105" s="61"/>
      <c r="BA105" s="100" t="s">
        <v>75</v>
      </c>
    </row>
    <row r="106" spans="1:53" x14ac:dyDescent="0.2">
      <c r="A106" s="171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72"/>
      <c r="N106" s="163" t="s">
        <v>67</v>
      </c>
      <c r="O106" s="164"/>
      <c r="P106" s="164"/>
      <c r="Q106" s="164"/>
      <c r="R106" s="164"/>
      <c r="S106" s="164"/>
      <c r="T106" s="165"/>
      <c r="U106" s="37" t="s">
        <v>66</v>
      </c>
      <c r="V106" s="159">
        <f>IFERROR(SUM(V104:V105),"0")</f>
        <v>878</v>
      </c>
      <c r="W106" s="159">
        <f>IFERROR(SUM(W104:W105),"0")</f>
        <v>878</v>
      </c>
      <c r="X106" s="159">
        <f>IFERROR(IF(X104="",0,X104),"0")+IFERROR(IF(X105="",0,X105),"0")</f>
        <v>15.698640000000001</v>
      </c>
      <c r="Y106" s="160"/>
      <c r="Z106" s="160"/>
    </row>
    <row r="107" spans="1:53" x14ac:dyDescent="0.2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2"/>
      <c r="N107" s="163" t="s">
        <v>67</v>
      </c>
      <c r="O107" s="164"/>
      <c r="P107" s="164"/>
      <c r="Q107" s="164"/>
      <c r="R107" s="164"/>
      <c r="S107" s="164"/>
      <c r="T107" s="165"/>
      <c r="U107" s="37" t="s">
        <v>68</v>
      </c>
      <c r="V107" s="159">
        <f>IFERROR(SUMPRODUCT(V104:V105*H104:H105),"0")</f>
        <v>2634</v>
      </c>
      <c r="W107" s="159">
        <f>IFERROR(SUMPRODUCT(W104:W105*H104:H105),"0")</f>
        <v>2634</v>
      </c>
      <c r="X107" s="37"/>
      <c r="Y107" s="160"/>
      <c r="Z107" s="160"/>
    </row>
    <row r="108" spans="1:53" ht="16.5" customHeight="1" x14ac:dyDescent="0.25">
      <c r="A108" s="168" t="s">
        <v>178</v>
      </c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53"/>
      <c r="Z108" s="153"/>
    </row>
    <row r="109" spans="1:53" ht="14.25" customHeight="1" x14ac:dyDescent="0.25">
      <c r="A109" s="166" t="s">
        <v>128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2"/>
      <c r="Z109" s="152"/>
    </row>
    <row r="110" spans="1:53" ht="16.5" customHeight="1" x14ac:dyDescent="0.25">
      <c r="A110" s="54" t="s">
        <v>179</v>
      </c>
      <c r="B110" s="54" t="s">
        <v>180</v>
      </c>
      <c r="C110" s="31">
        <v>4301135112</v>
      </c>
      <c r="D110" s="161">
        <v>4607111034199</v>
      </c>
      <c r="E110" s="162"/>
      <c r="F110" s="156">
        <v>0.25</v>
      </c>
      <c r="G110" s="32">
        <v>12</v>
      </c>
      <c r="H110" s="156">
        <v>3</v>
      </c>
      <c r="I110" s="156">
        <v>3.7035999999999998</v>
      </c>
      <c r="J110" s="32">
        <v>70</v>
      </c>
      <c r="K110" s="32" t="s">
        <v>74</v>
      </c>
      <c r="L110" s="33" t="s">
        <v>65</v>
      </c>
      <c r="M110" s="32">
        <v>180</v>
      </c>
      <c r="N110" s="30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4"/>
      <c r="P110" s="174"/>
      <c r="Q110" s="174"/>
      <c r="R110" s="162"/>
      <c r="S110" s="34"/>
      <c r="T110" s="34"/>
      <c r="U110" s="35" t="s">
        <v>66</v>
      </c>
      <c r="V110" s="157">
        <v>200</v>
      </c>
      <c r="W110" s="158">
        <f>IFERROR(IF(V110="","",V110),"")</f>
        <v>200</v>
      </c>
      <c r="X110" s="36">
        <f>IFERROR(IF(V110="","",V110*0.01788),"")</f>
        <v>3.5760000000000001</v>
      </c>
      <c r="Y110" s="56"/>
      <c r="Z110" s="57"/>
      <c r="AD110" s="61"/>
      <c r="BA110" s="101" t="s">
        <v>75</v>
      </c>
    </row>
    <row r="111" spans="1:53" x14ac:dyDescent="0.2">
      <c r="A111" s="171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72"/>
      <c r="N111" s="163" t="s">
        <v>67</v>
      </c>
      <c r="O111" s="164"/>
      <c r="P111" s="164"/>
      <c r="Q111" s="164"/>
      <c r="R111" s="164"/>
      <c r="S111" s="164"/>
      <c r="T111" s="165"/>
      <c r="U111" s="37" t="s">
        <v>66</v>
      </c>
      <c r="V111" s="159">
        <f>IFERROR(SUM(V110:V110),"0")</f>
        <v>200</v>
      </c>
      <c r="W111" s="159">
        <f>IFERROR(SUM(W110:W110),"0")</f>
        <v>200</v>
      </c>
      <c r="X111" s="159">
        <f>IFERROR(IF(X110="",0,X110),"0")</f>
        <v>3.5760000000000001</v>
      </c>
      <c r="Y111" s="160"/>
      <c r="Z111" s="160"/>
    </row>
    <row r="112" spans="1:53" x14ac:dyDescent="0.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2"/>
      <c r="N112" s="163" t="s">
        <v>67</v>
      </c>
      <c r="O112" s="164"/>
      <c r="P112" s="164"/>
      <c r="Q112" s="164"/>
      <c r="R112" s="164"/>
      <c r="S112" s="164"/>
      <c r="T112" s="165"/>
      <c r="U112" s="37" t="s">
        <v>68</v>
      </c>
      <c r="V112" s="159">
        <f>IFERROR(SUMPRODUCT(V110:V110*H110:H110),"0")</f>
        <v>600</v>
      </c>
      <c r="W112" s="159">
        <f>IFERROR(SUMPRODUCT(W110:W110*H110:H110),"0")</f>
        <v>600</v>
      </c>
      <c r="X112" s="37"/>
      <c r="Y112" s="160"/>
      <c r="Z112" s="160"/>
    </row>
    <row r="113" spans="1:53" ht="16.5" customHeight="1" x14ac:dyDescent="0.25">
      <c r="A113" s="168" t="s">
        <v>181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53"/>
      <c r="Z113" s="153"/>
    </row>
    <row r="114" spans="1:53" ht="14.25" customHeight="1" x14ac:dyDescent="0.25">
      <c r="A114" s="166" t="s">
        <v>128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2"/>
      <c r="Z114" s="152"/>
    </row>
    <row r="115" spans="1:53" ht="27" customHeight="1" x14ac:dyDescent="0.25">
      <c r="A115" s="54" t="s">
        <v>182</v>
      </c>
      <c r="B115" s="54" t="s">
        <v>183</v>
      </c>
      <c r="C115" s="31">
        <v>4301130006</v>
      </c>
      <c r="D115" s="161">
        <v>4607111034670</v>
      </c>
      <c r="E115" s="162"/>
      <c r="F115" s="156">
        <v>3</v>
      </c>
      <c r="G115" s="32">
        <v>1</v>
      </c>
      <c r="H115" s="156">
        <v>3</v>
      </c>
      <c r="I115" s="156">
        <v>3.1949999999999998</v>
      </c>
      <c r="J115" s="32">
        <v>126</v>
      </c>
      <c r="K115" s="32" t="s">
        <v>74</v>
      </c>
      <c r="L115" s="33" t="s">
        <v>65</v>
      </c>
      <c r="M115" s="32">
        <v>180</v>
      </c>
      <c r="N115" s="27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4"/>
      <c r="P115" s="174"/>
      <c r="Q115" s="174"/>
      <c r="R115" s="162"/>
      <c r="S115" s="34"/>
      <c r="T115" s="34"/>
      <c r="U115" s="35" t="s">
        <v>66</v>
      </c>
      <c r="V115" s="157">
        <v>0</v>
      </c>
      <c r="W115" s="158">
        <f>IFERROR(IF(V115="","",V115),"")</f>
        <v>0</v>
      </c>
      <c r="X115" s="36">
        <f>IFERROR(IF(V115="","",V115*0.00936),"")</f>
        <v>0</v>
      </c>
      <c r="Y115" s="56" t="s">
        <v>184</v>
      </c>
      <c r="Z115" s="57"/>
      <c r="AD115" s="61"/>
      <c r="BA115" s="102" t="s">
        <v>75</v>
      </c>
    </row>
    <row r="116" spans="1:53" ht="27" customHeight="1" x14ac:dyDescent="0.25">
      <c r="A116" s="54" t="s">
        <v>185</v>
      </c>
      <c r="B116" s="54" t="s">
        <v>186</v>
      </c>
      <c r="C116" s="31">
        <v>4301130003</v>
      </c>
      <c r="D116" s="161">
        <v>4607111034687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74</v>
      </c>
      <c r="L116" s="33" t="s">
        <v>65</v>
      </c>
      <c r="M116" s="32">
        <v>180</v>
      </c>
      <c r="N116" s="219" t="s">
        <v>187</v>
      </c>
      <c r="O116" s="174"/>
      <c r="P116" s="174"/>
      <c r="Q116" s="174"/>
      <c r="R116" s="162"/>
      <c r="S116" s="34"/>
      <c r="T116" s="34"/>
      <c r="U116" s="35" t="s">
        <v>66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75</v>
      </c>
    </row>
    <row r="117" spans="1:53" ht="27" customHeight="1" x14ac:dyDescent="0.25">
      <c r="A117" s="54" t="s">
        <v>188</v>
      </c>
      <c r="B117" s="54" t="s">
        <v>189</v>
      </c>
      <c r="C117" s="31">
        <v>4301135115</v>
      </c>
      <c r="D117" s="161">
        <v>4607111034380</v>
      </c>
      <c r="E117" s="162"/>
      <c r="F117" s="156">
        <v>0.25</v>
      </c>
      <c r="G117" s="32">
        <v>12</v>
      </c>
      <c r="H117" s="156">
        <v>3</v>
      </c>
      <c r="I117" s="156">
        <v>3.7035999999999998</v>
      </c>
      <c r="J117" s="32">
        <v>70</v>
      </c>
      <c r="K117" s="32" t="s">
        <v>74</v>
      </c>
      <c r="L117" s="33" t="s">
        <v>65</v>
      </c>
      <c r="M117" s="32">
        <v>180</v>
      </c>
      <c r="N117" s="29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4"/>
      <c r="P117" s="174"/>
      <c r="Q117" s="174"/>
      <c r="R117" s="162"/>
      <c r="S117" s="34"/>
      <c r="T117" s="34"/>
      <c r="U117" s="35" t="s">
        <v>66</v>
      </c>
      <c r="V117" s="157">
        <v>40</v>
      </c>
      <c r="W117" s="158">
        <f>IFERROR(IF(V117="","",V117),"")</f>
        <v>40</v>
      </c>
      <c r="X117" s="36">
        <f>IFERROR(IF(V117="","",V117*0.01788),"")</f>
        <v>0.71520000000000006</v>
      </c>
      <c r="Y117" s="56"/>
      <c r="Z117" s="57"/>
      <c r="AD117" s="61"/>
      <c r="BA117" s="104" t="s">
        <v>75</v>
      </c>
    </row>
    <row r="118" spans="1:53" ht="27" customHeight="1" x14ac:dyDescent="0.25">
      <c r="A118" s="54" t="s">
        <v>190</v>
      </c>
      <c r="B118" s="54" t="s">
        <v>191</v>
      </c>
      <c r="C118" s="31">
        <v>4301135114</v>
      </c>
      <c r="D118" s="161">
        <v>4607111034397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74</v>
      </c>
      <c r="L118" s="33" t="s">
        <v>65</v>
      </c>
      <c r="M118" s="32">
        <v>180</v>
      </c>
      <c r="N118" s="23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4"/>
      <c r="P118" s="174"/>
      <c r="Q118" s="174"/>
      <c r="R118" s="162"/>
      <c r="S118" s="34"/>
      <c r="T118" s="34"/>
      <c r="U118" s="35" t="s">
        <v>66</v>
      </c>
      <c r="V118" s="157">
        <v>120</v>
      </c>
      <c r="W118" s="158">
        <f>IFERROR(IF(V118="","",V118),"")</f>
        <v>120</v>
      </c>
      <c r="X118" s="36">
        <f>IFERROR(IF(V118="","",V118*0.01788),"")</f>
        <v>2.1456</v>
      </c>
      <c r="Y118" s="56"/>
      <c r="Z118" s="57"/>
      <c r="AD118" s="61"/>
      <c r="BA118" s="105" t="s">
        <v>75</v>
      </c>
    </row>
    <row r="119" spans="1:53" x14ac:dyDescent="0.2">
      <c r="A119" s="171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72"/>
      <c r="N119" s="163" t="s">
        <v>67</v>
      </c>
      <c r="O119" s="164"/>
      <c r="P119" s="164"/>
      <c r="Q119" s="164"/>
      <c r="R119" s="164"/>
      <c r="S119" s="164"/>
      <c r="T119" s="165"/>
      <c r="U119" s="37" t="s">
        <v>66</v>
      </c>
      <c r="V119" s="159">
        <f>IFERROR(SUM(V115:V118),"0")</f>
        <v>160</v>
      </c>
      <c r="W119" s="159">
        <f>IFERROR(SUM(W115:W118),"0")</f>
        <v>160</v>
      </c>
      <c r="X119" s="159">
        <f>IFERROR(IF(X115="",0,X115),"0")+IFERROR(IF(X116="",0,X116),"0")+IFERROR(IF(X117="",0,X117),"0")+IFERROR(IF(X118="",0,X118),"0")</f>
        <v>2.8608000000000002</v>
      </c>
      <c r="Y119" s="160"/>
      <c r="Z119" s="160"/>
    </row>
    <row r="120" spans="1:53" x14ac:dyDescent="0.2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2"/>
      <c r="N120" s="163" t="s">
        <v>67</v>
      </c>
      <c r="O120" s="164"/>
      <c r="P120" s="164"/>
      <c r="Q120" s="164"/>
      <c r="R120" s="164"/>
      <c r="S120" s="164"/>
      <c r="T120" s="165"/>
      <c r="U120" s="37" t="s">
        <v>68</v>
      </c>
      <c r="V120" s="159">
        <f>IFERROR(SUMPRODUCT(V115:V118*H115:H118),"0")</f>
        <v>480</v>
      </c>
      <c r="W120" s="159">
        <f>IFERROR(SUMPRODUCT(W115:W118*H115:H118),"0")</f>
        <v>480</v>
      </c>
      <c r="X120" s="37"/>
      <c r="Y120" s="160"/>
      <c r="Z120" s="160"/>
    </row>
    <row r="121" spans="1:53" ht="16.5" customHeight="1" x14ac:dyDescent="0.25">
      <c r="A121" s="168" t="s">
        <v>192</v>
      </c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53"/>
      <c r="Z121" s="153"/>
    </row>
    <row r="122" spans="1:53" ht="14.25" customHeight="1" x14ac:dyDescent="0.25">
      <c r="A122" s="166" t="s">
        <v>128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2"/>
      <c r="Z122" s="152"/>
    </row>
    <row r="123" spans="1:53" ht="27" customHeight="1" x14ac:dyDescent="0.25">
      <c r="A123" s="54" t="s">
        <v>193</v>
      </c>
      <c r="B123" s="54" t="s">
        <v>194</v>
      </c>
      <c r="C123" s="31">
        <v>4301135134</v>
      </c>
      <c r="D123" s="161">
        <v>4607111035806</v>
      </c>
      <c r="E123" s="162"/>
      <c r="F123" s="156">
        <v>0.25</v>
      </c>
      <c r="G123" s="32">
        <v>12</v>
      </c>
      <c r="H123" s="156">
        <v>3</v>
      </c>
      <c r="I123" s="156">
        <v>3.7035999999999998</v>
      </c>
      <c r="J123" s="32">
        <v>70</v>
      </c>
      <c r="K123" s="32" t="s">
        <v>74</v>
      </c>
      <c r="L123" s="33" t="s">
        <v>65</v>
      </c>
      <c r="M123" s="32">
        <v>180</v>
      </c>
      <c r="N123" s="28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4"/>
      <c r="P123" s="174"/>
      <c r="Q123" s="174"/>
      <c r="R123" s="162"/>
      <c r="S123" s="34"/>
      <c r="T123" s="34"/>
      <c r="U123" s="35" t="s">
        <v>66</v>
      </c>
      <c r="V123" s="157">
        <v>0</v>
      </c>
      <c r="W123" s="158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75</v>
      </c>
    </row>
    <row r="124" spans="1:53" x14ac:dyDescent="0.2">
      <c r="A124" s="171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72"/>
      <c r="N124" s="163" t="s">
        <v>67</v>
      </c>
      <c r="O124" s="164"/>
      <c r="P124" s="164"/>
      <c r="Q124" s="164"/>
      <c r="R124" s="164"/>
      <c r="S124" s="164"/>
      <c r="T124" s="165"/>
      <c r="U124" s="37" t="s">
        <v>66</v>
      </c>
      <c r="V124" s="159">
        <f>IFERROR(SUM(V123:V123),"0")</f>
        <v>0</v>
      </c>
      <c r="W124" s="159">
        <f>IFERROR(SUM(W123:W123),"0")</f>
        <v>0</v>
      </c>
      <c r="X124" s="159">
        <f>IFERROR(IF(X123="",0,X123),"0")</f>
        <v>0</v>
      </c>
      <c r="Y124" s="160"/>
      <c r="Z124" s="160"/>
    </row>
    <row r="125" spans="1:53" x14ac:dyDescent="0.2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2"/>
      <c r="N125" s="163" t="s">
        <v>67</v>
      </c>
      <c r="O125" s="164"/>
      <c r="P125" s="164"/>
      <c r="Q125" s="164"/>
      <c r="R125" s="164"/>
      <c r="S125" s="164"/>
      <c r="T125" s="165"/>
      <c r="U125" s="37" t="s">
        <v>68</v>
      </c>
      <c r="V125" s="159">
        <f>IFERROR(SUMPRODUCT(V123:V123*H123:H123),"0")</f>
        <v>0</v>
      </c>
      <c r="W125" s="159">
        <f>IFERROR(SUMPRODUCT(W123:W123*H123:H123),"0")</f>
        <v>0</v>
      </c>
      <c r="X125" s="37"/>
      <c r="Y125" s="160"/>
      <c r="Z125" s="160"/>
    </row>
    <row r="126" spans="1:53" ht="16.5" customHeight="1" x14ac:dyDescent="0.25">
      <c r="A126" s="168" t="s">
        <v>195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53"/>
      <c r="Z126" s="153"/>
    </row>
    <row r="127" spans="1:53" ht="14.25" customHeight="1" x14ac:dyDescent="0.25">
      <c r="A127" s="166" t="s">
        <v>196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2"/>
      <c r="Z127" s="152"/>
    </row>
    <row r="128" spans="1:53" ht="27" customHeight="1" x14ac:dyDescent="0.25">
      <c r="A128" s="54" t="s">
        <v>197</v>
      </c>
      <c r="B128" s="54" t="s">
        <v>198</v>
      </c>
      <c r="C128" s="31">
        <v>4301070768</v>
      </c>
      <c r="D128" s="161">
        <v>4607111035639</v>
      </c>
      <c r="E128" s="162"/>
      <c r="F128" s="156">
        <v>0.2</v>
      </c>
      <c r="G128" s="32">
        <v>12</v>
      </c>
      <c r="H128" s="156">
        <v>2.4</v>
      </c>
      <c r="I128" s="156">
        <v>3.13</v>
      </c>
      <c r="J128" s="32">
        <v>48</v>
      </c>
      <c r="K128" s="32" t="s">
        <v>199</v>
      </c>
      <c r="L128" s="33" t="s">
        <v>65</v>
      </c>
      <c r="M128" s="32">
        <v>180</v>
      </c>
      <c r="N128" s="20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4"/>
      <c r="P128" s="174"/>
      <c r="Q128" s="174"/>
      <c r="R128" s="162"/>
      <c r="S128" s="34"/>
      <c r="T128" s="34"/>
      <c r="U128" s="35" t="s">
        <v>66</v>
      </c>
      <c r="V128" s="157">
        <v>0</v>
      </c>
      <c r="W128" s="158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75</v>
      </c>
    </row>
    <row r="129" spans="1:53" ht="27" customHeight="1" x14ac:dyDescent="0.25">
      <c r="A129" s="54" t="s">
        <v>200</v>
      </c>
      <c r="B129" s="54" t="s">
        <v>201</v>
      </c>
      <c r="C129" s="31">
        <v>4301070797</v>
      </c>
      <c r="D129" s="161">
        <v>4607111035646</v>
      </c>
      <c r="E129" s="162"/>
      <c r="F129" s="156">
        <v>0.2</v>
      </c>
      <c r="G129" s="32">
        <v>8</v>
      </c>
      <c r="H129" s="156">
        <v>1.6</v>
      </c>
      <c r="I129" s="156">
        <v>2.12</v>
      </c>
      <c r="J129" s="32">
        <v>72</v>
      </c>
      <c r="K129" s="32" t="s">
        <v>202</v>
      </c>
      <c r="L129" s="33" t="s">
        <v>65</v>
      </c>
      <c r="M129" s="32">
        <v>180</v>
      </c>
      <c r="N129" s="22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4"/>
      <c r="P129" s="174"/>
      <c r="Q129" s="174"/>
      <c r="R129" s="162"/>
      <c r="S129" s="34"/>
      <c r="T129" s="34"/>
      <c r="U129" s="35" t="s">
        <v>66</v>
      </c>
      <c r="V129" s="157">
        <v>0</v>
      </c>
      <c r="W129" s="158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75</v>
      </c>
    </row>
    <row r="130" spans="1:53" x14ac:dyDescent="0.2">
      <c r="A130" s="171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72"/>
      <c r="N130" s="163" t="s">
        <v>67</v>
      </c>
      <c r="O130" s="164"/>
      <c r="P130" s="164"/>
      <c r="Q130" s="164"/>
      <c r="R130" s="164"/>
      <c r="S130" s="164"/>
      <c r="T130" s="165"/>
      <c r="U130" s="37" t="s">
        <v>66</v>
      </c>
      <c r="V130" s="159">
        <f>IFERROR(SUM(V128:V129),"0")</f>
        <v>0</v>
      </c>
      <c r="W130" s="159">
        <f>IFERROR(SUM(W128:W129),"0")</f>
        <v>0</v>
      </c>
      <c r="X130" s="159">
        <f>IFERROR(IF(X128="",0,X128),"0")+IFERROR(IF(X129="",0,X129),"0")</f>
        <v>0</v>
      </c>
      <c r="Y130" s="160"/>
      <c r="Z130" s="160"/>
    </row>
    <row r="131" spans="1:53" x14ac:dyDescent="0.2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2"/>
      <c r="N131" s="163" t="s">
        <v>67</v>
      </c>
      <c r="O131" s="164"/>
      <c r="P131" s="164"/>
      <c r="Q131" s="164"/>
      <c r="R131" s="164"/>
      <c r="S131" s="164"/>
      <c r="T131" s="165"/>
      <c r="U131" s="37" t="s">
        <v>68</v>
      </c>
      <c r="V131" s="159">
        <f>IFERROR(SUMPRODUCT(V128:V129*H128:H129),"0")</f>
        <v>0</v>
      </c>
      <c r="W131" s="159">
        <f>IFERROR(SUMPRODUCT(W128:W129*H128:H129),"0")</f>
        <v>0</v>
      </c>
      <c r="X131" s="37"/>
      <c r="Y131" s="160"/>
      <c r="Z131" s="160"/>
    </row>
    <row r="132" spans="1:53" ht="16.5" customHeight="1" x14ac:dyDescent="0.25">
      <c r="A132" s="168" t="s">
        <v>203</v>
      </c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53"/>
      <c r="Z132" s="153"/>
    </row>
    <row r="133" spans="1:53" ht="14.25" customHeight="1" x14ac:dyDescent="0.25">
      <c r="A133" s="166" t="s">
        <v>128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2"/>
      <c r="Z133" s="152"/>
    </row>
    <row r="134" spans="1:53" ht="27" customHeight="1" x14ac:dyDescent="0.25">
      <c r="A134" s="54" t="s">
        <v>204</v>
      </c>
      <c r="B134" s="54" t="s">
        <v>205</v>
      </c>
      <c r="C134" s="31">
        <v>4301135133</v>
      </c>
      <c r="D134" s="161">
        <v>4607111036568</v>
      </c>
      <c r="E134" s="162"/>
      <c r="F134" s="156">
        <v>0.28000000000000003</v>
      </c>
      <c r="G134" s="32">
        <v>6</v>
      </c>
      <c r="H134" s="156">
        <v>1.68</v>
      </c>
      <c r="I134" s="156">
        <v>2.1017999999999999</v>
      </c>
      <c r="J134" s="32">
        <v>126</v>
      </c>
      <c r="K134" s="32" t="s">
        <v>74</v>
      </c>
      <c r="L134" s="33" t="s">
        <v>65</v>
      </c>
      <c r="M134" s="32">
        <v>180</v>
      </c>
      <c r="N134" s="2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4" s="174"/>
      <c r="P134" s="174"/>
      <c r="Q134" s="174"/>
      <c r="R134" s="162"/>
      <c r="S134" s="34"/>
      <c r="T134" s="34"/>
      <c r="U134" s="35" t="s">
        <v>66</v>
      </c>
      <c r="V134" s="157">
        <v>0</v>
      </c>
      <c r="W134" s="158">
        <f>IFERROR(IF(V134="","",V134),"")</f>
        <v>0</v>
      </c>
      <c r="X134" s="36">
        <f>IFERROR(IF(V134="","",V134*0.00936),"")</f>
        <v>0</v>
      </c>
      <c r="Y134" s="56"/>
      <c r="Z134" s="57"/>
      <c r="AD134" s="61"/>
      <c r="BA134" s="109" t="s">
        <v>75</v>
      </c>
    </row>
    <row r="135" spans="1:53" ht="27" customHeight="1" x14ac:dyDescent="0.25">
      <c r="A135" s="54" t="s">
        <v>206</v>
      </c>
      <c r="B135" s="54" t="s">
        <v>207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64</v>
      </c>
      <c r="L135" s="33" t="s">
        <v>65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4"/>
      <c r="P135" s="174"/>
      <c r="Q135" s="174"/>
      <c r="R135" s="162"/>
      <c r="S135" s="34"/>
      <c r="T135" s="34"/>
      <c r="U135" s="35" t="s">
        <v>66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75</v>
      </c>
    </row>
    <row r="136" spans="1:53" x14ac:dyDescent="0.2">
      <c r="A136" s="171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2"/>
      <c r="N136" s="163" t="s">
        <v>67</v>
      </c>
      <c r="O136" s="164"/>
      <c r="P136" s="164"/>
      <c r="Q136" s="164"/>
      <c r="R136" s="164"/>
      <c r="S136" s="164"/>
      <c r="T136" s="165"/>
      <c r="U136" s="37" t="s">
        <v>66</v>
      </c>
      <c r="V136" s="159">
        <f>IFERROR(SUM(V134:V135),"0")</f>
        <v>0</v>
      </c>
      <c r="W136" s="159">
        <f>IFERROR(SUM(W134:W135),"0")</f>
        <v>0</v>
      </c>
      <c r="X136" s="159">
        <f>IFERROR(IF(X134="",0,X134),"0")+IFERROR(IF(X135="",0,X135),"0")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2"/>
      <c r="N137" s="163" t="s">
        <v>67</v>
      </c>
      <c r="O137" s="164"/>
      <c r="P137" s="164"/>
      <c r="Q137" s="164"/>
      <c r="R137" s="164"/>
      <c r="S137" s="164"/>
      <c r="T137" s="165"/>
      <c r="U137" s="37" t="s">
        <v>68</v>
      </c>
      <c r="V137" s="159">
        <f>IFERROR(SUMPRODUCT(V134:V135*H134:H135),"0")</f>
        <v>0</v>
      </c>
      <c r="W137" s="159">
        <f>IFERROR(SUMPRODUCT(W134:W135*H134:H135),"0")</f>
        <v>0</v>
      </c>
      <c r="X137" s="37"/>
      <c r="Y137" s="160"/>
      <c r="Z137" s="160"/>
    </row>
    <row r="138" spans="1:53" ht="27.75" customHeight="1" x14ac:dyDescent="0.2">
      <c r="A138" s="191" t="s">
        <v>208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8" t="s">
        <v>209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66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210</v>
      </c>
      <c r="B141" s="54" t="s">
        <v>211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64</v>
      </c>
      <c r="L141" s="33" t="s">
        <v>65</v>
      </c>
      <c r="M141" s="32">
        <v>180</v>
      </c>
      <c r="N141" s="3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4"/>
      <c r="P141" s="174"/>
      <c r="Q141" s="174"/>
      <c r="R141" s="162"/>
      <c r="S141" s="34"/>
      <c r="T141" s="34"/>
      <c r="U141" s="35" t="s">
        <v>66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75</v>
      </c>
    </row>
    <row r="142" spans="1:53" x14ac:dyDescent="0.2">
      <c r="A142" s="171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2"/>
      <c r="N142" s="163" t="s">
        <v>67</v>
      </c>
      <c r="O142" s="164"/>
      <c r="P142" s="164"/>
      <c r="Q142" s="164"/>
      <c r="R142" s="164"/>
      <c r="S142" s="164"/>
      <c r="T142" s="165"/>
      <c r="U142" s="37" t="s">
        <v>66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2"/>
      <c r="N143" s="163" t="s">
        <v>67</v>
      </c>
      <c r="O143" s="164"/>
      <c r="P143" s="164"/>
      <c r="Q143" s="164"/>
      <c r="R143" s="164"/>
      <c r="S143" s="164"/>
      <c r="T143" s="165"/>
      <c r="U143" s="37" t="s">
        <v>68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8" t="s">
        <v>212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66" t="s">
        <v>61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213</v>
      </c>
      <c r="B146" s="54" t="s">
        <v>214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64</v>
      </c>
      <c r="L146" s="33" t="s">
        <v>65</v>
      </c>
      <c r="M146" s="32">
        <v>90</v>
      </c>
      <c r="N146" s="31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4"/>
      <c r="P146" s="174"/>
      <c r="Q146" s="174"/>
      <c r="R146" s="162"/>
      <c r="S146" s="34"/>
      <c r="T146" s="34"/>
      <c r="U146" s="35" t="s">
        <v>66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215</v>
      </c>
      <c r="B147" s="54" t="s">
        <v>216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64</v>
      </c>
      <c r="L147" s="33" t="s">
        <v>65</v>
      </c>
      <c r="M147" s="32">
        <v>180</v>
      </c>
      <c r="N147" s="193" t="s">
        <v>217</v>
      </c>
      <c r="O147" s="174"/>
      <c r="P147" s="174"/>
      <c r="Q147" s="174"/>
      <c r="R147" s="162"/>
      <c r="S147" s="34"/>
      <c r="T147" s="34"/>
      <c r="U147" s="35" t="s">
        <v>66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218</v>
      </c>
      <c r="B148" s="54" t="s">
        <v>219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64</v>
      </c>
      <c r="L148" s="33" t="s">
        <v>65</v>
      </c>
      <c r="M148" s="32">
        <v>90</v>
      </c>
      <c r="N148" s="27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4"/>
      <c r="P148" s="174"/>
      <c r="Q148" s="174"/>
      <c r="R148" s="162"/>
      <c r="S148" s="34"/>
      <c r="T148" s="34"/>
      <c r="U148" s="35" t="s">
        <v>66</v>
      </c>
      <c r="V148" s="157">
        <v>90</v>
      </c>
      <c r="W148" s="158">
        <f>IFERROR(IF(V148="","",V148),"")</f>
        <v>90</v>
      </c>
      <c r="X148" s="36">
        <f>IFERROR(IF(V148="","",V148*0.00866),"")</f>
        <v>0.77939999999999998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220</v>
      </c>
      <c r="B149" s="54" t="s">
        <v>221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64</v>
      </c>
      <c r="L149" s="33" t="s">
        <v>65</v>
      </c>
      <c r="M149" s="32">
        <v>120</v>
      </c>
      <c r="N149" s="23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4"/>
      <c r="P149" s="174"/>
      <c r="Q149" s="174"/>
      <c r="R149" s="162"/>
      <c r="S149" s="34"/>
      <c r="T149" s="34"/>
      <c r="U149" s="35" t="s">
        <v>66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1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2"/>
      <c r="N150" s="163" t="s">
        <v>67</v>
      </c>
      <c r="O150" s="164"/>
      <c r="P150" s="164"/>
      <c r="Q150" s="164"/>
      <c r="R150" s="164"/>
      <c r="S150" s="164"/>
      <c r="T150" s="165"/>
      <c r="U150" s="37" t="s">
        <v>66</v>
      </c>
      <c r="V150" s="159">
        <f>IFERROR(SUM(V146:V149),"0")</f>
        <v>90</v>
      </c>
      <c r="W150" s="159">
        <f>IFERROR(SUM(W146:W149),"0")</f>
        <v>90</v>
      </c>
      <c r="X150" s="159">
        <f>IFERROR(IF(X146="",0,X146),"0")+IFERROR(IF(X147="",0,X147),"0")+IFERROR(IF(X148="",0,X148),"0")+IFERROR(IF(X149="",0,X149),"0")</f>
        <v>0.77939999999999998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2"/>
      <c r="N151" s="163" t="s">
        <v>67</v>
      </c>
      <c r="O151" s="164"/>
      <c r="P151" s="164"/>
      <c r="Q151" s="164"/>
      <c r="R151" s="164"/>
      <c r="S151" s="164"/>
      <c r="T151" s="165"/>
      <c r="U151" s="37" t="s">
        <v>68</v>
      </c>
      <c r="V151" s="159">
        <f>IFERROR(SUMPRODUCT(V146:V149*H146:H149),"0")</f>
        <v>450</v>
      </c>
      <c r="W151" s="159">
        <f>IFERROR(SUMPRODUCT(W146:W149*H146:H149),"0")</f>
        <v>450</v>
      </c>
      <c r="X151" s="37"/>
      <c r="Y151" s="160"/>
      <c r="Z151" s="160"/>
    </row>
    <row r="152" spans="1:53" ht="14.25" customHeight="1" x14ac:dyDescent="0.25">
      <c r="A152" s="166" t="s">
        <v>222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223</v>
      </c>
      <c r="B153" s="54" t="s">
        <v>224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64</v>
      </c>
      <c r="L153" s="33" t="s">
        <v>65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4"/>
      <c r="P153" s="174"/>
      <c r="Q153" s="174"/>
      <c r="R153" s="162"/>
      <c r="S153" s="34"/>
      <c r="T153" s="34"/>
      <c r="U153" s="35" t="s">
        <v>66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225</v>
      </c>
      <c r="B154" s="54" t="s">
        <v>226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64</v>
      </c>
      <c r="L154" s="33" t="s">
        <v>65</v>
      </c>
      <c r="M154" s="32">
        <v>90</v>
      </c>
      <c r="N154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4"/>
      <c r="P154" s="174"/>
      <c r="Q154" s="174"/>
      <c r="R154" s="162"/>
      <c r="S154" s="34"/>
      <c r="T154" s="34"/>
      <c r="U154" s="35" t="s">
        <v>66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1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2"/>
      <c r="N155" s="163" t="s">
        <v>67</v>
      </c>
      <c r="O155" s="164"/>
      <c r="P155" s="164"/>
      <c r="Q155" s="164"/>
      <c r="R155" s="164"/>
      <c r="S155" s="164"/>
      <c r="T155" s="165"/>
      <c r="U155" s="37" t="s">
        <v>66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2"/>
      <c r="N156" s="163" t="s">
        <v>67</v>
      </c>
      <c r="O156" s="164"/>
      <c r="P156" s="164"/>
      <c r="Q156" s="164"/>
      <c r="R156" s="164"/>
      <c r="S156" s="164"/>
      <c r="T156" s="165"/>
      <c r="U156" s="37" t="s">
        <v>68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227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8" t="s">
        <v>228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66" t="s">
        <v>71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229</v>
      </c>
      <c r="B160" s="54" t="s">
        <v>230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74</v>
      </c>
      <c r="L160" s="33" t="s">
        <v>65</v>
      </c>
      <c r="M160" s="32">
        <v>180</v>
      </c>
      <c r="N160" s="31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4"/>
      <c r="P160" s="174"/>
      <c r="Q160" s="174"/>
      <c r="R160" s="162"/>
      <c r="S160" s="34"/>
      <c r="T160" s="34"/>
      <c r="U160" s="35" t="s">
        <v>66</v>
      </c>
      <c r="V160" s="157">
        <v>125</v>
      </c>
      <c r="W160" s="158">
        <f>IFERROR(IF(V160="","",V160),"")</f>
        <v>125</v>
      </c>
      <c r="X160" s="36">
        <f>IFERROR(IF(V160="","",V160*0.01788),"")</f>
        <v>2.2349999999999999</v>
      </c>
      <c r="Y160" s="56"/>
      <c r="Z160" s="57"/>
      <c r="AD160" s="61"/>
      <c r="BA160" s="118" t="s">
        <v>75</v>
      </c>
    </row>
    <row r="161" spans="1:53" ht="27" customHeight="1" x14ac:dyDescent="0.25">
      <c r="A161" s="54" t="s">
        <v>231</v>
      </c>
      <c r="B161" s="54" t="s">
        <v>232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74</v>
      </c>
      <c r="L161" s="33" t="s">
        <v>65</v>
      </c>
      <c r="M161" s="32">
        <v>180</v>
      </c>
      <c r="N161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4"/>
      <c r="P161" s="174"/>
      <c r="Q161" s="174"/>
      <c r="R161" s="162"/>
      <c r="S161" s="34"/>
      <c r="T161" s="34"/>
      <c r="U161" s="35" t="s">
        <v>66</v>
      </c>
      <c r="V161" s="157">
        <v>175</v>
      </c>
      <c r="W161" s="158">
        <f>IFERROR(IF(V161="","",V161),"")</f>
        <v>175</v>
      </c>
      <c r="X161" s="36">
        <f>IFERROR(IF(V161="","",V161*0.01788),"")</f>
        <v>3.129</v>
      </c>
      <c r="Y161" s="56"/>
      <c r="Z161" s="57"/>
      <c r="AD161" s="61"/>
      <c r="BA161" s="119" t="s">
        <v>75</v>
      </c>
    </row>
    <row r="162" spans="1:53" x14ac:dyDescent="0.2">
      <c r="A162" s="171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2"/>
      <c r="N162" s="163" t="s">
        <v>67</v>
      </c>
      <c r="O162" s="164"/>
      <c r="P162" s="164"/>
      <c r="Q162" s="164"/>
      <c r="R162" s="164"/>
      <c r="S162" s="164"/>
      <c r="T162" s="165"/>
      <c r="U162" s="37" t="s">
        <v>66</v>
      </c>
      <c r="V162" s="159">
        <f>IFERROR(SUM(V160:V161),"0")</f>
        <v>300</v>
      </c>
      <c r="W162" s="159">
        <f>IFERROR(SUM(W160:W161),"0")</f>
        <v>300</v>
      </c>
      <c r="X162" s="159">
        <f>IFERROR(IF(X160="",0,X160),"0")+IFERROR(IF(X161="",0,X161),"0")</f>
        <v>5.3639999999999999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2"/>
      <c r="N163" s="163" t="s">
        <v>67</v>
      </c>
      <c r="O163" s="164"/>
      <c r="P163" s="164"/>
      <c r="Q163" s="164"/>
      <c r="R163" s="164"/>
      <c r="S163" s="164"/>
      <c r="T163" s="165"/>
      <c r="U163" s="37" t="s">
        <v>68</v>
      </c>
      <c r="V163" s="159">
        <f>IFERROR(SUMPRODUCT(V160:V161*H160:H161),"0")</f>
        <v>900</v>
      </c>
      <c r="W163" s="159">
        <f>IFERROR(SUMPRODUCT(W160:W161*H160:H161),"0")</f>
        <v>900</v>
      </c>
      <c r="X163" s="37"/>
      <c r="Y163" s="160"/>
      <c r="Z163" s="160"/>
    </row>
    <row r="164" spans="1:53" ht="16.5" customHeight="1" x14ac:dyDescent="0.25">
      <c r="A164" s="168" t="s">
        <v>233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66" t="s">
        <v>233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234</v>
      </c>
      <c r="B166" s="54" t="s">
        <v>235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65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4"/>
      <c r="P166" s="174"/>
      <c r="Q166" s="174"/>
      <c r="R166" s="162"/>
      <c r="S166" s="34"/>
      <c r="T166" s="34"/>
      <c r="U166" s="35" t="s">
        <v>66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75</v>
      </c>
    </row>
    <row r="167" spans="1:53" x14ac:dyDescent="0.2">
      <c r="A167" s="171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2"/>
      <c r="N167" s="163" t="s">
        <v>67</v>
      </c>
      <c r="O167" s="164"/>
      <c r="P167" s="164"/>
      <c r="Q167" s="164"/>
      <c r="R167" s="164"/>
      <c r="S167" s="164"/>
      <c r="T167" s="165"/>
      <c r="U167" s="37" t="s">
        <v>66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2"/>
      <c r="N168" s="163" t="s">
        <v>67</v>
      </c>
      <c r="O168" s="164"/>
      <c r="P168" s="164"/>
      <c r="Q168" s="164"/>
      <c r="R168" s="164"/>
      <c r="S168" s="164"/>
      <c r="T168" s="165"/>
      <c r="U168" s="37" t="s">
        <v>68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8" t="s">
        <v>227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66" t="s">
        <v>236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237</v>
      </c>
      <c r="B171" s="54" t="s">
        <v>238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64</v>
      </c>
      <c r="L171" s="33" t="s">
        <v>239</v>
      </c>
      <c r="M171" s="32">
        <v>365</v>
      </c>
      <c r="N171" s="275" t="s">
        <v>240</v>
      </c>
      <c r="O171" s="174"/>
      <c r="P171" s="174"/>
      <c r="Q171" s="174"/>
      <c r="R171" s="162"/>
      <c r="S171" s="34"/>
      <c r="T171" s="34"/>
      <c r="U171" s="35" t="s">
        <v>66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241</v>
      </c>
    </row>
    <row r="172" spans="1:53" x14ac:dyDescent="0.2">
      <c r="A172" s="171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2"/>
      <c r="N172" s="163" t="s">
        <v>67</v>
      </c>
      <c r="O172" s="164"/>
      <c r="P172" s="164"/>
      <c r="Q172" s="164"/>
      <c r="R172" s="164"/>
      <c r="S172" s="164"/>
      <c r="T172" s="165"/>
      <c r="U172" s="37" t="s">
        <v>66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2"/>
      <c r="N173" s="163" t="s">
        <v>67</v>
      </c>
      <c r="O173" s="164"/>
      <c r="P173" s="164"/>
      <c r="Q173" s="164"/>
      <c r="R173" s="164"/>
      <c r="S173" s="164"/>
      <c r="T173" s="165"/>
      <c r="U173" s="37" t="s">
        <v>68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242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8" t="s">
        <v>243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66" t="s">
        <v>61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244</v>
      </c>
      <c r="B177" s="54" t="s">
        <v>245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64</v>
      </c>
      <c r="L177" s="33" t="s">
        <v>65</v>
      </c>
      <c r="M177" s="32">
        <v>180</v>
      </c>
      <c r="N177" s="29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4"/>
      <c r="P177" s="174"/>
      <c r="Q177" s="174"/>
      <c r="R177" s="162"/>
      <c r="S177" s="34"/>
      <c r="T177" s="34"/>
      <c r="U177" s="35" t="s">
        <v>66</v>
      </c>
      <c r="V177" s="157">
        <v>125</v>
      </c>
      <c r="W177" s="158">
        <f>IFERROR(IF(V177="","",V177),"")</f>
        <v>125</v>
      </c>
      <c r="X177" s="36">
        <f>IFERROR(IF(V177="","",V177*0.0155),"")</f>
        <v>1.9375</v>
      </c>
      <c r="Y177" s="56"/>
      <c r="Z177" s="57"/>
      <c r="AD177" s="61"/>
      <c r="BA177" s="122" t="s">
        <v>1</v>
      </c>
    </row>
    <row r="178" spans="1:53" x14ac:dyDescent="0.2">
      <c r="A178" s="171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2"/>
      <c r="N178" s="163" t="s">
        <v>67</v>
      </c>
      <c r="O178" s="164"/>
      <c r="P178" s="164"/>
      <c r="Q178" s="164"/>
      <c r="R178" s="164"/>
      <c r="S178" s="164"/>
      <c r="T178" s="165"/>
      <c r="U178" s="37" t="s">
        <v>66</v>
      </c>
      <c r="V178" s="159">
        <f>IFERROR(SUM(V177:V177),"0")</f>
        <v>125</v>
      </c>
      <c r="W178" s="159">
        <f>IFERROR(SUM(W177:W177),"0")</f>
        <v>125</v>
      </c>
      <c r="X178" s="159">
        <f>IFERROR(IF(X177="",0,X177),"0")</f>
        <v>1.9375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2"/>
      <c r="N179" s="163" t="s">
        <v>67</v>
      </c>
      <c r="O179" s="164"/>
      <c r="P179" s="164"/>
      <c r="Q179" s="164"/>
      <c r="R179" s="164"/>
      <c r="S179" s="164"/>
      <c r="T179" s="165"/>
      <c r="U179" s="37" t="s">
        <v>68</v>
      </c>
      <c r="V179" s="159">
        <f>IFERROR(SUMPRODUCT(V177:V177*H177:H177),"0")</f>
        <v>700</v>
      </c>
      <c r="W179" s="159">
        <f>IFERROR(SUMPRODUCT(W177:W177*H177:H177),"0")</f>
        <v>700</v>
      </c>
      <c r="X179" s="37"/>
      <c r="Y179" s="160"/>
      <c r="Z179" s="160"/>
    </row>
    <row r="180" spans="1:53" ht="16.5" customHeight="1" x14ac:dyDescent="0.25">
      <c r="A180" s="168" t="s">
        <v>246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66" t="s">
        <v>61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247</v>
      </c>
      <c r="B182" s="54" t="s">
        <v>248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64</v>
      </c>
      <c r="L182" s="33" t="s">
        <v>65</v>
      </c>
      <c r="M182" s="32">
        <v>180</v>
      </c>
      <c r="N182" s="334" t="s">
        <v>249</v>
      </c>
      <c r="O182" s="174"/>
      <c r="P182" s="174"/>
      <c r="Q182" s="174"/>
      <c r="R182" s="162"/>
      <c r="S182" s="34"/>
      <c r="T182" s="34"/>
      <c r="U182" s="35" t="s">
        <v>66</v>
      </c>
      <c r="V182" s="157">
        <v>15</v>
      </c>
      <c r="W182" s="158">
        <f>IFERROR(IF(V182="","",V182),"")</f>
        <v>15</v>
      </c>
      <c r="X182" s="36">
        <f>IFERROR(IF(V182="","",V182*0.0155),"")</f>
        <v>0.23249999999999998</v>
      </c>
      <c r="Y182" s="56"/>
      <c r="Z182" s="57"/>
      <c r="AD182" s="61"/>
      <c r="BA182" s="123" t="s">
        <v>1</v>
      </c>
    </row>
    <row r="183" spans="1:53" x14ac:dyDescent="0.2">
      <c r="A183" s="171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2"/>
      <c r="N183" s="163" t="s">
        <v>67</v>
      </c>
      <c r="O183" s="164"/>
      <c r="P183" s="164"/>
      <c r="Q183" s="164"/>
      <c r="R183" s="164"/>
      <c r="S183" s="164"/>
      <c r="T183" s="165"/>
      <c r="U183" s="37" t="s">
        <v>66</v>
      </c>
      <c r="V183" s="159">
        <f>IFERROR(SUM(V182:V182),"0")</f>
        <v>15</v>
      </c>
      <c r="W183" s="159">
        <f>IFERROR(SUM(W182:W182),"0")</f>
        <v>15</v>
      </c>
      <c r="X183" s="159">
        <f>IFERROR(IF(X182="",0,X182),"0")</f>
        <v>0.23249999999999998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2"/>
      <c r="N184" s="163" t="s">
        <v>67</v>
      </c>
      <c r="O184" s="164"/>
      <c r="P184" s="164"/>
      <c r="Q184" s="164"/>
      <c r="R184" s="164"/>
      <c r="S184" s="164"/>
      <c r="T184" s="165"/>
      <c r="U184" s="37" t="s">
        <v>68</v>
      </c>
      <c r="V184" s="159">
        <f>IFERROR(SUMPRODUCT(V182:V182*H182:H182),"0")</f>
        <v>84</v>
      </c>
      <c r="W184" s="159">
        <f>IFERROR(SUMPRODUCT(W182:W182*H182:H182),"0")</f>
        <v>84</v>
      </c>
      <c r="X184" s="37"/>
      <c r="Y184" s="160"/>
      <c r="Z184" s="160"/>
    </row>
    <row r="185" spans="1:53" ht="16.5" customHeight="1" x14ac:dyDescent="0.25">
      <c r="A185" s="168" t="s">
        <v>250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66" t="s">
        <v>61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251</v>
      </c>
      <c r="B187" s="54" t="s">
        <v>252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64</v>
      </c>
      <c r="L187" s="33" t="s">
        <v>65</v>
      </c>
      <c r="M187" s="32">
        <v>180</v>
      </c>
      <c r="N187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4"/>
      <c r="P187" s="174"/>
      <c r="Q187" s="174"/>
      <c r="R187" s="162"/>
      <c r="S187" s="34"/>
      <c r="T187" s="34"/>
      <c r="U187" s="35" t="s">
        <v>66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253</v>
      </c>
      <c r="B188" s="54" t="s">
        <v>254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64</v>
      </c>
      <c r="L188" s="33" t="s">
        <v>65</v>
      </c>
      <c r="M188" s="32">
        <v>180</v>
      </c>
      <c r="N188" s="2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4"/>
      <c r="P188" s="174"/>
      <c r="Q188" s="174"/>
      <c r="R188" s="162"/>
      <c r="S188" s="34"/>
      <c r="T188" s="34"/>
      <c r="U188" s="35" t="s">
        <v>66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255</v>
      </c>
      <c r="B189" s="54" t="s">
        <v>256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64</v>
      </c>
      <c r="L189" s="33" t="s">
        <v>65</v>
      </c>
      <c r="M189" s="32">
        <v>180</v>
      </c>
      <c r="N189" s="3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4"/>
      <c r="P189" s="174"/>
      <c r="Q189" s="174"/>
      <c r="R189" s="162"/>
      <c r="S189" s="34"/>
      <c r="T189" s="34"/>
      <c r="U189" s="35" t="s">
        <v>66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257</v>
      </c>
      <c r="B190" s="54" t="s">
        <v>258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64</v>
      </c>
      <c r="L190" s="33" t="s">
        <v>65</v>
      </c>
      <c r="M190" s="32">
        <v>180</v>
      </c>
      <c r="N190" s="28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4"/>
      <c r="P190" s="174"/>
      <c r="Q190" s="174"/>
      <c r="R190" s="162"/>
      <c r="S190" s="34"/>
      <c r="T190" s="34"/>
      <c r="U190" s="35" t="s">
        <v>66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1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2"/>
      <c r="N191" s="163" t="s">
        <v>67</v>
      </c>
      <c r="O191" s="164"/>
      <c r="P191" s="164"/>
      <c r="Q191" s="164"/>
      <c r="R191" s="164"/>
      <c r="S191" s="164"/>
      <c r="T191" s="165"/>
      <c r="U191" s="37" t="s">
        <v>66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2"/>
      <c r="N192" s="163" t="s">
        <v>67</v>
      </c>
      <c r="O192" s="164"/>
      <c r="P192" s="164"/>
      <c r="Q192" s="164"/>
      <c r="R192" s="164"/>
      <c r="S192" s="164"/>
      <c r="T192" s="165"/>
      <c r="U192" s="37" t="s">
        <v>68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68" t="s">
        <v>259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66" t="s">
        <v>236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260</v>
      </c>
      <c r="B195" s="54" t="s">
        <v>261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64</v>
      </c>
      <c r="L195" s="33" t="s">
        <v>239</v>
      </c>
      <c r="M195" s="32">
        <v>365</v>
      </c>
      <c r="N195" s="210" t="s">
        <v>262</v>
      </c>
      <c r="O195" s="174"/>
      <c r="P195" s="174"/>
      <c r="Q195" s="174"/>
      <c r="R195" s="162"/>
      <c r="S195" s="34"/>
      <c r="T195" s="34"/>
      <c r="U195" s="35" t="s">
        <v>66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241</v>
      </c>
    </row>
    <row r="196" spans="1:53" x14ac:dyDescent="0.2">
      <c r="A196" s="171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2"/>
      <c r="N196" s="163" t="s">
        <v>67</v>
      </c>
      <c r="O196" s="164"/>
      <c r="P196" s="164"/>
      <c r="Q196" s="164"/>
      <c r="R196" s="164"/>
      <c r="S196" s="164"/>
      <c r="T196" s="165"/>
      <c r="U196" s="37" t="s">
        <v>66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2"/>
      <c r="N197" s="163" t="s">
        <v>67</v>
      </c>
      <c r="O197" s="164"/>
      <c r="P197" s="164"/>
      <c r="Q197" s="164"/>
      <c r="R197" s="164"/>
      <c r="S197" s="164"/>
      <c r="T197" s="165"/>
      <c r="U197" s="37" t="s">
        <v>68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8" t="s">
        <v>263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66" t="s">
        <v>61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264</v>
      </c>
      <c r="B200" s="54" t="s">
        <v>265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64</v>
      </c>
      <c r="L200" s="33" t="s">
        <v>65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4"/>
      <c r="P200" s="174"/>
      <c r="Q200" s="174"/>
      <c r="R200" s="162"/>
      <c r="S200" s="34"/>
      <c r="T200" s="34"/>
      <c r="U200" s="35" t="s">
        <v>66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266</v>
      </c>
      <c r="B201" s="54" t="s">
        <v>267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64</v>
      </c>
      <c r="L201" s="33" t="s">
        <v>65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4"/>
      <c r="P201" s="174"/>
      <c r="Q201" s="174"/>
      <c r="R201" s="162"/>
      <c r="S201" s="34"/>
      <c r="T201" s="34"/>
      <c r="U201" s="35" t="s">
        <v>66</v>
      </c>
      <c r="V201" s="157">
        <v>30</v>
      </c>
      <c r="W201" s="158">
        <f>IFERROR(IF(V201="","",V201),"")</f>
        <v>30</v>
      </c>
      <c r="X201" s="36">
        <f>IFERROR(IF(V201="","",V201*0.0155),"")</f>
        <v>0.46499999999999997</v>
      </c>
      <c r="Y201" s="56"/>
      <c r="Z201" s="57"/>
      <c r="AD201" s="61"/>
      <c r="BA201" s="130" t="s">
        <v>1</v>
      </c>
    </row>
    <row r="202" spans="1:53" x14ac:dyDescent="0.2">
      <c r="A202" s="171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2"/>
      <c r="N202" s="163" t="s">
        <v>67</v>
      </c>
      <c r="O202" s="164"/>
      <c r="P202" s="164"/>
      <c r="Q202" s="164"/>
      <c r="R202" s="164"/>
      <c r="S202" s="164"/>
      <c r="T202" s="165"/>
      <c r="U202" s="37" t="s">
        <v>66</v>
      </c>
      <c r="V202" s="159">
        <f>IFERROR(SUM(V200:V201),"0")</f>
        <v>30</v>
      </c>
      <c r="W202" s="159">
        <f>IFERROR(SUM(W200:W201),"0")</f>
        <v>30</v>
      </c>
      <c r="X202" s="159">
        <f>IFERROR(IF(X200="",0,X200),"0")+IFERROR(IF(X201="",0,X201),"0")</f>
        <v>0.46499999999999997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2"/>
      <c r="N203" s="163" t="s">
        <v>67</v>
      </c>
      <c r="O203" s="164"/>
      <c r="P203" s="164"/>
      <c r="Q203" s="164"/>
      <c r="R203" s="164"/>
      <c r="S203" s="164"/>
      <c r="T203" s="165"/>
      <c r="U203" s="37" t="s">
        <v>68</v>
      </c>
      <c r="V203" s="159">
        <f>IFERROR(SUMPRODUCT(V200:V201*H200:H201),"0")</f>
        <v>216</v>
      </c>
      <c r="W203" s="159">
        <f>IFERROR(SUMPRODUCT(W200:W201*H200:H201),"0")</f>
        <v>216</v>
      </c>
      <c r="X203" s="37"/>
      <c r="Y203" s="160"/>
      <c r="Z203" s="160"/>
    </row>
    <row r="204" spans="1:53" ht="27.75" customHeight="1" x14ac:dyDescent="0.2">
      <c r="A204" s="191" t="s">
        <v>268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8" t="s">
        <v>269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66" t="s">
        <v>61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270</v>
      </c>
      <c r="B207" s="54" t="s">
        <v>271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64</v>
      </c>
      <c r="L207" s="33" t="s">
        <v>65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4"/>
      <c r="P207" s="174"/>
      <c r="Q207" s="174"/>
      <c r="R207" s="162"/>
      <c r="S207" s="34"/>
      <c r="T207" s="34"/>
      <c r="U207" s="35" t="s">
        <v>66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1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2"/>
      <c r="N208" s="163" t="s">
        <v>67</v>
      </c>
      <c r="O208" s="164"/>
      <c r="P208" s="164"/>
      <c r="Q208" s="164"/>
      <c r="R208" s="164"/>
      <c r="S208" s="164"/>
      <c r="T208" s="165"/>
      <c r="U208" s="37" t="s">
        <v>66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2"/>
      <c r="N209" s="163" t="s">
        <v>67</v>
      </c>
      <c r="O209" s="164"/>
      <c r="P209" s="164"/>
      <c r="Q209" s="164"/>
      <c r="R209" s="164"/>
      <c r="S209" s="164"/>
      <c r="T209" s="165"/>
      <c r="U209" s="37" t="s">
        <v>68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272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8" t="s">
        <v>273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66" t="s">
        <v>61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274</v>
      </c>
      <c r="B213" s="54" t="s">
        <v>275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64</v>
      </c>
      <c r="L213" s="33" t="s">
        <v>65</v>
      </c>
      <c r="M213" s="32">
        <v>180</v>
      </c>
      <c r="N213" s="253" t="s">
        <v>276</v>
      </c>
      <c r="O213" s="174"/>
      <c r="P213" s="174"/>
      <c r="Q213" s="174"/>
      <c r="R213" s="162"/>
      <c r="S213" s="34"/>
      <c r="T213" s="34"/>
      <c r="U213" s="35" t="s">
        <v>66</v>
      </c>
      <c r="V213" s="157">
        <v>120</v>
      </c>
      <c r="W213" s="158">
        <f>IFERROR(IF(V213="","",V213),"")</f>
        <v>120</v>
      </c>
      <c r="X213" s="36">
        <f>IFERROR(IF(V213="","",V213*0.0155),"")</f>
        <v>1.8599999999999999</v>
      </c>
      <c r="Y213" s="56"/>
      <c r="Z213" s="57"/>
      <c r="AD213" s="61"/>
      <c r="BA213" s="132" t="s">
        <v>1</v>
      </c>
    </row>
    <row r="214" spans="1:53" x14ac:dyDescent="0.2">
      <c r="A214" s="171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2"/>
      <c r="N214" s="163" t="s">
        <v>67</v>
      </c>
      <c r="O214" s="164"/>
      <c r="P214" s="164"/>
      <c r="Q214" s="164"/>
      <c r="R214" s="164"/>
      <c r="S214" s="164"/>
      <c r="T214" s="165"/>
      <c r="U214" s="37" t="s">
        <v>66</v>
      </c>
      <c r="V214" s="159">
        <f>IFERROR(SUM(V213:V213),"0")</f>
        <v>120</v>
      </c>
      <c r="W214" s="159">
        <f>IFERROR(SUM(W213:W213),"0")</f>
        <v>120</v>
      </c>
      <c r="X214" s="159">
        <f>IFERROR(IF(X213="",0,X213),"0")</f>
        <v>1.8599999999999999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2"/>
      <c r="N215" s="163" t="s">
        <v>67</v>
      </c>
      <c r="O215" s="164"/>
      <c r="P215" s="164"/>
      <c r="Q215" s="164"/>
      <c r="R215" s="164"/>
      <c r="S215" s="164"/>
      <c r="T215" s="165"/>
      <c r="U215" s="37" t="s">
        <v>68</v>
      </c>
      <c r="V215" s="159">
        <f>IFERROR(SUMPRODUCT(V213:V213*H213:H213),"0")</f>
        <v>600</v>
      </c>
      <c r="W215" s="159">
        <f>IFERROR(SUMPRODUCT(W213:W213*H213:H213),"0")</f>
        <v>600</v>
      </c>
      <c r="X215" s="37"/>
      <c r="Y215" s="160"/>
      <c r="Z215" s="160"/>
    </row>
    <row r="216" spans="1:53" ht="16.5" customHeight="1" x14ac:dyDescent="0.25">
      <c r="A216" s="168" t="s">
        <v>277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66" t="s">
        <v>61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278</v>
      </c>
      <c r="B218" s="54" t="s">
        <v>279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64</v>
      </c>
      <c r="L218" s="33" t="s">
        <v>65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4"/>
      <c r="P218" s="174"/>
      <c r="Q218" s="174"/>
      <c r="R218" s="162"/>
      <c r="S218" s="34"/>
      <c r="T218" s="34"/>
      <c r="U218" s="35" t="s">
        <v>66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1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2"/>
      <c r="N219" s="163" t="s">
        <v>67</v>
      </c>
      <c r="O219" s="164"/>
      <c r="P219" s="164"/>
      <c r="Q219" s="164"/>
      <c r="R219" s="164"/>
      <c r="S219" s="164"/>
      <c r="T219" s="165"/>
      <c r="U219" s="37" t="s">
        <v>66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2"/>
      <c r="N220" s="163" t="s">
        <v>67</v>
      </c>
      <c r="O220" s="164"/>
      <c r="P220" s="164"/>
      <c r="Q220" s="164"/>
      <c r="R220" s="164"/>
      <c r="S220" s="164"/>
      <c r="T220" s="165"/>
      <c r="U220" s="37" t="s">
        <v>68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280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8" t="s">
        <v>281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66" t="s">
        <v>132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282</v>
      </c>
      <c r="B224" s="54" t="s">
        <v>283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122</v>
      </c>
      <c r="L224" s="33" t="s">
        <v>65</v>
      </c>
      <c r="M224" s="32">
        <v>180</v>
      </c>
      <c r="N224" s="312" t="s">
        <v>284</v>
      </c>
      <c r="O224" s="174"/>
      <c r="P224" s="174"/>
      <c r="Q224" s="174"/>
      <c r="R224" s="162"/>
      <c r="S224" s="34"/>
      <c r="T224" s="34"/>
      <c r="U224" s="35" t="s">
        <v>66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75</v>
      </c>
    </row>
    <row r="225" spans="1:53" x14ac:dyDescent="0.2">
      <c r="A225" s="171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2"/>
      <c r="N225" s="163" t="s">
        <v>67</v>
      </c>
      <c r="O225" s="164"/>
      <c r="P225" s="164"/>
      <c r="Q225" s="164"/>
      <c r="R225" s="164"/>
      <c r="S225" s="164"/>
      <c r="T225" s="165"/>
      <c r="U225" s="37" t="s">
        <v>66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2"/>
      <c r="N226" s="163" t="s">
        <v>67</v>
      </c>
      <c r="O226" s="164"/>
      <c r="P226" s="164"/>
      <c r="Q226" s="164"/>
      <c r="R226" s="164"/>
      <c r="S226" s="164"/>
      <c r="T226" s="165"/>
      <c r="U226" s="37" t="s">
        <v>68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66" t="s">
        <v>71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285</v>
      </c>
      <c r="B228" s="54" t="s">
        <v>286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64</v>
      </c>
      <c r="L228" s="33" t="s">
        <v>65</v>
      </c>
      <c r="M228" s="32">
        <v>180</v>
      </c>
      <c r="N228" s="222" t="s">
        <v>287</v>
      </c>
      <c r="O228" s="174"/>
      <c r="P228" s="174"/>
      <c r="Q228" s="174"/>
      <c r="R228" s="162"/>
      <c r="S228" s="34"/>
      <c r="T228" s="34"/>
      <c r="U228" s="35" t="s">
        <v>66</v>
      </c>
      <c r="V228" s="157">
        <v>17</v>
      </c>
      <c r="W228" s="158">
        <f>IFERROR(IF(V228="","",V228),"")</f>
        <v>17</v>
      </c>
      <c r="X228" s="36">
        <f>IFERROR(IF(V228="","",V228*0.0155),"")</f>
        <v>0.26350000000000001</v>
      </c>
      <c r="Y228" s="56"/>
      <c r="Z228" s="57"/>
      <c r="AD228" s="61"/>
      <c r="BA228" s="135" t="s">
        <v>75</v>
      </c>
    </row>
    <row r="229" spans="1:53" x14ac:dyDescent="0.2">
      <c r="A229" s="171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2"/>
      <c r="N229" s="163" t="s">
        <v>67</v>
      </c>
      <c r="O229" s="164"/>
      <c r="P229" s="164"/>
      <c r="Q229" s="164"/>
      <c r="R229" s="164"/>
      <c r="S229" s="164"/>
      <c r="T229" s="165"/>
      <c r="U229" s="37" t="s">
        <v>66</v>
      </c>
      <c r="V229" s="159">
        <f>IFERROR(SUM(V228:V228),"0")</f>
        <v>17</v>
      </c>
      <c r="W229" s="159">
        <f>IFERROR(SUM(W228:W228),"0")</f>
        <v>17</v>
      </c>
      <c r="X229" s="159">
        <f>IFERROR(IF(X228="",0,X228),"0")</f>
        <v>0.26350000000000001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2"/>
      <c r="N230" s="163" t="s">
        <v>67</v>
      </c>
      <c r="O230" s="164"/>
      <c r="P230" s="164"/>
      <c r="Q230" s="164"/>
      <c r="R230" s="164"/>
      <c r="S230" s="164"/>
      <c r="T230" s="165"/>
      <c r="U230" s="37" t="s">
        <v>68</v>
      </c>
      <c r="V230" s="159">
        <f>IFERROR(SUMPRODUCT(V228:V228*H228:H228),"0")</f>
        <v>102</v>
      </c>
      <c r="W230" s="159">
        <f>IFERROR(SUMPRODUCT(W228:W228*H228:H228),"0")</f>
        <v>102</v>
      </c>
      <c r="X230" s="37"/>
      <c r="Y230" s="160"/>
      <c r="Z230" s="160"/>
    </row>
    <row r="231" spans="1:53" ht="14.25" customHeight="1" x14ac:dyDescent="0.25">
      <c r="A231" s="166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288</v>
      </c>
      <c r="B232" s="54" t="s">
        <v>289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74</v>
      </c>
      <c r="L232" s="33" t="s">
        <v>65</v>
      </c>
      <c r="M232" s="32">
        <v>180</v>
      </c>
      <c r="N232" s="259" t="s">
        <v>290</v>
      </c>
      <c r="O232" s="174"/>
      <c r="P232" s="174"/>
      <c r="Q232" s="174"/>
      <c r="R232" s="162"/>
      <c r="S232" s="34"/>
      <c r="T232" s="34"/>
      <c r="U232" s="35" t="s">
        <v>66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75</v>
      </c>
    </row>
    <row r="233" spans="1:53" ht="37.5" customHeight="1" x14ac:dyDescent="0.25">
      <c r="A233" s="54" t="s">
        <v>291</v>
      </c>
      <c r="B233" s="54" t="s">
        <v>292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74</v>
      </c>
      <c r="L233" s="33" t="s">
        <v>65</v>
      </c>
      <c r="M233" s="32">
        <v>180</v>
      </c>
      <c r="N233" s="320" t="s">
        <v>293</v>
      </c>
      <c r="O233" s="174"/>
      <c r="P233" s="174"/>
      <c r="Q233" s="174"/>
      <c r="R233" s="162"/>
      <c r="S233" s="34"/>
      <c r="T233" s="34"/>
      <c r="U233" s="35" t="s">
        <v>66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75</v>
      </c>
    </row>
    <row r="234" spans="1:53" ht="27" customHeight="1" x14ac:dyDescent="0.25">
      <c r="A234" s="54" t="s">
        <v>294</v>
      </c>
      <c r="B234" s="54" t="s">
        <v>295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64</v>
      </c>
      <c r="L234" s="33" t="s">
        <v>65</v>
      </c>
      <c r="M234" s="32">
        <v>180</v>
      </c>
      <c r="N234" s="271" t="s">
        <v>296</v>
      </c>
      <c r="O234" s="174"/>
      <c r="P234" s="174"/>
      <c r="Q234" s="174"/>
      <c r="R234" s="162"/>
      <c r="S234" s="34"/>
      <c r="T234" s="34"/>
      <c r="U234" s="35" t="s">
        <v>66</v>
      </c>
      <c r="V234" s="157">
        <v>30</v>
      </c>
      <c r="W234" s="158">
        <f>IFERROR(IF(V234="","",V234),"")</f>
        <v>30</v>
      </c>
      <c r="X234" s="36">
        <f>IFERROR(IF(V234="","",V234*0.0155),"")</f>
        <v>0.46499999999999997</v>
      </c>
      <c r="Y234" s="56"/>
      <c r="Z234" s="57"/>
      <c r="AD234" s="61"/>
      <c r="BA234" s="138" t="s">
        <v>75</v>
      </c>
    </row>
    <row r="235" spans="1:53" ht="27" customHeight="1" x14ac:dyDescent="0.25">
      <c r="A235" s="54" t="s">
        <v>297</v>
      </c>
      <c r="B235" s="54" t="s">
        <v>298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74</v>
      </c>
      <c r="L235" s="33" t="s">
        <v>65</v>
      </c>
      <c r="M235" s="32">
        <v>180</v>
      </c>
      <c r="N235" s="324" t="s">
        <v>299</v>
      </c>
      <c r="O235" s="174"/>
      <c r="P235" s="174"/>
      <c r="Q235" s="174"/>
      <c r="R235" s="162"/>
      <c r="S235" s="34"/>
      <c r="T235" s="34"/>
      <c r="U235" s="35" t="s">
        <v>66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75</v>
      </c>
    </row>
    <row r="236" spans="1:53" x14ac:dyDescent="0.2">
      <c r="A236" s="171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2"/>
      <c r="N236" s="163" t="s">
        <v>67</v>
      </c>
      <c r="O236" s="164"/>
      <c r="P236" s="164"/>
      <c r="Q236" s="164"/>
      <c r="R236" s="164"/>
      <c r="S236" s="164"/>
      <c r="T236" s="165"/>
      <c r="U236" s="37" t="s">
        <v>66</v>
      </c>
      <c r="V236" s="159">
        <f>IFERROR(SUM(V232:V235),"0")</f>
        <v>30</v>
      </c>
      <c r="W236" s="159">
        <f>IFERROR(SUM(W232:W235),"0")</f>
        <v>30</v>
      </c>
      <c r="X236" s="159">
        <f>IFERROR(IF(X232="",0,X232),"0")+IFERROR(IF(X233="",0,X233),"0")+IFERROR(IF(X234="",0,X234),"0")+IFERROR(IF(X235="",0,X235),"0")</f>
        <v>0.46499999999999997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2"/>
      <c r="N237" s="163" t="s">
        <v>67</v>
      </c>
      <c r="O237" s="164"/>
      <c r="P237" s="164"/>
      <c r="Q237" s="164"/>
      <c r="R237" s="164"/>
      <c r="S237" s="164"/>
      <c r="T237" s="165"/>
      <c r="U237" s="37" t="s">
        <v>68</v>
      </c>
      <c r="V237" s="159">
        <f>IFERROR(SUMPRODUCT(V232:V235*H232:H235),"0")</f>
        <v>150</v>
      </c>
      <c r="W237" s="159">
        <f>IFERROR(SUMPRODUCT(W232:W235*H232:H235),"0")</f>
        <v>150</v>
      </c>
      <c r="X237" s="37"/>
      <c r="Y237" s="160"/>
      <c r="Z237" s="160"/>
    </row>
    <row r="238" spans="1:53" ht="14.25" customHeight="1" x14ac:dyDescent="0.25">
      <c r="A238" s="166" t="s">
        <v>128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300</v>
      </c>
      <c r="B239" s="54" t="s">
        <v>301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74</v>
      </c>
      <c r="L239" s="33" t="s">
        <v>65</v>
      </c>
      <c r="M239" s="32">
        <v>180</v>
      </c>
      <c r="N239" s="305" t="s">
        <v>302</v>
      </c>
      <c r="O239" s="174"/>
      <c r="P239" s="174"/>
      <c r="Q239" s="174"/>
      <c r="R239" s="162"/>
      <c r="S239" s="34"/>
      <c r="T239" s="34"/>
      <c r="U239" s="35" t="s">
        <v>66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75</v>
      </c>
    </row>
    <row r="240" spans="1:53" ht="27" customHeight="1" x14ac:dyDescent="0.25">
      <c r="A240" s="54" t="s">
        <v>303</v>
      </c>
      <c r="B240" s="54" t="s">
        <v>304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74</v>
      </c>
      <c r="L240" s="33" t="s">
        <v>65</v>
      </c>
      <c r="M240" s="32">
        <v>180</v>
      </c>
      <c r="N240" s="278" t="s">
        <v>305</v>
      </c>
      <c r="O240" s="174"/>
      <c r="P240" s="174"/>
      <c r="Q240" s="174"/>
      <c r="R240" s="162"/>
      <c r="S240" s="34"/>
      <c r="T240" s="34"/>
      <c r="U240" s="35" t="s">
        <v>66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75</v>
      </c>
    </row>
    <row r="241" spans="1:53" ht="27" customHeight="1" x14ac:dyDescent="0.25">
      <c r="A241" s="54" t="s">
        <v>306</v>
      </c>
      <c r="B241" s="54" t="s">
        <v>307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74</v>
      </c>
      <c r="L241" s="33" t="s">
        <v>65</v>
      </c>
      <c r="M241" s="32">
        <v>180</v>
      </c>
      <c r="N241" s="235" t="s">
        <v>308</v>
      </c>
      <c r="O241" s="174"/>
      <c r="P241" s="174"/>
      <c r="Q241" s="174"/>
      <c r="R241" s="162"/>
      <c r="S241" s="34"/>
      <c r="T241" s="34"/>
      <c r="U241" s="35" t="s">
        <v>66</v>
      </c>
      <c r="V241" s="157">
        <v>97</v>
      </c>
      <c r="W241" s="158">
        <f t="shared" si="4"/>
        <v>97</v>
      </c>
      <c r="X241" s="36">
        <f t="shared" si="5"/>
        <v>0.90792000000000006</v>
      </c>
      <c r="Y241" s="56"/>
      <c r="Z241" s="57"/>
      <c r="AD241" s="61"/>
      <c r="BA241" s="142" t="s">
        <v>75</v>
      </c>
    </row>
    <row r="242" spans="1:53" ht="37.5" customHeight="1" x14ac:dyDescent="0.25">
      <c r="A242" s="54" t="s">
        <v>309</v>
      </c>
      <c r="B242" s="54" t="s">
        <v>310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74</v>
      </c>
      <c r="L242" s="33" t="s">
        <v>65</v>
      </c>
      <c r="M242" s="32">
        <v>180</v>
      </c>
      <c r="N242" s="254" t="s">
        <v>311</v>
      </c>
      <c r="O242" s="174"/>
      <c r="P242" s="174"/>
      <c r="Q242" s="174"/>
      <c r="R242" s="162"/>
      <c r="S242" s="34"/>
      <c r="T242" s="34"/>
      <c r="U242" s="35" t="s">
        <v>66</v>
      </c>
      <c r="V242" s="157">
        <v>14</v>
      </c>
      <c r="W242" s="158">
        <f t="shared" si="4"/>
        <v>14</v>
      </c>
      <c r="X242" s="36">
        <f t="shared" si="5"/>
        <v>0.13103999999999999</v>
      </c>
      <c r="Y242" s="56"/>
      <c r="Z242" s="57"/>
      <c r="AD242" s="61"/>
      <c r="BA242" s="143" t="s">
        <v>75</v>
      </c>
    </row>
    <row r="243" spans="1:53" ht="27" customHeight="1" x14ac:dyDescent="0.25">
      <c r="A243" s="54" t="s">
        <v>312</v>
      </c>
      <c r="B243" s="54" t="s">
        <v>313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74</v>
      </c>
      <c r="L243" s="33" t="s">
        <v>65</v>
      </c>
      <c r="M243" s="32">
        <v>180</v>
      </c>
      <c r="N243" s="231" t="s">
        <v>314</v>
      </c>
      <c r="O243" s="174"/>
      <c r="P243" s="174"/>
      <c r="Q243" s="174"/>
      <c r="R243" s="162"/>
      <c r="S243" s="34"/>
      <c r="T243" s="34"/>
      <c r="U243" s="35" t="s">
        <v>66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75</v>
      </c>
    </row>
    <row r="244" spans="1:53" ht="27" customHeight="1" x14ac:dyDescent="0.25">
      <c r="A244" s="54" t="s">
        <v>315</v>
      </c>
      <c r="B244" s="54" t="s">
        <v>316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74</v>
      </c>
      <c r="L244" s="33" t="s">
        <v>65</v>
      </c>
      <c r="M244" s="32">
        <v>180</v>
      </c>
      <c r="N244" s="246" t="s">
        <v>317</v>
      </c>
      <c r="O244" s="174"/>
      <c r="P244" s="174"/>
      <c r="Q244" s="174"/>
      <c r="R244" s="162"/>
      <c r="S244" s="34"/>
      <c r="T244" s="34"/>
      <c r="U244" s="35" t="s">
        <v>66</v>
      </c>
      <c r="V244" s="157">
        <v>16</v>
      </c>
      <c r="W244" s="158">
        <f t="shared" si="4"/>
        <v>16</v>
      </c>
      <c r="X244" s="36">
        <f t="shared" si="5"/>
        <v>0.14976</v>
      </c>
      <c r="Y244" s="56"/>
      <c r="Z244" s="57"/>
      <c r="AD244" s="61"/>
      <c r="BA244" s="145" t="s">
        <v>75</v>
      </c>
    </row>
    <row r="245" spans="1:53" ht="27" customHeight="1" x14ac:dyDescent="0.25">
      <c r="A245" s="54" t="s">
        <v>318</v>
      </c>
      <c r="B245" s="54" t="s">
        <v>319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64</v>
      </c>
      <c r="L245" s="33" t="s">
        <v>65</v>
      </c>
      <c r="M245" s="32">
        <v>180</v>
      </c>
      <c r="N245" s="268" t="s">
        <v>320</v>
      </c>
      <c r="O245" s="174"/>
      <c r="P245" s="174"/>
      <c r="Q245" s="174"/>
      <c r="R245" s="162"/>
      <c r="S245" s="34"/>
      <c r="T245" s="34"/>
      <c r="U245" s="35" t="s">
        <v>66</v>
      </c>
      <c r="V245" s="157">
        <v>16</v>
      </c>
      <c r="W245" s="158">
        <f t="shared" si="4"/>
        <v>16</v>
      </c>
      <c r="X245" s="36">
        <f>IFERROR(IF(V245="","",V245*0.0155),"")</f>
        <v>0.248</v>
      </c>
      <c r="Y245" s="56"/>
      <c r="Z245" s="57"/>
      <c r="AD245" s="61"/>
      <c r="BA245" s="146" t="s">
        <v>75</v>
      </c>
    </row>
    <row r="246" spans="1:53" ht="37.5" customHeight="1" x14ac:dyDescent="0.25">
      <c r="A246" s="54" t="s">
        <v>321</v>
      </c>
      <c r="B246" s="54" t="s">
        <v>322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74</v>
      </c>
      <c r="L246" s="33" t="s">
        <v>65</v>
      </c>
      <c r="M246" s="32">
        <v>180</v>
      </c>
      <c r="N246" s="319" t="s">
        <v>323</v>
      </c>
      <c r="O246" s="174"/>
      <c r="P246" s="174"/>
      <c r="Q246" s="174"/>
      <c r="R246" s="162"/>
      <c r="S246" s="34"/>
      <c r="T246" s="34"/>
      <c r="U246" s="35" t="s">
        <v>66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75</v>
      </c>
    </row>
    <row r="247" spans="1:53" ht="27" customHeight="1" x14ac:dyDescent="0.25">
      <c r="A247" s="54" t="s">
        <v>324</v>
      </c>
      <c r="B247" s="54" t="s">
        <v>325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122</v>
      </c>
      <c r="L247" s="33" t="s">
        <v>65</v>
      </c>
      <c r="M247" s="32">
        <v>180</v>
      </c>
      <c r="N247" s="333" t="s">
        <v>326</v>
      </c>
      <c r="O247" s="174"/>
      <c r="P247" s="174"/>
      <c r="Q247" s="174"/>
      <c r="R247" s="162"/>
      <c r="S247" s="34"/>
      <c r="T247" s="34"/>
      <c r="U247" s="35" t="s">
        <v>66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75</v>
      </c>
    </row>
    <row r="248" spans="1:53" ht="27" customHeight="1" x14ac:dyDescent="0.25">
      <c r="A248" s="54" t="s">
        <v>327</v>
      </c>
      <c r="B248" s="54" t="s">
        <v>328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74</v>
      </c>
      <c r="L248" s="33" t="s">
        <v>65</v>
      </c>
      <c r="M248" s="32">
        <v>180</v>
      </c>
      <c r="N248" s="323" t="s">
        <v>329</v>
      </c>
      <c r="O248" s="174"/>
      <c r="P248" s="174"/>
      <c r="Q248" s="174"/>
      <c r="R248" s="162"/>
      <c r="S248" s="34"/>
      <c r="T248" s="34"/>
      <c r="U248" s="35" t="s">
        <v>66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75</v>
      </c>
    </row>
    <row r="249" spans="1:53" x14ac:dyDescent="0.2">
      <c r="A249" s="171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2"/>
      <c r="N249" s="163" t="s">
        <v>67</v>
      </c>
      <c r="O249" s="164"/>
      <c r="P249" s="164"/>
      <c r="Q249" s="164"/>
      <c r="R249" s="164"/>
      <c r="S249" s="164"/>
      <c r="T249" s="165"/>
      <c r="U249" s="37" t="s">
        <v>66</v>
      </c>
      <c r="V249" s="159">
        <f>IFERROR(SUM(V239:V248),"0")</f>
        <v>143</v>
      </c>
      <c r="W249" s="159">
        <f>IFERROR(SUM(W239:W248),"0")</f>
        <v>143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1.43672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2"/>
      <c r="N250" s="163" t="s">
        <v>67</v>
      </c>
      <c r="O250" s="164"/>
      <c r="P250" s="164"/>
      <c r="Q250" s="164"/>
      <c r="R250" s="164"/>
      <c r="S250" s="164"/>
      <c r="T250" s="165"/>
      <c r="U250" s="37" t="s">
        <v>68</v>
      </c>
      <c r="V250" s="159">
        <f>IFERROR(SUMPRODUCT(V239:V248*H239:H248),"0")</f>
        <v>557.90000000000009</v>
      </c>
      <c r="W250" s="159">
        <f>IFERROR(SUMPRODUCT(W239:W248*H239:H248),"0")</f>
        <v>557.90000000000009</v>
      </c>
      <c r="X250" s="37"/>
      <c r="Y250" s="160"/>
      <c r="Z250" s="160"/>
    </row>
    <row r="251" spans="1:53" ht="15" customHeight="1" x14ac:dyDescent="0.2">
      <c r="A251" s="314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330</v>
      </c>
      <c r="O251" s="237"/>
      <c r="P251" s="237"/>
      <c r="Q251" s="237"/>
      <c r="R251" s="237"/>
      <c r="S251" s="237"/>
      <c r="T251" s="238"/>
      <c r="U251" s="37" t="s">
        <v>68</v>
      </c>
      <c r="V251" s="159">
        <f>IFERROR(V24+V33+V41+V47+V58+V64+V69+V75+V85+V92+V101+V107+V112+V120+V125+V131+V137+V143+V151+V156+V163+V168+V173+V179+V184+V192+V197+V203+V209+V215+V220+V226+V230+V237+V250,"0")</f>
        <v>13016.699999999999</v>
      </c>
      <c r="W251" s="159">
        <f>IFERROR(W24+W33+W41+W47+W58+W64+W69+W75+W85+W92+W101+W107+W112+W120+W125+W131+W137+W143+W151+W156+W163+W168+W173+W179+W184+W192+W197+W203+W209+W215+W220+W226+W230+W237+W250,"0")</f>
        <v>13016.699999999999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331</v>
      </c>
      <c r="O252" s="237"/>
      <c r="P252" s="237"/>
      <c r="Q252" s="237"/>
      <c r="R252" s="237"/>
      <c r="S252" s="237"/>
      <c r="T252" s="238"/>
      <c r="U252" s="37" t="s">
        <v>68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14621.2428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14621.2428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332</v>
      </c>
      <c r="O253" s="237"/>
      <c r="P253" s="237"/>
      <c r="Q253" s="237"/>
      <c r="R253" s="237"/>
      <c r="S253" s="237"/>
      <c r="T253" s="238"/>
      <c r="U253" s="37" t="s">
        <v>333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41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41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334</v>
      </c>
      <c r="O254" s="237"/>
      <c r="P254" s="237"/>
      <c r="Q254" s="237"/>
      <c r="R254" s="237"/>
      <c r="S254" s="237"/>
      <c r="T254" s="238"/>
      <c r="U254" s="37" t="s">
        <v>68</v>
      </c>
      <c r="V254" s="159">
        <f>GrossWeightTotal+PalletQtyTotal*25</f>
        <v>15646.2428</v>
      </c>
      <c r="W254" s="159">
        <f>GrossWeightTotalR+PalletQtyTotalR*25</f>
        <v>15646.2428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335</v>
      </c>
      <c r="O255" s="237"/>
      <c r="P255" s="237"/>
      <c r="Q255" s="237"/>
      <c r="R255" s="237"/>
      <c r="S255" s="237"/>
      <c r="T255" s="238"/>
      <c r="U255" s="37" t="s">
        <v>333</v>
      </c>
      <c r="V255" s="159">
        <f>IFERROR(V23+V32+V40+V46+V57+V63+V68+V74+V84+V91+V100+V106+V111+V119+V124+V130+V136+V142+V150+V155+V162+V167+V172+V178+V183+V191+V196+V202+V208+V214+V219+V225+V229+V236+V249,"0")</f>
        <v>3258</v>
      </c>
      <c r="W255" s="159">
        <f>IFERROR(W23+W32+W40+W46+W57+W63+W68+W74+W84+W91+W100+W106+W111+W119+W124+W130+W136+W142+W150+W155+W162+W167+W172+W178+W183+W191+W196+W202+W208+W214+W219+W225+W229+W236+W249,"0")</f>
        <v>3258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336</v>
      </c>
      <c r="O256" s="237"/>
      <c r="P256" s="237"/>
      <c r="Q256" s="237"/>
      <c r="R256" s="237"/>
      <c r="S256" s="237"/>
      <c r="T256" s="238"/>
      <c r="U256" s="39" t="s">
        <v>337</v>
      </c>
      <c r="V256" s="37"/>
      <c r="W256" s="37"/>
      <c r="X256" s="37">
        <f>IFERROR(X23+X32+X40+X46+X57+X63+X68+X74+X84+X91+X100+X106+X111+X119+X124+X130+X136+X142+X150+X155+X162+X167+X172+X178+X183+X191+X196+X202+X208+X214+X219+X225+X229+X236+X249,"0")</f>
        <v>51.047560000000004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338</v>
      </c>
      <c r="B258" s="150" t="s">
        <v>60</v>
      </c>
      <c r="C258" s="179" t="s">
        <v>69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208</v>
      </c>
      <c r="U258" s="182"/>
      <c r="V258" s="179" t="s">
        <v>227</v>
      </c>
      <c r="W258" s="181"/>
      <c r="X258" s="182"/>
      <c r="Y258" s="179" t="s">
        <v>242</v>
      </c>
      <c r="Z258" s="181"/>
      <c r="AA258" s="181"/>
      <c r="AB258" s="181"/>
      <c r="AC258" s="182"/>
      <c r="AD258" s="150" t="s">
        <v>268</v>
      </c>
      <c r="AE258" s="179" t="s">
        <v>272</v>
      </c>
      <c r="AF258" s="182"/>
      <c r="AG258" s="150" t="s">
        <v>280</v>
      </c>
    </row>
    <row r="259" spans="1:33" ht="14.25" customHeight="1" thickTop="1" x14ac:dyDescent="0.2">
      <c r="A259" s="248" t="s">
        <v>339</v>
      </c>
      <c r="B259" s="179" t="s">
        <v>60</v>
      </c>
      <c r="C259" s="179" t="s">
        <v>70</v>
      </c>
      <c r="D259" s="179" t="s">
        <v>82</v>
      </c>
      <c r="E259" s="179" t="s">
        <v>92</v>
      </c>
      <c r="F259" s="179" t="s">
        <v>99</v>
      </c>
      <c r="G259" s="179" t="s">
        <v>119</v>
      </c>
      <c r="H259" s="179" t="s">
        <v>127</v>
      </c>
      <c r="I259" s="179" t="s">
        <v>131</v>
      </c>
      <c r="J259" s="179" t="s">
        <v>137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209</v>
      </c>
      <c r="U259" s="179" t="s">
        <v>212</v>
      </c>
      <c r="V259" s="179" t="s">
        <v>228</v>
      </c>
      <c r="W259" s="179" t="s">
        <v>233</v>
      </c>
      <c r="X259" s="179" t="s">
        <v>227</v>
      </c>
      <c r="Y259" s="179" t="s">
        <v>243</v>
      </c>
      <c r="Z259" s="179" t="s">
        <v>246</v>
      </c>
      <c r="AA259" s="179" t="s">
        <v>250</v>
      </c>
      <c r="AB259" s="179" t="s">
        <v>259</v>
      </c>
      <c r="AC259" s="179" t="s">
        <v>263</v>
      </c>
      <c r="AD259" s="179" t="s">
        <v>269</v>
      </c>
      <c r="AE259" s="179" t="s">
        <v>273</v>
      </c>
      <c r="AF259" s="179" t="s">
        <v>277</v>
      </c>
      <c r="AG259" s="179" t="s">
        <v>281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340</v>
      </c>
      <c r="B261" s="46">
        <f>IFERROR(V22*H22,"0")</f>
        <v>0</v>
      </c>
      <c r="C261" s="46">
        <f>IFERROR(V28*H28,"0")+IFERROR(V29*H29,"0")+IFERROR(V30*H30,"0")+IFERROR(V31*H31,"0")</f>
        <v>300</v>
      </c>
      <c r="D261" s="46">
        <f>IFERROR(V36*H36,"0")+IFERROR(V37*H37,"0")+IFERROR(V38*H38,"0")+IFERROR(V39*H39,"0")</f>
        <v>0</v>
      </c>
      <c r="E261" s="46">
        <f>IFERROR(V44*H44,"0")+IFERROR(V45*H45,"0")</f>
        <v>24</v>
      </c>
      <c r="F261" s="46">
        <f>IFERROR(V50*H50,"0")+IFERROR(V51*H51,"0")+IFERROR(V52*H52,"0")+IFERROR(V53*H53,"0")+IFERROR(V54*H54,"0")+IFERROR(V55*H55,"0")+IFERROR(V56*H56,"0")</f>
        <v>1510.4</v>
      </c>
      <c r="G261" s="46">
        <f>IFERROR(V61*H61,"0")+IFERROR(V62*H62,"0")</f>
        <v>800</v>
      </c>
      <c r="H261" s="46">
        <f>IFERROR(V67*H67,"0")</f>
        <v>0</v>
      </c>
      <c r="I261" s="46">
        <f>IFERROR(V72*H72,"0")+IFERROR(V73*H73,"0")</f>
        <v>108</v>
      </c>
      <c r="J261" s="46">
        <f>IFERROR(V78*H78,"0")+IFERROR(V79*H79,"0")+IFERROR(V80*H80,"0")+IFERROR(V81*H81,"0")+IFERROR(V82*H82,"0")+IFERROR(V83*H83,"0")</f>
        <v>990</v>
      </c>
      <c r="K261" s="151"/>
      <c r="L261" s="46">
        <f>IFERROR(V88*H88,"0")+IFERROR(V89*H89,"0")+IFERROR(V90*H90,"0")</f>
        <v>0</v>
      </c>
      <c r="M261" s="46">
        <f>IFERROR(V95*H95,"0")+IFERROR(V96*H96,"0")+IFERROR(V97*H97,"0")+IFERROR(V98*H98,"0")+IFERROR(V99*H99,"0")</f>
        <v>1810.4</v>
      </c>
      <c r="N261" s="46">
        <f>IFERROR(V104*H104,"0")+IFERROR(V105*H105,"0")</f>
        <v>2634</v>
      </c>
      <c r="O261" s="46">
        <f>IFERROR(V110*H110,"0")</f>
        <v>600</v>
      </c>
      <c r="P261" s="46">
        <f>IFERROR(V115*H115,"0")+IFERROR(V116*H116,"0")+IFERROR(V117*H117,"0")+IFERROR(V118*H118,"0")</f>
        <v>480</v>
      </c>
      <c r="Q261" s="46">
        <f>IFERROR(V123*H123,"0")</f>
        <v>0</v>
      </c>
      <c r="R261" s="46">
        <f>IFERROR(V128*H128,"0")+IFERROR(V129*H129,"0")</f>
        <v>0</v>
      </c>
      <c r="S261" s="46">
        <f>IFERROR(V134*H134,"0")+IFERROR(V135*H135,"0")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450</v>
      </c>
      <c r="V261" s="46">
        <f>IFERROR(V160*H160,"0")+IFERROR(V161*H161,"0")</f>
        <v>900</v>
      </c>
      <c r="W261" s="46">
        <f>IFERROR(V166*H166,"0")</f>
        <v>0</v>
      </c>
      <c r="X261" s="46">
        <f>IFERROR(V171*H171,"0")</f>
        <v>0</v>
      </c>
      <c r="Y261" s="46">
        <f>IFERROR(V177*H177,"0")</f>
        <v>700</v>
      </c>
      <c r="Z261" s="46">
        <f>IFERROR(V182*H182,"0")</f>
        <v>84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216</v>
      </c>
      <c r="AD261" s="46">
        <f>IFERROR(V207*H207,"0")</f>
        <v>0</v>
      </c>
      <c r="AE261" s="46">
        <f>IFERROR(V213*H213,"0")</f>
        <v>600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809.90000000000009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341</v>
      </c>
      <c r="B263" s="58" t="s">
        <v>342</v>
      </c>
      <c r="C263" s="58" t="s">
        <v>343</v>
      </c>
    </row>
    <row r="264" spans="1:33" x14ac:dyDescent="0.2">
      <c r="A264" s="59">
        <f>SUMPRODUCT(--(BA:BA="ЗПФ"),--(U:U="кор"),H:H,W:W)+SUMPRODUCT(--(BA:BA="ЗПФ"),--(U:U="кг"),W:W)</f>
        <v>6170.8</v>
      </c>
      <c r="B264" s="60">
        <f>SUMPRODUCT(--(BA:BA="ПГП"),--(U:U="кор"),H:H,W:W)+SUMPRODUCT(--(BA:BA="ПГП"),--(U:U="кг"),W:W)</f>
        <v>6845.9</v>
      </c>
      <c r="C264" s="60">
        <f>SUMPRODUCT(--(BA:BA="КИЗ"),--(U:U="кор"),H:H,W:W)+SUMPRODUCT(--(BA:BA="КИЗ"),--(U:U="кг"),W:W)</f>
        <v>0</v>
      </c>
    </row>
  </sheetData>
  <sheetProtection algorithmName="SHA-512" hashValue="QK7HEdCDSGcZFkmefcBVJ+S1gqMvJeOfNNtsdabX4uKrahXWb7pfa5I3yxngn5Oh1/NDP0CM8pzKb9BsXuc+rg==" saltValue="DovP6KgHVYvzXA76eLZW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D123:E123"/>
    <mergeCell ref="A132:X132"/>
    <mergeCell ref="N229:T229"/>
    <mergeCell ref="D50:E50"/>
    <mergeCell ref="D110:E11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D239:E239"/>
    <mergeCell ref="N74:T74"/>
    <mergeCell ref="D95:E95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D97:E97"/>
    <mergeCell ref="A10:C10"/>
    <mergeCell ref="A43:X43"/>
    <mergeCell ref="N247:R247"/>
    <mergeCell ref="N182:R182"/>
    <mergeCell ref="O5:P5"/>
    <mergeCell ref="N248:R248"/>
    <mergeCell ref="L259:L260"/>
    <mergeCell ref="N259:N260"/>
    <mergeCell ref="F17:F18"/>
    <mergeCell ref="D242:E242"/>
    <mergeCell ref="N235:R235"/>
    <mergeCell ref="D234:E234"/>
    <mergeCell ref="A126:X126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N88:R88"/>
    <mergeCell ref="A15:L15"/>
    <mergeCell ref="N23:T23"/>
    <mergeCell ref="A48:X48"/>
    <mergeCell ref="N38:R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21:X121"/>
    <mergeCell ref="A249:M250"/>
    <mergeCell ref="N146:R146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F259:AF260"/>
    <mergeCell ref="N84:T84"/>
    <mergeCell ref="N110:R110"/>
    <mergeCell ref="D243:E243"/>
    <mergeCell ref="D99:E99"/>
    <mergeCell ref="A174:X174"/>
    <mergeCell ref="A108:X108"/>
    <mergeCell ref="A12:L12"/>
    <mergeCell ref="N142:T142"/>
    <mergeCell ref="A238:X238"/>
    <mergeCell ref="M259:M260"/>
    <mergeCell ref="A196:M197"/>
    <mergeCell ref="N233:R233"/>
    <mergeCell ref="N37:R37"/>
    <mergeCell ref="D105:E105"/>
    <mergeCell ref="N72:R72"/>
    <mergeCell ref="O8:P8"/>
    <mergeCell ref="A130:M131"/>
    <mergeCell ref="A68:M69"/>
    <mergeCell ref="D177:E177"/>
    <mergeCell ref="D241:E241"/>
    <mergeCell ref="D228:E228"/>
    <mergeCell ref="D10:E10"/>
    <mergeCell ref="N135:R135"/>
    <mergeCell ref="F10:G10"/>
    <mergeCell ref="A9:C9"/>
    <mergeCell ref="O12:P12"/>
    <mergeCell ref="A77:X77"/>
    <mergeCell ref="A167:M168"/>
    <mergeCell ref="V258:X258"/>
    <mergeCell ref="D6:L6"/>
    <mergeCell ref="A111:M112"/>
    <mergeCell ref="O13:P13"/>
    <mergeCell ref="N201:R201"/>
    <mergeCell ref="A119:M120"/>
    <mergeCell ref="D22:E22"/>
    <mergeCell ref="D149:E149"/>
    <mergeCell ref="N51:R51"/>
    <mergeCell ref="N226:T226"/>
    <mergeCell ref="N239:R239"/>
    <mergeCell ref="N105:R10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A26:X26"/>
    <mergeCell ref="N117:R117"/>
    <mergeCell ref="A71:X71"/>
    <mergeCell ref="D154:E154"/>
    <mergeCell ref="N61:R61"/>
    <mergeCell ref="A91:M92"/>
    <mergeCell ref="D200:E200"/>
    <mergeCell ref="X259:X260"/>
    <mergeCell ref="Z259:Z260"/>
    <mergeCell ref="N75:T75"/>
    <mergeCell ref="A165:X165"/>
    <mergeCell ref="H1:O1"/>
    <mergeCell ref="O9:P9"/>
    <mergeCell ref="N22:R22"/>
    <mergeCell ref="A145:X145"/>
    <mergeCell ref="A76:X76"/>
    <mergeCell ref="N173:T173"/>
    <mergeCell ref="Z17:Z18"/>
    <mergeCell ref="N100:T100"/>
    <mergeCell ref="A214:M215"/>
    <mergeCell ref="A140:X140"/>
    <mergeCell ref="A32:M33"/>
    <mergeCell ref="N125:T125"/>
    <mergeCell ref="D146:E146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H10:L10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D128:E128"/>
    <mergeCell ref="N178:T178"/>
    <mergeCell ref="A216:X216"/>
    <mergeCell ref="C259:C260"/>
    <mergeCell ref="E259:E260"/>
    <mergeCell ref="N220:T220"/>
    <mergeCell ref="A193:X193"/>
    <mergeCell ref="A225:M226"/>
    <mergeCell ref="D80:E80"/>
    <mergeCell ref="N188:R188"/>
    <mergeCell ref="N53:R53"/>
    <mergeCell ref="A162:M163"/>
    <mergeCell ref="Y258:AC258"/>
    <mergeCell ref="P259:P260"/>
    <mergeCell ref="D51:E51"/>
    <mergeCell ref="A60:X60"/>
    <mergeCell ref="N172:T172"/>
    <mergeCell ref="A229:M230"/>
    <mergeCell ref="N95:R95"/>
    <mergeCell ref="N97:R97"/>
    <mergeCell ref="N96:R96"/>
    <mergeCell ref="D259:D260"/>
    <mergeCell ref="F259:F260"/>
    <mergeCell ref="N161:R161"/>
    <mergeCell ref="A86:X86"/>
    <mergeCell ref="N183:T183"/>
    <mergeCell ref="N98:R98"/>
    <mergeCell ref="A144:X144"/>
    <mergeCell ref="N112:T112"/>
    <mergeCell ref="N106:T106"/>
    <mergeCell ref="N252:T252"/>
    <mergeCell ref="A152:X152"/>
    <mergeCell ref="N123:R123"/>
    <mergeCell ref="Q259:Q260"/>
    <mergeCell ref="A208:M209"/>
    <mergeCell ref="S259:S260"/>
    <mergeCell ref="N171:R171"/>
    <mergeCell ref="A74:M75"/>
    <mergeCell ref="N115:R11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A63:M64"/>
    <mergeCell ref="N256:T256"/>
    <mergeCell ref="N156:T156"/>
    <mergeCell ref="A181:X181"/>
    <mergeCell ref="N29:R29"/>
    <mergeCell ref="N200:R200"/>
    <mergeCell ref="N31:R31"/>
    <mergeCell ref="N151:T151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A124:M125"/>
    <mergeCell ref="N15:R16"/>
    <mergeCell ref="D116:E116"/>
    <mergeCell ref="R259:R260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231:X231"/>
    <mergeCell ref="A35:X35"/>
    <mergeCell ref="N143:T143"/>
    <mergeCell ref="A102:X102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90:E190"/>
    <mergeCell ref="U17:U18"/>
    <mergeCell ref="AC259:AC260"/>
    <mergeCell ref="AE259:AE260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18:R118"/>
    <mergeCell ref="AD17:AD18"/>
    <mergeCell ref="N80:R80"/>
    <mergeCell ref="D88:E88"/>
    <mergeCell ref="D1:F1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N129:R129"/>
    <mergeCell ref="O6:P6"/>
    <mergeCell ref="N134:R134"/>
    <mergeCell ref="N243:R243"/>
    <mergeCell ref="N50:R50"/>
    <mergeCell ref="D31:E31"/>
    <mergeCell ref="N208:T208"/>
    <mergeCell ref="T12:U12"/>
    <mergeCell ref="O11:P11"/>
    <mergeCell ref="A6:C6"/>
    <mergeCell ref="D148:E148"/>
    <mergeCell ref="AD259:AD260"/>
    <mergeCell ref="D28:E28"/>
    <mergeCell ref="A100:M101"/>
    <mergeCell ref="N128:R128"/>
    <mergeCell ref="D117:E117"/>
    <mergeCell ref="D55:E55"/>
    <mergeCell ref="D30:E30"/>
    <mergeCell ref="N195:R195"/>
    <mergeCell ref="D67:E67"/>
    <mergeCell ref="N111:T111"/>
    <mergeCell ref="N119:T119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116:R116"/>
    <mergeCell ref="D245:E245"/>
    <mergeCell ref="D224:E224"/>
    <mergeCell ref="N130:T130"/>
    <mergeCell ref="N2:U3"/>
    <mergeCell ref="D79:E79"/>
    <mergeCell ref="BA17:BA18"/>
    <mergeCell ref="A172:M173"/>
    <mergeCell ref="D81:E81"/>
    <mergeCell ref="A212:X212"/>
    <mergeCell ref="AA17:AC18"/>
    <mergeCell ref="A217:X217"/>
    <mergeCell ref="A27:X27"/>
    <mergeCell ref="N124:T124"/>
    <mergeCell ref="N62:R62"/>
    <mergeCell ref="N47:T47"/>
    <mergeCell ref="A150:M151"/>
    <mergeCell ref="D5:E5"/>
    <mergeCell ref="O10:P10"/>
    <mergeCell ref="D8:L8"/>
    <mergeCell ref="N68:T68"/>
    <mergeCell ref="A93:X93"/>
    <mergeCell ref="N46:T46"/>
    <mergeCell ref="N55:R55"/>
    <mergeCell ref="D115:E115"/>
    <mergeCell ref="N69:T69"/>
    <mergeCell ref="D90:E90"/>
    <mergeCell ref="N196:T196"/>
    <mergeCell ref="A206:X206"/>
    <mergeCell ref="A122:X122"/>
    <mergeCell ref="N147:R147"/>
    <mergeCell ref="A199:X199"/>
    <mergeCell ref="U259:U260"/>
    <mergeCell ref="W17:W18"/>
    <mergeCell ref="A106:M107"/>
    <mergeCell ref="A59:X59"/>
    <mergeCell ref="A155:M156"/>
    <mergeCell ref="D129:E129"/>
    <mergeCell ref="N36:R36"/>
    <mergeCell ref="N207:R207"/>
    <mergeCell ref="B259:B260"/>
    <mergeCell ref="N218:R218"/>
    <mergeCell ref="A25:X25"/>
    <mergeCell ref="A221:X221"/>
    <mergeCell ref="A223:X223"/>
    <mergeCell ref="N225:T225"/>
    <mergeCell ref="D246:E246"/>
    <mergeCell ref="D233:E233"/>
    <mergeCell ref="A21:X21"/>
    <mergeCell ref="N232:R232"/>
    <mergeCell ref="D248:E248"/>
    <mergeCell ref="N254:T254"/>
    <mergeCell ref="A211:X211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N104:R104"/>
    <mergeCell ref="B17:B18"/>
    <mergeCell ref="N54:R54"/>
    <mergeCell ref="A84:M85"/>
    <mergeCell ref="A66:X66"/>
    <mergeCell ref="A158:X158"/>
    <mergeCell ref="N81:R81"/>
    <mergeCell ref="N56:R56"/>
    <mergeCell ref="T10:U10"/>
    <mergeCell ref="D195:E195"/>
    <mergeCell ref="A204:X204"/>
    <mergeCell ref="D189:E189"/>
    <mergeCell ref="N32:T32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D134:E134"/>
    <mergeCell ref="N184:T184"/>
    <mergeCell ref="N28:R28"/>
    <mergeCell ref="D53:E53"/>
    <mergeCell ref="R6:S9"/>
    <mergeCell ref="D104:E104"/>
    <mergeCell ref="A113:X113"/>
    <mergeCell ref="T6:U9"/>
    <mergeCell ref="A194:X194"/>
    <mergeCell ref="N91:T91"/>
    <mergeCell ref="N85:T85"/>
    <mergeCell ref="D7:L7"/>
    <mergeCell ref="H17:H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2"/>
    </row>
    <row r="3" spans="2:8" x14ac:dyDescent="0.2">
      <c r="B3" s="47" t="s">
        <v>345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346</v>
      </c>
      <c r="D6" s="47" t="s">
        <v>347</v>
      </c>
      <c r="E6" s="47"/>
    </row>
    <row r="8" spans="2:8" x14ac:dyDescent="0.2">
      <c r="B8" s="47" t="s">
        <v>19</v>
      </c>
      <c r="C8" s="47" t="s">
        <v>346</v>
      </c>
      <c r="D8" s="47"/>
      <c r="E8" s="47"/>
    </row>
    <row r="10" spans="2:8" x14ac:dyDescent="0.2">
      <c r="B10" s="47" t="s">
        <v>348</v>
      </c>
      <c r="C10" s="47"/>
      <c r="D10" s="47"/>
      <c r="E10" s="47"/>
    </row>
    <row r="11" spans="2:8" x14ac:dyDescent="0.2">
      <c r="B11" s="47" t="s">
        <v>349</v>
      </c>
      <c r="C11" s="47"/>
      <c r="D11" s="47"/>
      <c r="E11" s="47"/>
    </row>
    <row r="12" spans="2:8" x14ac:dyDescent="0.2">
      <c r="B12" s="47" t="s">
        <v>350</v>
      </c>
      <c r="C12" s="47"/>
      <c r="D12" s="47"/>
      <c r="E12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</sheetData>
  <sheetProtection algorithmName="SHA-512" hashValue="0cnmT1YFiT6CHbAer4fizeuqXqPDGw/HIkL7axJ09Z8/uHPwaMhiZkxqrdpBsSCK+X96SndLqu2hqfMHLKG/5Q==" saltValue="vvvNZL/VuqsQytUrWtkQ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2023-12-06T09:58:30Z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