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2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72" i="1" l="1"/>
  <c r="V471" i="1"/>
  <c r="V469" i="1"/>
  <c r="V468" i="1"/>
  <c r="W467" i="1"/>
  <c r="U480" i="1" s="1"/>
  <c r="N467" i="1"/>
  <c r="V464" i="1"/>
  <c r="V463" i="1"/>
  <c r="W462" i="1"/>
  <c r="X462" i="1" s="1"/>
  <c r="W461" i="1"/>
  <c r="W463" i="1" s="1"/>
  <c r="V459" i="1"/>
  <c r="W458" i="1"/>
  <c r="V458" i="1"/>
  <c r="W457" i="1"/>
  <c r="X457" i="1" s="1"/>
  <c r="X456" i="1"/>
  <c r="X458" i="1" s="1"/>
  <c r="W456" i="1"/>
  <c r="W459" i="1" s="1"/>
  <c r="V454" i="1"/>
  <c r="V453" i="1"/>
  <c r="W452" i="1"/>
  <c r="X451" i="1"/>
  <c r="W451" i="1"/>
  <c r="W454" i="1" s="1"/>
  <c r="V449" i="1"/>
  <c r="V448" i="1"/>
  <c r="X447" i="1"/>
  <c r="W447" i="1"/>
  <c r="W446" i="1"/>
  <c r="W448" i="1" s="1"/>
  <c r="W442" i="1"/>
  <c r="V442" i="1"/>
  <c r="V441" i="1"/>
  <c r="X440" i="1"/>
  <c r="W440" i="1"/>
  <c r="N440" i="1"/>
  <c r="X439" i="1"/>
  <c r="X441" i="1" s="1"/>
  <c r="W439" i="1"/>
  <c r="W441" i="1" s="1"/>
  <c r="N439" i="1"/>
  <c r="V437" i="1"/>
  <c r="V436" i="1"/>
  <c r="X435" i="1"/>
  <c r="W435" i="1"/>
  <c r="W434" i="1"/>
  <c r="X434" i="1" s="1"/>
  <c r="X433" i="1"/>
  <c r="W433" i="1"/>
  <c r="W432" i="1"/>
  <c r="X432" i="1" s="1"/>
  <c r="N432" i="1"/>
  <c r="X431" i="1"/>
  <c r="W431" i="1"/>
  <c r="N431" i="1"/>
  <c r="X430" i="1"/>
  <c r="X436" i="1" s="1"/>
  <c r="W430" i="1"/>
  <c r="W436" i="1" s="1"/>
  <c r="N430" i="1"/>
  <c r="V428" i="1"/>
  <c r="V427" i="1"/>
  <c r="X426" i="1"/>
  <c r="W426" i="1"/>
  <c r="N426" i="1"/>
  <c r="W425" i="1"/>
  <c r="N425" i="1"/>
  <c r="V423" i="1"/>
  <c r="V422" i="1"/>
  <c r="W421" i="1"/>
  <c r="X421" i="1" s="1"/>
  <c r="N421" i="1"/>
  <c r="W420" i="1"/>
  <c r="X420" i="1" s="1"/>
  <c r="N420" i="1"/>
  <c r="X419" i="1"/>
  <c r="W419" i="1"/>
  <c r="N419" i="1"/>
  <c r="X418" i="1"/>
  <c r="W418" i="1"/>
  <c r="N418" i="1"/>
  <c r="W417" i="1"/>
  <c r="X417" i="1" s="1"/>
  <c r="N417" i="1"/>
  <c r="W416" i="1"/>
  <c r="X416" i="1" s="1"/>
  <c r="N416" i="1"/>
  <c r="X415" i="1"/>
  <c r="W415" i="1"/>
  <c r="N415" i="1"/>
  <c r="X414" i="1"/>
  <c r="W414" i="1"/>
  <c r="N414" i="1"/>
  <c r="W413" i="1"/>
  <c r="N413" i="1"/>
  <c r="V409" i="1"/>
  <c r="V408" i="1"/>
  <c r="W407" i="1"/>
  <c r="X407" i="1" s="1"/>
  <c r="N407" i="1"/>
  <c r="W406" i="1"/>
  <c r="X406" i="1" s="1"/>
  <c r="N406" i="1"/>
  <c r="X405" i="1"/>
  <c r="W405" i="1"/>
  <c r="N405" i="1"/>
  <c r="X404" i="1"/>
  <c r="W404" i="1"/>
  <c r="W403" i="1"/>
  <c r="X403" i="1" s="1"/>
  <c r="N403" i="1"/>
  <c r="X402" i="1"/>
  <c r="W402" i="1"/>
  <c r="N402" i="1"/>
  <c r="X401" i="1"/>
  <c r="X408" i="1" s="1"/>
  <c r="W401" i="1"/>
  <c r="N401" i="1"/>
  <c r="V399" i="1"/>
  <c r="V398" i="1"/>
  <c r="X397" i="1"/>
  <c r="W397" i="1"/>
  <c r="N397" i="1"/>
  <c r="W396" i="1"/>
  <c r="N396" i="1"/>
  <c r="V393" i="1"/>
  <c r="V392" i="1"/>
  <c r="W391" i="1"/>
  <c r="X390" i="1"/>
  <c r="W390" i="1"/>
  <c r="V388" i="1"/>
  <c r="V387" i="1"/>
  <c r="X386" i="1"/>
  <c r="W386" i="1"/>
  <c r="W385" i="1"/>
  <c r="X385" i="1" s="1"/>
  <c r="X384" i="1"/>
  <c r="W384" i="1"/>
  <c r="W383" i="1"/>
  <c r="W387" i="1" s="1"/>
  <c r="W381" i="1"/>
  <c r="V381" i="1"/>
  <c r="W380" i="1"/>
  <c r="V380" i="1"/>
  <c r="X379" i="1"/>
  <c r="X380" i="1" s="1"/>
  <c r="W379" i="1"/>
  <c r="N379" i="1"/>
  <c r="V377" i="1"/>
  <c r="V376" i="1"/>
  <c r="X375" i="1"/>
  <c r="W375" i="1"/>
  <c r="N375" i="1"/>
  <c r="X374" i="1"/>
  <c r="W374" i="1"/>
  <c r="N374" i="1"/>
  <c r="W373" i="1"/>
  <c r="X373" i="1" s="1"/>
  <c r="N373" i="1"/>
  <c r="W372" i="1"/>
  <c r="X372" i="1" s="1"/>
  <c r="N372" i="1"/>
  <c r="V370" i="1"/>
  <c r="V369" i="1"/>
  <c r="W368" i="1"/>
  <c r="X368" i="1" s="1"/>
  <c r="X367" i="1"/>
  <c r="W367" i="1"/>
  <c r="N367" i="1"/>
  <c r="W366" i="1"/>
  <c r="X366" i="1" s="1"/>
  <c r="N366" i="1"/>
  <c r="W365" i="1"/>
  <c r="X365" i="1" s="1"/>
  <c r="N365" i="1"/>
  <c r="X364" i="1"/>
  <c r="W364" i="1"/>
  <c r="N364" i="1"/>
  <c r="X363" i="1"/>
  <c r="W363" i="1"/>
  <c r="N363" i="1"/>
  <c r="W362" i="1"/>
  <c r="X362" i="1" s="1"/>
  <c r="N362" i="1"/>
  <c r="W361" i="1"/>
  <c r="X361" i="1" s="1"/>
  <c r="N361" i="1"/>
  <c r="X360" i="1"/>
  <c r="W360" i="1"/>
  <c r="N360" i="1"/>
  <c r="X359" i="1"/>
  <c r="W359" i="1"/>
  <c r="N359" i="1"/>
  <c r="W358" i="1"/>
  <c r="N358" i="1"/>
  <c r="W357" i="1"/>
  <c r="X357" i="1" s="1"/>
  <c r="N357" i="1"/>
  <c r="X356" i="1"/>
  <c r="W356" i="1"/>
  <c r="N356" i="1"/>
  <c r="W354" i="1"/>
  <c r="V354" i="1"/>
  <c r="V353" i="1"/>
  <c r="X352" i="1"/>
  <c r="W352" i="1"/>
  <c r="N352" i="1"/>
  <c r="X351" i="1"/>
  <c r="X353" i="1" s="1"/>
  <c r="W351" i="1"/>
  <c r="N351" i="1"/>
  <c r="V347" i="1"/>
  <c r="V346" i="1"/>
  <c r="X345" i="1"/>
  <c r="X346" i="1" s="1"/>
  <c r="W345" i="1"/>
  <c r="W346" i="1" s="1"/>
  <c r="N345" i="1"/>
  <c r="V343" i="1"/>
  <c r="V342" i="1"/>
  <c r="X341" i="1"/>
  <c r="W341" i="1"/>
  <c r="N341" i="1"/>
  <c r="W340" i="1"/>
  <c r="X340" i="1" s="1"/>
  <c r="N340" i="1"/>
  <c r="W339" i="1"/>
  <c r="X339" i="1" s="1"/>
  <c r="N339" i="1"/>
  <c r="X338" i="1"/>
  <c r="W338" i="1"/>
  <c r="W342" i="1" s="1"/>
  <c r="N338" i="1"/>
  <c r="W336" i="1"/>
  <c r="V336" i="1"/>
  <c r="V335" i="1"/>
  <c r="X334" i="1"/>
  <c r="W334" i="1"/>
  <c r="N334" i="1"/>
  <c r="X333" i="1"/>
  <c r="X335" i="1" s="1"/>
  <c r="W333" i="1"/>
  <c r="W335" i="1" s="1"/>
  <c r="N333" i="1"/>
  <c r="V331" i="1"/>
  <c r="V330" i="1"/>
  <c r="X329" i="1"/>
  <c r="W329" i="1"/>
  <c r="N329" i="1"/>
  <c r="W328" i="1"/>
  <c r="X328" i="1" s="1"/>
  <c r="N328" i="1"/>
  <c r="W327" i="1"/>
  <c r="X327" i="1" s="1"/>
  <c r="N327" i="1"/>
  <c r="X326" i="1"/>
  <c r="W326" i="1"/>
  <c r="N326" i="1"/>
  <c r="W323" i="1"/>
  <c r="V323" i="1"/>
  <c r="W322" i="1"/>
  <c r="V322" i="1"/>
  <c r="X321" i="1"/>
  <c r="X322" i="1" s="1"/>
  <c r="W321" i="1"/>
  <c r="N321" i="1"/>
  <c r="W319" i="1"/>
  <c r="V319" i="1"/>
  <c r="W318" i="1"/>
  <c r="V318" i="1"/>
  <c r="X317" i="1"/>
  <c r="X318" i="1" s="1"/>
  <c r="W317" i="1"/>
  <c r="N317" i="1"/>
  <c r="W315" i="1"/>
  <c r="V315" i="1"/>
  <c r="V314" i="1"/>
  <c r="X313" i="1"/>
  <c r="W313" i="1"/>
  <c r="N313" i="1"/>
  <c r="X312" i="1"/>
  <c r="W312" i="1"/>
  <c r="W311" i="1"/>
  <c r="X311" i="1" s="1"/>
  <c r="N311" i="1"/>
  <c r="V309" i="1"/>
  <c r="W308" i="1"/>
  <c r="V308" i="1"/>
  <c r="W307" i="1"/>
  <c r="X307" i="1" s="1"/>
  <c r="N307" i="1"/>
  <c r="X306" i="1"/>
  <c r="W306" i="1"/>
  <c r="N306" i="1"/>
  <c r="X305" i="1"/>
  <c r="W305" i="1"/>
  <c r="W304" i="1"/>
  <c r="X304" i="1" s="1"/>
  <c r="N304" i="1"/>
  <c r="X303" i="1"/>
  <c r="W303" i="1"/>
  <c r="N303" i="1"/>
  <c r="X302" i="1"/>
  <c r="W302" i="1"/>
  <c r="N302" i="1"/>
  <c r="W301" i="1"/>
  <c r="N301" i="1"/>
  <c r="W300" i="1"/>
  <c r="X300" i="1" s="1"/>
  <c r="N300" i="1"/>
  <c r="W296" i="1"/>
  <c r="V296" i="1"/>
  <c r="W295" i="1"/>
  <c r="V295" i="1"/>
  <c r="W294" i="1"/>
  <c r="X294" i="1" s="1"/>
  <c r="X295" i="1" s="1"/>
  <c r="N294" i="1"/>
  <c r="W292" i="1"/>
  <c r="V292" i="1"/>
  <c r="W291" i="1"/>
  <c r="V291" i="1"/>
  <c r="W290" i="1"/>
  <c r="X290" i="1" s="1"/>
  <c r="X291" i="1" s="1"/>
  <c r="N290" i="1"/>
  <c r="W288" i="1"/>
  <c r="V288" i="1"/>
  <c r="W287" i="1"/>
  <c r="V287" i="1"/>
  <c r="W286" i="1"/>
  <c r="X286" i="1" s="1"/>
  <c r="X287" i="1" s="1"/>
  <c r="N286" i="1"/>
  <c r="W284" i="1"/>
  <c r="V284" i="1"/>
  <c r="W283" i="1"/>
  <c r="V283" i="1"/>
  <c r="W282" i="1"/>
  <c r="X282" i="1" s="1"/>
  <c r="X283" i="1" s="1"/>
  <c r="N282" i="1"/>
  <c r="W279" i="1"/>
  <c r="V279" i="1"/>
  <c r="W278" i="1"/>
  <c r="V278" i="1"/>
  <c r="W277" i="1"/>
  <c r="X277" i="1" s="1"/>
  <c r="N277" i="1"/>
  <c r="X276" i="1"/>
  <c r="X278" i="1" s="1"/>
  <c r="W276" i="1"/>
  <c r="N276" i="1"/>
  <c r="W274" i="1"/>
  <c r="V274" i="1"/>
  <c r="V273" i="1"/>
  <c r="X272" i="1"/>
  <c r="W272" i="1"/>
  <c r="N272" i="1"/>
  <c r="X271" i="1"/>
  <c r="W271" i="1"/>
  <c r="N271" i="1"/>
  <c r="W270" i="1"/>
  <c r="X270" i="1" s="1"/>
  <c r="N270" i="1"/>
  <c r="W269" i="1"/>
  <c r="X269" i="1" s="1"/>
  <c r="X268" i="1"/>
  <c r="W268" i="1"/>
  <c r="N268" i="1"/>
  <c r="W267" i="1"/>
  <c r="X267" i="1" s="1"/>
  <c r="N267" i="1"/>
  <c r="W266" i="1"/>
  <c r="M480" i="1" s="1"/>
  <c r="N266" i="1"/>
  <c r="V263" i="1"/>
  <c r="V262" i="1"/>
  <c r="W261" i="1"/>
  <c r="X261" i="1" s="1"/>
  <c r="N261" i="1"/>
  <c r="X260" i="1"/>
  <c r="W260" i="1"/>
  <c r="N260" i="1"/>
  <c r="X259" i="1"/>
  <c r="X262" i="1" s="1"/>
  <c r="W259" i="1"/>
  <c r="W262" i="1" s="1"/>
  <c r="N259" i="1"/>
  <c r="V257" i="1"/>
  <c r="V256" i="1"/>
  <c r="X255" i="1"/>
  <c r="W255" i="1"/>
  <c r="N255" i="1"/>
  <c r="W254" i="1"/>
  <c r="X253" i="1"/>
  <c r="W253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X242" i="1"/>
  <c r="W242" i="1"/>
  <c r="N242" i="1"/>
  <c r="W241" i="1"/>
  <c r="W244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X236" i="1"/>
  <c r="W236" i="1"/>
  <c r="N236" i="1"/>
  <c r="X235" i="1"/>
  <c r="W235" i="1"/>
  <c r="W245" i="1" s="1"/>
  <c r="N235" i="1"/>
  <c r="V233" i="1"/>
  <c r="V232" i="1"/>
  <c r="X231" i="1"/>
  <c r="W231" i="1"/>
  <c r="N231" i="1"/>
  <c r="W230" i="1"/>
  <c r="X230" i="1" s="1"/>
  <c r="N230" i="1"/>
  <c r="W229" i="1"/>
  <c r="N229" i="1"/>
  <c r="W227" i="1"/>
  <c r="V227" i="1"/>
  <c r="W226" i="1"/>
  <c r="V226" i="1"/>
  <c r="W225" i="1"/>
  <c r="X225" i="1" s="1"/>
  <c r="X226" i="1" s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X218" i="1" s="1"/>
  <c r="N218" i="1"/>
  <c r="W217" i="1"/>
  <c r="X217" i="1" s="1"/>
  <c r="N217" i="1"/>
  <c r="X216" i="1"/>
  <c r="W216" i="1"/>
  <c r="N216" i="1"/>
  <c r="X215" i="1"/>
  <c r="W215" i="1"/>
  <c r="N215" i="1"/>
  <c r="W214" i="1"/>
  <c r="X214" i="1" s="1"/>
  <c r="N214" i="1"/>
  <c r="W213" i="1"/>
  <c r="X213" i="1" s="1"/>
  <c r="N213" i="1"/>
  <c r="X212" i="1"/>
  <c r="W212" i="1"/>
  <c r="N212" i="1"/>
  <c r="X211" i="1"/>
  <c r="W211" i="1"/>
  <c r="W222" i="1" s="1"/>
  <c r="N211" i="1"/>
  <c r="W210" i="1"/>
  <c r="X210" i="1" s="1"/>
  <c r="N210" i="1"/>
  <c r="W209" i="1"/>
  <c r="X209" i="1" s="1"/>
  <c r="N209" i="1"/>
  <c r="X208" i="1"/>
  <c r="W208" i="1"/>
  <c r="L480" i="1" s="1"/>
  <c r="N208" i="1"/>
  <c r="W205" i="1"/>
  <c r="V205" i="1"/>
  <c r="W204" i="1"/>
  <c r="V204" i="1"/>
  <c r="X203" i="1"/>
  <c r="X204" i="1" s="1"/>
  <c r="W203" i="1"/>
  <c r="J480" i="1" s="1"/>
  <c r="N203" i="1"/>
  <c r="V200" i="1"/>
  <c r="V199" i="1"/>
  <c r="X198" i="1"/>
  <c r="W198" i="1"/>
  <c r="N198" i="1"/>
  <c r="X197" i="1"/>
  <c r="W197" i="1"/>
  <c r="N197" i="1"/>
  <c r="W196" i="1"/>
  <c r="W200" i="1" s="1"/>
  <c r="X195" i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W192" i="1" s="1"/>
  <c r="N175" i="1"/>
  <c r="V173" i="1"/>
  <c r="V172" i="1"/>
  <c r="X171" i="1"/>
  <c r="W171" i="1"/>
  <c r="N171" i="1"/>
  <c r="W170" i="1"/>
  <c r="X170" i="1" s="1"/>
  <c r="N170" i="1"/>
  <c r="W169" i="1"/>
  <c r="X169" i="1" s="1"/>
  <c r="X172" i="1" s="1"/>
  <c r="N169" i="1"/>
  <c r="X168" i="1"/>
  <c r="W168" i="1"/>
  <c r="N168" i="1"/>
  <c r="V166" i="1"/>
  <c r="V165" i="1"/>
  <c r="X164" i="1"/>
  <c r="W164" i="1"/>
  <c r="N164" i="1"/>
  <c r="X163" i="1"/>
  <c r="X165" i="1" s="1"/>
  <c r="W163" i="1"/>
  <c r="W166" i="1" s="1"/>
  <c r="V161" i="1"/>
  <c r="W160" i="1"/>
  <c r="V160" i="1"/>
  <c r="X159" i="1"/>
  <c r="W159" i="1"/>
  <c r="N159" i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W155" i="1" s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F480" i="1" s="1"/>
  <c r="V127" i="1"/>
  <c r="V126" i="1"/>
  <c r="X125" i="1"/>
  <c r="W125" i="1"/>
  <c r="X124" i="1"/>
  <c r="W124" i="1"/>
  <c r="N124" i="1"/>
  <c r="W123" i="1"/>
  <c r="W126" i="1" s="1"/>
  <c r="W122" i="1"/>
  <c r="X122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W118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5" i="1" s="1"/>
  <c r="N95" i="1"/>
  <c r="X94" i="1"/>
  <c r="W94" i="1"/>
  <c r="W104" i="1" s="1"/>
  <c r="N94" i="1"/>
  <c r="V92" i="1"/>
  <c r="W91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W60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8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F10" i="1"/>
  <c r="J9" i="1"/>
  <c r="H9" i="1"/>
  <c r="F9" i="1"/>
  <c r="A9" i="1"/>
  <c r="A10" i="1" s="1"/>
  <c r="D7" i="1"/>
  <c r="O6" i="1"/>
  <c r="N2" i="1"/>
  <c r="V473" i="1" l="1"/>
  <c r="X154" i="1"/>
  <c r="X81" i="1"/>
  <c r="W472" i="1"/>
  <c r="B480" i="1"/>
  <c r="W471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80" i="1"/>
  <c r="W82" i="1"/>
  <c r="X95" i="1"/>
  <c r="X104" i="1" s="1"/>
  <c r="X110" i="1"/>
  <c r="X118" i="1" s="1"/>
  <c r="X123" i="1"/>
  <c r="X126" i="1" s="1"/>
  <c r="X130" i="1"/>
  <c r="X133" i="1" s="1"/>
  <c r="W133" i="1"/>
  <c r="W165" i="1"/>
  <c r="W172" i="1"/>
  <c r="X175" i="1"/>
  <c r="X192" i="1" s="1"/>
  <c r="W193" i="1"/>
  <c r="X196" i="1"/>
  <c r="W199" i="1"/>
  <c r="X222" i="1"/>
  <c r="W223" i="1"/>
  <c r="W232" i="1"/>
  <c r="X241" i="1"/>
  <c r="X244" i="1" s="1"/>
  <c r="W256" i="1"/>
  <c r="W263" i="1"/>
  <c r="X301" i="1"/>
  <c r="W309" i="1"/>
  <c r="X314" i="1"/>
  <c r="W330" i="1"/>
  <c r="X358" i="1"/>
  <c r="X369" i="1" s="1"/>
  <c r="W370" i="1"/>
  <c r="W377" i="1"/>
  <c r="W393" i="1"/>
  <c r="X452" i="1"/>
  <c r="X453" i="1" s="1"/>
  <c r="W453" i="1"/>
  <c r="V470" i="1"/>
  <c r="W33" i="1"/>
  <c r="W37" i="1"/>
  <c r="W41" i="1"/>
  <c r="W45" i="1"/>
  <c r="W51" i="1"/>
  <c r="W81" i="1"/>
  <c r="W474" i="1" s="1"/>
  <c r="G480" i="1"/>
  <c r="W142" i="1"/>
  <c r="W154" i="1"/>
  <c r="W173" i="1"/>
  <c r="X330" i="1"/>
  <c r="X376" i="1"/>
  <c r="V474" i="1"/>
  <c r="D480" i="1"/>
  <c r="X84" i="1"/>
  <c r="X91" i="1" s="1"/>
  <c r="X138" i="1"/>
  <c r="X141" i="1" s="1"/>
  <c r="W141" i="1"/>
  <c r="H480" i="1"/>
  <c r="W161" i="1"/>
  <c r="X158" i="1"/>
  <c r="X160" i="1" s="1"/>
  <c r="I480" i="1"/>
  <c r="X199" i="1"/>
  <c r="W257" i="1"/>
  <c r="X254" i="1"/>
  <c r="X256" i="1" s="1"/>
  <c r="X308" i="1"/>
  <c r="X342" i="1"/>
  <c r="Q480" i="1"/>
  <c r="W369" i="1"/>
  <c r="X391" i="1"/>
  <c r="X392" i="1" s="1"/>
  <c r="W392" i="1"/>
  <c r="W409" i="1"/>
  <c r="W423" i="1"/>
  <c r="X413" i="1"/>
  <c r="X422" i="1" s="1"/>
  <c r="S480" i="1"/>
  <c r="W422" i="1"/>
  <c r="W134" i="1"/>
  <c r="W398" i="1"/>
  <c r="W399" i="1"/>
  <c r="X396" i="1"/>
  <c r="X398" i="1" s="1"/>
  <c r="R480" i="1"/>
  <c r="W427" i="1"/>
  <c r="W428" i="1"/>
  <c r="X425" i="1"/>
  <c r="X427" i="1" s="1"/>
  <c r="W408" i="1"/>
  <c r="X467" i="1"/>
  <c r="X468" i="1" s="1"/>
  <c r="N480" i="1"/>
  <c r="W464" i="1"/>
  <c r="W469" i="1"/>
  <c r="O480" i="1"/>
  <c r="W233" i="1"/>
  <c r="W251" i="1"/>
  <c r="W273" i="1"/>
  <c r="W314" i="1"/>
  <c r="W331" i="1"/>
  <c r="W343" i="1"/>
  <c r="W347" i="1"/>
  <c r="W353" i="1"/>
  <c r="W376" i="1"/>
  <c r="W388" i="1"/>
  <c r="W437" i="1"/>
  <c r="W449" i="1"/>
  <c r="X461" i="1"/>
  <c r="X463" i="1" s="1"/>
  <c r="W468" i="1"/>
  <c r="P480" i="1"/>
  <c r="T480" i="1"/>
  <c r="X229" i="1"/>
  <c r="X232" i="1" s="1"/>
  <c r="X247" i="1"/>
  <c r="X250" i="1" s="1"/>
  <c r="X266" i="1"/>
  <c r="X273" i="1" s="1"/>
  <c r="X383" i="1"/>
  <c r="X387" i="1" s="1"/>
  <c r="X446" i="1"/>
  <c r="X448" i="1" s="1"/>
  <c r="W470" i="1" l="1"/>
  <c r="X475" i="1"/>
  <c r="W473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<sst xmlns="http://schemas.openxmlformats.org/spreadsheetml/2006/main" count="1999" uniqueCount="682">
  <si>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</si>
  <si>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</si>
  <si>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</si>
  <si>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</si>
  <si>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</si>
  <si>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</si>
  <si>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</si>
  <si>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</si>
  <si>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</si>
  <si>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</si>
  <si>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</si>
  <si>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</si>
  <si>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</si>
  <si>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</si>
  <si>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</si>
  <si>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</si>
  <si>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</si>
  <si>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</si>
  <si>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</si>
  <si>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</si>
  <si>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</si>
  <si>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</si>
  <si>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</si>
  <si>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</si>
  <si>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</si>
  <si>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</si>
  <si>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</si>
  <si>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</si>
  <si>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</si>
  <si>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</si>
  <si>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</si>
  <si>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</si>
  <si>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</si>
  <si>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</si>
  <si>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</si>
  <si>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</si>
  <si>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</si>
  <si>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</si>
  <si>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</si>
  <si>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</si>
  <si>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</si>
  <si>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</si>
  <si>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</si>
  <si>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</si>
  <si>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</si>
  <si>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</si>
  <si>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</si>
  <si>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</si>
  <si>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</si>
  <si>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</si>
  <si>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</si>
  <si>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</si>
  <si>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</si>
  <si>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</si>
  <si>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</si>
  <si>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</si>
  <si>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</si>
  <si>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</si>
  <si>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</si>
  <si>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</si>
  <si>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</si>
  <si>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</si>
  <si>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</si>
  <si>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</si>
  <si>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</si>
  <si>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</si>
  <si>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</si>
  <si>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</si>
  <si>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</si>
  <si>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</si>
  <si>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</si>
  <si>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</si>
  <si>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</si>
  <si>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</si>
  <si>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</si>
  <si>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</si>
  <si>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</si>
  <si>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</si>
  <si>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</si>
  <si>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</si>
  <si>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</si>
  <si>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</si>
  <si>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</si>
  <si>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</si>
  <si>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</si>
  <si>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</si>
  <si>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</si>
  <si>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</si>
  <si>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</si>
  <si>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</si>
  <si>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</si>
  <si>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</si>
  <si>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</si>
  <si>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</si>
  <si>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</si>
  <si>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</si>
  <si>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</si>
  <si>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</si>
  <si>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</si>
  <si>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</si>
  <si>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</si>
  <si>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</si>
  <si>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</si>
  <si>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</si>
  <si>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</si>
  <si>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</si>
  <si>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</si>
  <si>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</si>
  <si>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</si>
  <si>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</si>
  <si>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</si>
  <si>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</si>
  <si>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</si>
  <si>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</si>
  <si>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</si>
  <si>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</si>
  <si>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</si>
  <si>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</si>
  <si>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</si>
  <si>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</si>
  <si>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</si>
  <si>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</si>
  <si>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</si>
  <si>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</si>
  <si>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</si>
  <si>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</si>
  <si>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</si>
  <si>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</si>
  <si>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</si>
  <si>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</si>
  <si>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</si>
  <si>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</si>
  <si>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</si>
  <si>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</si>
  <si>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</si>
  <si>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</si>
  <si>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</si>
  <si>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</si>
  <si>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</si>
  <si>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</si>
  <si>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</si>
  <si>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</si>
  <si>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</si>
  <si>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</si>
  <si>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</si>
  <si>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</si>
  <si>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</si>
  <si>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</si>
  <si>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</si>
  <si>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</si>
  <si>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</si>
  <si>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</si>
  <si>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</si>
  <si>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</si>
  <si>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</si>
  <si>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</si>
  <si>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</si>
  <si>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</si>
  <si>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</si>
  <si>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</si>
  <si>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</si>
  <si>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</si>
  <si>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</si>
  <si>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</si>
  <si>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</si>
  <si>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</si>
  <si>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</si>
  <si>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</si>
  <si>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</si>
  <si>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</si>
  <si>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</si>
  <si>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</si>
  <si>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</si>
  <si>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</si>
  <si>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</si>
  <si>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</si>
  <si>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</si>
  <si>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</si>
  <si>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</si>
  <si>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</si>
  <si>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</si>
  <si>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</si>
  <si>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</si>
  <si>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</si>
  <si>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</si>
  <si>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</si>
  <si>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</si>
  <si>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</si>
  <si>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</si>
  <si>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</si>
  <si>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</si>
  <si>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</si>
  <si>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</si>
  <si>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</si>
  <si>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</si>
  <si>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</si>
  <si>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</si>
  <si>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</si>
  <si>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</si>
  <si>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</si>
  <si>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</si>
  <si>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</si>
  <si>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</si>
  <si>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</si>
  <si>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</si>
  <si>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</si>
  <si>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</si>
  <si>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</si>
  <si>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</si>
  <si>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</si>
  <si>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</si>
  <si>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</si>
  <si>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</si>
  <si>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</si>
  <si>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</si>
  <si>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</si>
  <si>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</si>
  <si>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</si>
  <si>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</si>
  <si>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</si>
  <si>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</si>
  <si>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</si>
  <si>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</si>
  <si>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</si>
  <si>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</si>
  <si>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</si>
  <si>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</si>
  <si>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</si>
  <si>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</si>
  <si>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</si>
  <si>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</si>
  <si>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</si>
  <si>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</si>
  <si>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</si>
  <si>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</si>
  <si>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</si>
  <si>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</si>
  <si>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</si>
  <si>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</si>
  <si>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</si>
  <si>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</si>
  <si>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</si>
  <si>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</si>
  <si>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</si>
  <si>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</si>
  <si>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</si>
  <si>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</si>
  <si>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</si>
  <si>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</si>
  <si>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</si>
  <si>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</si>
  <si>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</si>
  <si>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</si>
  <si>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</si>
  <si>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</si>
  <si>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</si>
  <si>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</si>
  <si>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</si>
  <si>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</si>
  <si>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</si>
  <si>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</si>
  <si>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</si>
  <si>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</si>
  <si>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</si>
  <si>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</si>
  <si>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</si>
  <si>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</si>
  <si>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</si>
  <si>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</si>
  <si>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</si>
  <si>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</si>
  <si>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</si>
  <si>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</si>
  <si>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</si>
  <si>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</si>
  <si>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</si>
  <si>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</si>
  <si>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</si>
  <si>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</si>
  <si>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</si>
  <si>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</si>
  <si>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</si>
  <si>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</si>
  <si>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</si>
  <si>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</si>
  <si>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</si>
  <si>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</si>
  <si>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</si>
  <si>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</si>
  <si>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</si>
  <si>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</si>
  <si>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</si>
  <si>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</si>
  <si>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</si>
  <si>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</si>
  <si>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</si>
  <si>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</si>
  <si>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</si>
  <si>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</si>
  <si>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</si>
  <si>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</si>
  <si>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</si>
  <si>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</si>
  <si>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</si>
  <si>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</si>
  <si>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</si>
  <si>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</si>
  <si>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</si>
  <si>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</si>
  <si>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</si>
  <si>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</si>
  <si>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</si>
  <si>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</si>
  <si>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</si>
  <si>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</si>
  <si>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</si>
  <si>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</si>
  <si>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</si>
  <si>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</si>
  <si>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</si>
  <si>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</si>
  <si>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</si>
  <si>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</si>
  <si>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</si>
  <si>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</si>
  <si>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</si>
  <si>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</si>
  <si>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</si>
  <si>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</si>
  <si>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</si>
  <si>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</si>
  <si>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</si>
  <si>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</si>
  <si>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</si>
  <si>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</si>
  <si>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</si>
  <si>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</si>
  <si>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</si>
  <si>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</si>
  <si>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</si>
  <si>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</si>
  <si>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</si>
  <si>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</si>
  <si>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</si>
  <si>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</si>
  <si>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</si>
  <si>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</si>
  <si>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</si>
  <si>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</si>
  <si>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</si>
  <si>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</si>
  <si>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</si>
  <si>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</si>
  <si>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</si>
  <si>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</si>
  <si>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</si>
  <si>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</si>
  <si>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</si>
  <si>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</si>
  <si>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</si>
  <si>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</si>
  <si>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</si>
  <si>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</si>
  <si>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</si>
  <si>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</si>
  <si>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</si>
  <si>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</si>
  <si>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</si>
  <si>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</si>
  <si>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</si>
  <si>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</si>
  <si>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</si>
  <si>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</si>
  <si>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</si>
  <si>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</si>
  <si>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</si>
  <si>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</si>
  <si>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</si>
  <si>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</si>
  <si>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</si>
  <si>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</si>
  <si>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</si>
  <si>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</si>
  <si>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</si>
  <si>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</si>
  <si>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</si>
  <si>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</si>
  <si>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</si>
  <si>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</si>
  <si>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</si>
  <si>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</si>
  <si>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</si>
  <si>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</si>
  <si>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</si>
  <si>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</si>
  <si>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</si>
  <si>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</si>
  <si>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</si>
  <si>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</si>
  <si>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</si>
  <si>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</si>
  <si>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</si>
  <si>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</si>
  <si>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</si>
  <si>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</si>
  <si>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</si>
  <si>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</si>
  <si>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</si>
  <si>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</si>
  <si>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</si>
  <si>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</si>
  <si>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</si>
  <si>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</si>
  <si>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</si>
  <si>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</si>
  <si>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</si>
  <si>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</si>
  <si>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</si>
  <si>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</si>
  <si>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</si>
  <si>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</si>
  <si>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</si>
  <si>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</si>
  <si>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</si>
  <si>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</si>
  <si>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</si>
  <si>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</si>
  <si>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</si>
  <si>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</si>
  <si>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</si>
  <si>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</si>
  <si>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</si>
  <si>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</si>
  <si>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</si>
  <si>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</si>
  <si>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</si>
  <si>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</si>
  <si>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</si>
  <si>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</si>
  <si>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</si>
  <si>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</si>
  <si>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</si>
  <si>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</si>
  <si>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</si>
  <si>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</si>
  <si>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</si>
  <si>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</si>
  <si>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</si>
  <si>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</si>
  <si>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</si>
  <si>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</si>
  <si>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</si>
  <si>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</si>
  <si>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</si>
  <si>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</si>
  <si>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</si>
  <si>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</si>
  <si>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</si>
  <si>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</si>
  <si>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</si>
  <si>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</si>
  <si>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</si>
  <si>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</si>
  <si>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</si>
  <si>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</si>
  <si>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</si>
  <si>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</si>
  <si>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</si>
  <si>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</si>
  <si>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</si>
  <si>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</si>
  <si>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</si>
  <si>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</si>
  <si>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</si>
  <si>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</si>
  <si>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</si>
  <si>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</si>
  <si>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</si>
  <si>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</si>
  <si>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</si>
  <si>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</si>
  <si>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</si>
  <si>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</si>
  <si>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</si>
  <si>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</si>
  <si>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</si>
  <si>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</si>
  <si>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</si>
  <si>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</si>
  <si>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</si>
  <si>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</si>
  <si>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</si>
  <si>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</si>
  <si>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</si>
  <si>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</si>
  <si>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</si>
  <si>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</si>
  <si>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</si>
  <si>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</si>
  <si>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</si>
  <si>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</si>
  <si>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</si>
  <si>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</si>
  <si>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</si>
  <si>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</si>
  <si>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</si>
  <si>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</si>
  <si>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</si>
  <si>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</si>
  <si>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</si>
  <si>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</si>
  <si>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</si>
  <si>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</si>
  <si>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</si>
  <si>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</si>
  <si>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</si>
  <si>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</si>
  <si>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</si>
  <si>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</si>
  <si>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</si>
  <si>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</si>
  <si>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</si>
  <si>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</si>
  <si>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</si>
  <si>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</si>
  <si>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</si>
  <si>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</si>
  <si>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</si>
  <si>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</si>
  <si>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</si>
  <si>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</si>
  <si>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</si>
  <si>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</si>
  <si>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</si>
  <si>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</si>
  <si>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</si>
  <si>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</si>
  <si>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</si>
  <si>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</si>
  <si>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</si>
  <si>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</si>
  <si>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</si>
  <si>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</si>
  <si>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</si>
  <si>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</si>
  <si>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</si>
  <si>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</si>
  <si>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</si>
  <si>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</si>
  <si>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</si>
  <si>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</si>
  <si>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</si>
  <si>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</si>
  <si>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</si>
  <si>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</si>
  <si>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</si>
  <si>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</si>
  <si>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</si>
  <si>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</si>
  <si>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</si>
  <si>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</si>
  <si>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</si>
  <si>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</si>
  <si>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</si>
  <si>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</si>
  <si>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</si>
  <si>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</si>
  <si>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</si>
  <si>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</si>
  <si>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</si>
  <si>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</si>
  <si>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</si>
  <si>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</si>
  <si>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</si>
  <si>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</si>
  <si>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</si>
  <si>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</si>
  <si>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</si>
  <si>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</si>
  <si>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</si>
  <si>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</si>
  <si>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</si>
  <si>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</si>
  <si>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</si>
  <si>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</si>
  <si>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</si>
  <si>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</si>
  <si>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</si>
  <si>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</si>
  <si>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</si>
  <si>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</si>
  <si>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</si>
  <si>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</si>
  <si>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</si>
  <si>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</si>
  <si>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</si>
  <si>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</si>
  <si>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</si>
  <si>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</si>
  <si>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</si>
  <si>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</si>
  <si>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</si>
  <si>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</si>
  <si>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</si>
  <si>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</si>
  <si>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</si>
  <si>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</si>
  <si>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</si>
  <si>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</si>
  <si>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</si>
  <si>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</si>
  <si>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</si>
  <si>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</si>
  <si>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</si>
  <si>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</si>
  <si>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</si>
  <si>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</si>
  <si>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</si>
  <si>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</si>
  <si>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</si>
  <si>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</si>
  <si>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</si>
  <si>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</si>
  <si>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</si>
  <si>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</si>
  <si>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</si>
  <si>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</si>
  <si>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</si>
  <si>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</si>
  <si>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</si>
  <si>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</si>
  <si>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</si>
  <si>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</si>
  <si>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</si>
  <si>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</si>
  <si>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</si>
  <si>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</si>
  <si>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</si>
  <si>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</si>
  <si>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</si>
  <si>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</si>
  <si>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</si>
  <si>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</si>
  <si>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</si>
  <si>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</si>
  <si>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</si>
  <si>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</si>
  <si>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</si>
  <si>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</si>
  <si>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</si>
  <si>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</si>
  <si>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</si>
  <si>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</si>
  <si>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</si>
  <si>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</si>
  <si>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</si>
  <si>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</si>
  <si>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</si>
  <si>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</si>
  <si>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</si>
  <si>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</si>
  <si>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</si>
  <si>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</si>
  <si>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</si>
  <si>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</si>
  <si>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КСК ТРЕЙД, ООО, Крым Респ, Симферополь г, Генерала Васильева ул, д. 44В, литера Ж, пом 5,</t>
  </si>
  <si>
    <t>590943_1</t>
  </si>
  <si>
    <t>1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</si>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</sst>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19"/>
      <c r="F1" s="319"/>
      <c r="G1" s="12" t="s">
        <v>1</v>
      </c>
      <c r="H1" s="452" t="s">
        <v>2</v>
      </c>
      <c r="I1" s="319"/>
      <c r="J1" s="319"/>
      <c r="K1" s="319"/>
      <c r="L1" s="319"/>
      <c r="M1" s="319"/>
      <c r="N1" s="319"/>
      <c r="O1" s="319"/>
      <c r="P1" s="318" t="s">
        <v>3</v>
      </c>
      <c r="Q1" s="319"/>
      <c r="R1" s="3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51" t="s">
        <v>7</v>
      </c>
      <c r="B5" s="357"/>
      <c r="C5" s="358"/>
      <c r="D5" s="619"/>
      <c r="E5" s="620"/>
      <c r="F5" s="388" t="s">
        <v>8</v>
      </c>
      <c r="G5" s="358"/>
      <c r="H5" s="619"/>
      <c r="I5" s="630"/>
      <c r="J5" s="630"/>
      <c r="K5" s="630"/>
      <c r="L5" s="620"/>
      <c r="N5" s="24" t="s">
        <v>9</v>
      </c>
      <c r="O5" s="373">
        <v>45268</v>
      </c>
      <c r="P5" s="374"/>
      <c r="R5" s="390" t="s">
        <v>10</v>
      </c>
      <c r="S5" s="391"/>
      <c r="T5" s="505" t="s">
        <v>11</v>
      </c>
      <c r="U5" s="374"/>
      <c r="Z5" s="51"/>
      <c r="AA5" s="51"/>
      <c r="AB5" s="51"/>
    </row>
    <row r="6" spans="1:29" s="312" customFormat="1" ht="24" customHeight="1" x14ac:dyDescent="0.2">
      <c r="A6" s="551" t="s">
        <v>12</v>
      </c>
      <c r="B6" s="357"/>
      <c r="C6" s="358"/>
      <c r="D6" s="457" t="s">
        <v>13</v>
      </c>
      <c r="E6" s="458"/>
      <c r="F6" s="458"/>
      <c r="G6" s="458"/>
      <c r="H6" s="458"/>
      <c r="I6" s="458"/>
      <c r="J6" s="458"/>
      <c r="K6" s="458"/>
      <c r="L6" s="374"/>
      <c r="N6" s="24" t="s">
        <v>14</v>
      </c>
      <c r="O6" s="566" t="str">
        <f>IF(O5=0," ",CHOOSE(WEEKDAY(O5,2),"Понедельник","Вторник","Среда","Четверг","Пятница","Суббота","Воскресенье"))</f>
        <v>Пятница</v>
      </c>
      <c r="P6" s="325"/>
      <c r="R6" s="614" t="s">
        <v>15</v>
      </c>
      <c r="S6" s="391"/>
      <c r="T6" s="510" t="s">
        <v>16</v>
      </c>
      <c r="U6" s="51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86" t="str">
        <f>IFERROR(VLOOKUP(DeliveryAddress,Table,3,0),1)</f>
        <v>2</v>
      </c>
      <c r="E7" s="487"/>
      <c r="F7" s="487"/>
      <c r="G7" s="487"/>
      <c r="H7" s="487"/>
      <c r="I7" s="487"/>
      <c r="J7" s="487"/>
      <c r="K7" s="487"/>
      <c r="L7" s="456"/>
      <c r="N7" s="24"/>
      <c r="O7" s="42"/>
      <c r="P7" s="42"/>
      <c r="R7" s="321"/>
      <c r="S7" s="391"/>
      <c r="T7" s="512"/>
      <c r="U7" s="513"/>
      <c r="Z7" s="51"/>
      <c r="AA7" s="51"/>
      <c r="AB7" s="51"/>
    </row>
    <row r="8" spans="1:29" s="312" customFormat="1" ht="25.5" customHeight="1" x14ac:dyDescent="0.2">
      <c r="A8" s="340" t="s">
        <v>17</v>
      </c>
      <c r="B8" s="327"/>
      <c r="C8" s="328"/>
      <c r="D8" s="582"/>
      <c r="E8" s="583"/>
      <c r="F8" s="583"/>
      <c r="G8" s="583"/>
      <c r="H8" s="583"/>
      <c r="I8" s="583"/>
      <c r="J8" s="583"/>
      <c r="K8" s="583"/>
      <c r="L8" s="584"/>
      <c r="N8" s="24" t="s">
        <v>18</v>
      </c>
      <c r="O8" s="459">
        <v>0.33333333333333331</v>
      </c>
      <c r="P8" s="374"/>
      <c r="R8" s="321"/>
      <c r="S8" s="391"/>
      <c r="T8" s="512"/>
      <c r="U8" s="513"/>
      <c r="Z8" s="51"/>
      <c r="AA8" s="51"/>
      <c r="AB8" s="51"/>
    </row>
    <row r="9" spans="1:29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0"/>
      <c r="E9" s="380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19</v>
      </c>
      <c r="O9" s="373"/>
      <c r="P9" s="374"/>
      <c r="R9" s="321"/>
      <c r="S9" s="391"/>
      <c r="T9" s="514"/>
      <c r="U9" s="51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0"/>
      <c r="E10" s="380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19" t="str">
        <f>IFERROR(VLOOKUP($D$10,Proxy,2,FALSE),"")</f>
        <v/>
      </c>
      <c r="I10" s="321"/>
      <c r="J10" s="321"/>
      <c r="K10" s="321"/>
      <c r="L10" s="321"/>
      <c r="N10" s="26" t="s">
        <v>20</v>
      </c>
      <c r="O10" s="459"/>
      <c r="P10" s="374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9"/>
      <c r="P11" s="374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27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8"/>
      <c r="N12" s="24" t="s">
        <v>28</v>
      </c>
      <c r="O12" s="455"/>
      <c r="P12" s="456"/>
      <c r="Q12" s="23"/>
      <c r="S12" s="24"/>
      <c r="T12" s="319"/>
      <c r="U12" s="321"/>
      <c r="Z12" s="51"/>
      <c r="AA12" s="51"/>
      <c r="AB12" s="51"/>
    </row>
    <row r="13" spans="1:29" s="312" customFormat="1" ht="23.25" customHeight="1" x14ac:dyDescent="0.2">
      <c r="A13" s="361" t="s">
        <v>29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8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31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8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6" t="s">
        <v>32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8"/>
      <c r="N15" s="651" t="s">
        <v>33</v>
      </c>
      <c r="O15" s="319"/>
      <c r="P15" s="319"/>
      <c r="Q15" s="319"/>
      <c r="R15" s="3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52"/>
      <c r="O16" s="652"/>
      <c r="P16" s="652"/>
      <c r="Q16" s="652"/>
      <c r="R16" s="6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34</v>
      </c>
      <c r="B17" s="329" t="s">
        <v>35</v>
      </c>
      <c r="C17" s="557" t="s">
        <v>36</v>
      </c>
      <c r="D17" s="329" t="s">
        <v>37</v>
      </c>
      <c r="E17" s="330"/>
      <c r="F17" s="329" t="s">
        <v>38</v>
      </c>
      <c r="G17" s="329" t="s">
        <v>39</v>
      </c>
      <c r="H17" s="329" t="s">
        <v>40</v>
      </c>
      <c r="I17" s="329" t="s">
        <v>41</v>
      </c>
      <c r="J17" s="329" t="s">
        <v>42</v>
      </c>
      <c r="K17" s="329" t="s">
        <v>43</v>
      </c>
      <c r="L17" s="329" t="s">
        <v>44</v>
      </c>
      <c r="M17" s="329" t="s">
        <v>45</v>
      </c>
      <c r="N17" s="329" t="s">
        <v>46</v>
      </c>
      <c r="O17" s="563"/>
      <c r="P17" s="563"/>
      <c r="Q17" s="563"/>
      <c r="R17" s="330"/>
      <c r="S17" s="393" t="s">
        <v>47</v>
      </c>
      <c r="T17" s="358"/>
      <c r="U17" s="329" t="s">
        <v>48</v>
      </c>
      <c r="V17" s="329" t="s">
        <v>49</v>
      </c>
      <c r="W17" s="648" t="s">
        <v>50</v>
      </c>
      <c r="X17" s="329" t="s">
        <v>51</v>
      </c>
      <c r="Y17" s="338" t="s">
        <v>52</v>
      </c>
      <c r="Z17" s="338" t="s">
        <v>53</v>
      </c>
      <c r="AA17" s="338" t="s">
        <v>54</v>
      </c>
      <c r="AB17" s="606"/>
      <c r="AC17" s="607"/>
      <c r="AD17" s="621"/>
      <c r="BA17" s="616" t="s">
        <v>55</v>
      </c>
    </row>
    <row r="18" spans="1:53" ht="14.25" customHeight="1" x14ac:dyDescent="0.2">
      <c r="A18" s="334"/>
      <c r="B18" s="334"/>
      <c r="C18" s="334"/>
      <c r="D18" s="331"/>
      <c r="E18" s="332"/>
      <c r="F18" s="334"/>
      <c r="G18" s="334"/>
      <c r="H18" s="334"/>
      <c r="I18" s="334"/>
      <c r="J18" s="334"/>
      <c r="K18" s="334"/>
      <c r="L18" s="334"/>
      <c r="M18" s="334"/>
      <c r="N18" s="331"/>
      <c r="O18" s="564"/>
      <c r="P18" s="564"/>
      <c r="Q18" s="564"/>
      <c r="R18" s="332"/>
      <c r="S18" s="311" t="s">
        <v>56</v>
      </c>
      <c r="T18" s="311" t="s">
        <v>57</v>
      </c>
      <c r="U18" s="334"/>
      <c r="V18" s="334"/>
      <c r="W18" s="649"/>
      <c r="X18" s="334"/>
      <c r="Y18" s="339"/>
      <c r="Z18" s="339"/>
      <c r="AA18" s="608"/>
      <c r="AB18" s="609"/>
      <c r="AC18" s="610"/>
      <c r="AD18" s="622"/>
      <c r="BA18" s="321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6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9"/>
      <c r="Z20" s="309"/>
    </row>
    <row r="21" spans="1:53" ht="14.25" customHeight="1" x14ac:dyDescent="0.25">
      <c r="A21" s="336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5">
        <v>4607091389258</v>
      </c>
      <c r="E22" s="325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6" t="s">
        <v>67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5">
        <v>4607091383881</v>
      </c>
      <c r="E26" s="325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5">
        <v>4607091388237</v>
      </c>
      <c r="E27" s="325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5">
        <v>4607091383935</v>
      </c>
      <c r="E28" s="325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5">
        <v>4680115881853</v>
      </c>
      <c r="E29" s="325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6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5">
        <v>4607091383911</v>
      </c>
      <c r="E30" s="325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5">
        <v>4607091388244</v>
      </c>
      <c r="E31" s="325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65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6" t="s">
        <v>80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5">
        <v>4607091388503</v>
      </c>
      <c r="E35" s="325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6" t="s">
        <v>85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5">
        <v>4607091388282</v>
      </c>
      <c r="E39" s="325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6" t="s">
        <v>89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5">
        <v>4607091389111</v>
      </c>
      <c r="E43" s="325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60" t="s">
        <v>93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9"/>
      <c r="Z47" s="309"/>
    </row>
    <row r="48" spans="1:53" ht="14.25" customHeight="1" x14ac:dyDescent="0.25">
      <c r="A48" s="336" t="s">
        <v>94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5">
        <v>4680115881440</v>
      </c>
      <c r="E49" s="325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64</v>
      </c>
      <c r="V49" s="314">
        <v>80</v>
      </c>
      <c r="W49" s="315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5">
        <v>4680115881433</v>
      </c>
      <c r="E50" s="325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64</v>
      </c>
      <c r="V50" s="314">
        <v>180</v>
      </c>
      <c r="W50" s="315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26" t="s">
        <v>65</v>
      </c>
      <c r="O51" s="327"/>
      <c r="P51" s="327"/>
      <c r="Q51" s="327"/>
      <c r="R51" s="327"/>
      <c r="S51" s="327"/>
      <c r="T51" s="328"/>
      <c r="U51" s="37" t="s">
        <v>66</v>
      </c>
      <c r="V51" s="316">
        <f>IFERROR(V49/H49,"0")+IFERROR(V50/H50,"0")</f>
        <v>74.074074074074062</v>
      </c>
      <c r="W51" s="316">
        <f>IFERROR(W49/H49,"0")+IFERROR(W50/H50,"0")</f>
        <v>75</v>
      </c>
      <c r="X51" s="316">
        <f>IFERROR(IF(X49="",0,X49),"0")+IFERROR(IF(X50="",0,X50),"0")</f>
        <v>0.67850999999999995</v>
      </c>
      <c r="Y51" s="317"/>
      <c r="Z51" s="317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26" t="s">
        <v>65</v>
      </c>
      <c r="O52" s="327"/>
      <c r="P52" s="327"/>
      <c r="Q52" s="327"/>
      <c r="R52" s="327"/>
      <c r="S52" s="327"/>
      <c r="T52" s="328"/>
      <c r="U52" s="37" t="s">
        <v>64</v>
      </c>
      <c r="V52" s="316">
        <f>IFERROR(SUM(V49:V50),"0")</f>
        <v>260</v>
      </c>
      <c r="W52" s="316">
        <f>IFERROR(SUM(W49:W50),"0")</f>
        <v>267.3</v>
      </c>
      <c r="X52" s="37"/>
      <c r="Y52" s="317"/>
      <c r="Z52" s="317"/>
    </row>
    <row r="53" spans="1:53" ht="16.5" customHeight="1" x14ac:dyDescent="0.25">
      <c r="A53" s="360" t="s">
        <v>101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9"/>
      <c r="Z53" s="309"/>
    </row>
    <row r="54" spans="1:53" ht="14.25" customHeight="1" x14ac:dyDescent="0.25">
      <c r="A54" s="336" t="s">
        <v>102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5">
        <v>4680115881426</v>
      </c>
      <c r="E55" s="325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64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5">
        <v>4680115881426</v>
      </c>
      <c r="E56" s="325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4"/>
      <c r="P56" s="324"/>
      <c r="Q56" s="324"/>
      <c r="R56" s="325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5">
        <v>4680115881419</v>
      </c>
      <c r="E57" s="325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64</v>
      </c>
      <c r="V57" s="314">
        <v>225</v>
      </c>
      <c r="W57" s="315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5">
        <v>4680115881525</v>
      </c>
      <c r="E58" s="325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43" t="s">
        <v>112</v>
      </c>
      <c r="O58" s="324"/>
      <c r="P58" s="324"/>
      <c r="Q58" s="324"/>
      <c r="R58" s="325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6" t="s">
        <v>65</v>
      </c>
      <c r="O59" s="327"/>
      <c r="P59" s="327"/>
      <c r="Q59" s="327"/>
      <c r="R59" s="327"/>
      <c r="S59" s="327"/>
      <c r="T59" s="328"/>
      <c r="U59" s="37" t="s">
        <v>66</v>
      </c>
      <c r="V59" s="316">
        <f>IFERROR(V55/H55,"0")+IFERROR(V56/H56,"0")+IFERROR(V57/H57,"0")+IFERROR(V58/H58,"0")</f>
        <v>50</v>
      </c>
      <c r="W59" s="316">
        <f>IFERROR(W55/H55,"0")+IFERROR(W56/H56,"0")+IFERROR(W57/H57,"0")+IFERROR(W58/H58,"0")</f>
        <v>50</v>
      </c>
      <c r="X59" s="316">
        <f>IFERROR(IF(X55="",0,X55),"0")+IFERROR(IF(X56="",0,X56),"0")+IFERROR(IF(X57="",0,X57),"0")+IFERROR(IF(X58="",0,X58),"0")</f>
        <v>0.46849999999999997</v>
      </c>
      <c r="Y59" s="317"/>
      <c r="Z59" s="317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26" t="s">
        <v>65</v>
      </c>
      <c r="O60" s="327"/>
      <c r="P60" s="327"/>
      <c r="Q60" s="327"/>
      <c r="R60" s="327"/>
      <c r="S60" s="327"/>
      <c r="T60" s="328"/>
      <c r="U60" s="37" t="s">
        <v>64</v>
      </c>
      <c r="V60" s="316">
        <f>IFERROR(SUM(V55:V58),"0")</f>
        <v>225</v>
      </c>
      <c r="W60" s="316">
        <f>IFERROR(SUM(W55:W58),"0")</f>
        <v>225</v>
      </c>
      <c r="X60" s="37"/>
      <c r="Y60" s="317"/>
      <c r="Z60" s="317"/>
    </row>
    <row r="61" spans="1:53" ht="16.5" customHeight="1" x14ac:dyDescent="0.25">
      <c r="A61" s="360" t="s">
        <v>92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9"/>
      <c r="Z61" s="309"/>
    </row>
    <row r="62" spans="1:53" ht="14.25" customHeight="1" x14ac:dyDescent="0.25">
      <c r="A62" s="336" t="s">
        <v>102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5">
        <v>4607091382945</v>
      </c>
      <c r="E63" s="325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67" t="s">
        <v>115</v>
      </c>
      <c r="O63" s="324"/>
      <c r="P63" s="324"/>
      <c r="Q63" s="324"/>
      <c r="R63" s="325"/>
      <c r="S63" s="34"/>
      <c r="T63" s="34"/>
      <c r="U63" s="35" t="s">
        <v>64</v>
      </c>
      <c r="V63" s="314">
        <v>50</v>
      </c>
      <c r="W63" s="315">
        <f t="shared" ref="W63:W80" si="2">IFERROR(IF(V63="",0,CEILING((V63/$H63),1)*$H63),"")</f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5">
        <v>4607091385670</v>
      </c>
      <c r="E64" s="325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592" t="s">
        <v>119</v>
      </c>
      <c r="O64" s="324"/>
      <c r="P64" s="324"/>
      <c r="Q64" s="324"/>
      <c r="R64" s="325"/>
      <c r="S64" s="34"/>
      <c r="T64" s="34"/>
      <c r="U64" s="35" t="s">
        <v>64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5">
        <v>4680115881327</v>
      </c>
      <c r="E65" s="325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4"/>
      <c r="P65" s="324"/>
      <c r="Q65" s="324"/>
      <c r="R65" s="325"/>
      <c r="S65" s="34"/>
      <c r="T65" s="34"/>
      <c r="U65" s="35" t="s">
        <v>64</v>
      </c>
      <c r="V65" s="314">
        <v>500</v>
      </c>
      <c r="W65" s="315">
        <f t="shared" si="2"/>
        <v>507.6</v>
      </c>
      <c r="X65" s="36">
        <f>IFERROR(IF(W65=0,"",ROUNDUP(W65/H65,0)*0.02175),"")</f>
        <v>1.0222499999999999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5">
        <v>4680115882133</v>
      </c>
      <c r="E66" s="325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21" t="s">
        <v>125</v>
      </c>
      <c r="O66" s="324"/>
      <c r="P66" s="324"/>
      <c r="Q66" s="324"/>
      <c r="R66" s="325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5">
        <v>4607091382952</v>
      </c>
      <c r="E67" s="325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4"/>
      <c r="P67" s="324"/>
      <c r="Q67" s="324"/>
      <c r="R67" s="325"/>
      <c r="S67" s="34"/>
      <c r="T67" s="34"/>
      <c r="U67" s="35" t="s">
        <v>64</v>
      </c>
      <c r="V67" s="314">
        <v>40</v>
      </c>
      <c r="W67" s="315">
        <f t="shared" si="2"/>
        <v>42</v>
      </c>
      <c r="X67" s="36">
        <f>IFERROR(IF(W67=0,"",ROUNDUP(W67/H67,0)*0.00753),"")</f>
        <v>0.10542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5">
        <v>4607091385687</v>
      </c>
      <c r="E68" s="325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4"/>
      <c r="P68" s="324"/>
      <c r="Q68" s="324"/>
      <c r="R68" s="325"/>
      <c r="S68" s="34"/>
      <c r="T68" s="34"/>
      <c r="U68" s="35" t="s">
        <v>64</v>
      </c>
      <c r="V68" s="314">
        <v>540</v>
      </c>
      <c r="W68" s="315">
        <f t="shared" si="2"/>
        <v>540</v>
      </c>
      <c r="X68" s="36">
        <f t="shared" ref="X68:X73" si="3">IFERROR(IF(W68=0,"",ROUNDUP(W68/H68,0)*0.00937),"")</f>
        <v>1.26495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5">
        <v>4680115882539</v>
      </c>
      <c r="E69" s="325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5">
        <v>4607091384604</v>
      </c>
      <c r="E70" s="325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4"/>
      <c r="P70" s="324"/>
      <c r="Q70" s="324"/>
      <c r="R70" s="325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5">
        <v>4680115880283</v>
      </c>
      <c r="E71" s="325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4"/>
      <c r="P71" s="324"/>
      <c r="Q71" s="324"/>
      <c r="R71" s="325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5">
        <v>4680115881518</v>
      </c>
      <c r="E72" s="325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4"/>
      <c r="P72" s="324"/>
      <c r="Q72" s="324"/>
      <c r="R72" s="325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5">
        <v>4680115881303</v>
      </c>
      <c r="E73" s="325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4"/>
      <c r="P73" s="324"/>
      <c r="Q73" s="324"/>
      <c r="R73" s="325"/>
      <c r="S73" s="34"/>
      <c r="T73" s="34"/>
      <c r="U73" s="35" t="s">
        <v>64</v>
      </c>
      <c r="V73" s="314">
        <v>270</v>
      </c>
      <c r="W73" s="315">
        <f t="shared" si="2"/>
        <v>270</v>
      </c>
      <c r="X73" s="36">
        <f t="shared" si="3"/>
        <v>0.56220000000000003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5">
        <v>4680115882577</v>
      </c>
      <c r="E74" s="325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0" t="s">
        <v>142</v>
      </c>
      <c r="O74" s="324"/>
      <c r="P74" s="324"/>
      <c r="Q74" s="324"/>
      <c r="R74" s="325"/>
      <c r="S74" s="34"/>
      <c r="T74" s="34"/>
      <c r="U74" s="35" t="s">
        <v>64</v>
      </c>
      <c r="V74" s="314">
        <v>180</v>
      </c>
      <c r="W74" s="315">
        <f t="shared" si="2"/>
        <v>182.4</v>
      </c>
      <c r="X74" s="36">
        <f>IFERROR(IF(W74=0,"",ROUNDUP(W74/H74,0)*0.00753),"")</f>
        <v>0.42921000000000004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5">
        <v>4680115882577</v>
      </c>
      <c r="E75" s="325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611" t="s">
        <v>144</v>
      </c>
      <c r="O75" s="324"/>
      <c r="P75" s="324"/>
      <c r="Q75" s="324"/>
      <c r="R75" s="325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5">
        <v>4680115882720</v>
      </c>
      <c r="E76" s="325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26" t="s">
        <v>147</v>
      </c>
      <c r="O76" s="324"/>
      <c r="P76" s="324"/>
      <c r="Q76" s="324"/>
      <c r="R76" s="325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5">
        <v>4607091388466</v>
      </c>
      <c r="E77" s="325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5">
        <v>4680115880269</v>
      </c>
      <c r="E78" s="325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5">
        <v>4680115880429</v>
      </c>
      <c r="E79" s="325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64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5">
        <v>4680115881457</v>
      </c>
      <c r="E80" s="325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26" t="s">
        <v>65</v>
      </c>
      <c r="O81" s="327"/>
      <c r="P81" s="327"/>
      <c r="Q81" s="327"/>
      <c r="R81" s="327"/>
      <c r="S81" s="327"/>
      <c r="T81" s="328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315.34391534391534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318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3.4927799999999993</v>
      </c>
      <c r="Y81" s="317"/>
      <c r="Z81" s="317"/>
    </row>
    <row r="82" spans="1:53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2"/>
      <c r="N82" s="326" t="s">
        <v>65</v>
      </c>
      <c r="O82" s="327"/>
      <c r="P82" s="327"/>
      <c r="Q82" s="327"/>
      <c r="R82" s="327"/>
      <c r="S82" s="327"/>
      <c r="T82" s="328"/>
      <c r="U82" s="37" t="s">
        <v>64</v>
      </c>
      <c r="V82" s="316">
        <f>IFERROR(SUM(V63:V80),"0")</f>
        <v>1580</v>
      </c>
      <c r="W82" s="316">
        <f>IFERROR(SUM(W63:W80),"0")</f>
        <v>1598</v>
      </c>
      <c r="X82" s="37"/>
      <c r="Y82" s="317"/>
      <c r="Z82" s="317"/>
    </row>
    <row r="83" spans="1:53" ht="14.25" customHeight="1" x14ac:dyDescent="0.25">
      <c r="A83" s="336" t="s">
        <v>94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5">
        <v>4607091384789</v>
      </c>
      <c r="E84" s="325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6" t="s">
        <v>158</v>
      </c>
      <c r="O84" s="324"/>
      <c r="P84" s="324"/>
      <c r="Q84" s="324"/>
      <c r="R84" s="325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5">
        <v>4680115881488</v>
      </c>
      <c r="E85" s="325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5">
        <v>4607091384765</v>
      </c>
      <c r="E86" s="325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623" t="s">
        <v>163</v>
      </c>
      <c r="O86" s="324"/>
      <c r="P86" s="324"/>
      <c r="Q86" s="324"/>
      <c r="R86" s="325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5">
        <v>4680115882751</v>
      </c>
      <c r="E87" s="325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30" t="s">
        <v>166</v>
      </c>
      <c r="O87" s="324"/>
      <c r="P87" s="324"/>
      <c r="Q87" s="324"/>
      <c r="R87" s="325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5">
        <v>4680115882775</v>
      </c>
      <c r="E88" s="325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4" t="s">
        <v>170</v>
      </c>
      <c r="O88" s="324"/>
      <c r="P88" s="324"/>
      <c r="Q88" s="324"/>
      <c r="R88" s="325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5">
        <v>4680115880658</v>
      </c>
      <c r="E89" s="325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5">
        <v>4607091381962</v>
      </c>
      <c r="E90" s="325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0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26" t="s">
        <v>65</v>
      </c>
      <c r="O91" s="327"/>
      <c r="P91" s="327"/>
      <c r="Q91" s="327"/>
      <c r="R91" s="327"/>
      <c r="S91" s="327"/>
      <c r="T91" s="328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2"/>
      <c r="N92" s="326" t="s">
        <v>65</v>
      </c>
      <c r="O92" s="327"/>
      <c r="P92" s="327"/>
      <c r="Q92" s="327"/>
      <c r="R92" s="327"/>
      <c r="S92" s="327"/>
      <c r="T92" s="328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6" t="s">
        <v>59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5">
        <v>4607091387667</v>
      </c>
      <c r="E94" s="325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5">
        <v>4607091387636</v>
      </c>
      <c r="E95" s="325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5">
        <v>4607091384727</v>
      </c>
      <c r="E96" s="325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5">
        <v>4607091386745</v>
      </c>
      <c r="E97" s="325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5">
        <v>4607091382426</v>
      </c>
      <c r="E98" s="325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5">
        <v>4607091386547</v>
      </c>
      <c r="E99" s="325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5">
        <v>4607091384734</v>
      </c>
      <c r="E100" s="325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5">
        <v>4607091382464</v>
      </c>
      <c r="E101" s="325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5">
        <v>4680115883444</v>
      </c>
      <c r="E102" s="325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81" t="s">
        <v>193</v>
      </c>
      <c r="O102" s="324"/>
      <c r="P102" s="324"/>
      <c r="Q102" s="324"/>
      <c r="R102" s="325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5">
        <v>4680115883444</v>
      </c>
      <c r="E103" s="325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9" t="s">
        <v>193</v>
      </c>
      <c r="O103" s="324"/>
      <c r="P103" s="324"/>
      <c r="Q103" s="324"/>
      <c r="R103" s="325"/>
      <c r="S103" s="34"/>
      <c r="T103" s="34"/>
      <c r="U103" s="35" t="s">
        <v>64</v>
      </c>
      <c r="V103" s="314">
        <v>87.5</v>
      </c>
      <c r="W103" s="315">
        <f t="shared" si="5"/>
        <v>89.6</v>
      </c>
      <c r="X103" s="36">
        <f>IFERROR(IF(W103=0,"",ROUNDUP(W103/H103,0)*0.00753),"")</f>
        <v>0.24096000000000001</v>
      </c>
      <c r="Y103" s="56"/>
      <c r="Z103" s="57"/>
      <c r="AD103" s="58"/>
      <c r="BA103" s="109" t="s">
        <v>1</v>
      </c>
    </row>
    <row r="104" spans="1:53" x14ac:dyDescent="0.2">
      <c r="A104" s="320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26" t="s">
        <v>65</v>
      </c>
      <c r="O104" s="327"/>
      <c r="P104" s="327"/>
      <c r="Q104" s="327"/>
      <c r="R104" s="327"/>
      <c r="S104" s="327"/>
      <c r="T104" s="328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31.250000000000004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32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0.24096000000000001</v>
      </c>
      <c r="Y104" s="317"/>
      <c r="Z104" s="317"/>
    </row>
    <row r="105" spans="1:53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2"/>
      <c r="N105" s="326" t="s">
        <v>65</v>
      </c>
      <c r="O105" s="327"/>
      <c r="P105" s="327"/>
      <c r="Q105" s="327"/>
      <c r="R105" s="327"/>
      <c r="S105" s="327"/>
      <c r="T105" s="328"/>
      <c r="U105" s="37" t="s">
        <v>64</v>
      </c>
      <c r="V105" s="316">
        <f>IFERROR(SUM(V94:V103),"0")</f>
        <v>87.5</v>
      </c>
      <c r="W105" s="316">
        <f>IFERROR(SUM(W94:W103),"0")</f>
        <v>89.6</v>
      </c>
      <c r="X105" s="37"/>
      <c r="Y105" s="317"/>
      <c r="Z105" s="317"/>
    </row>
    <row r="106" spans="1:53" ht="14.25" customHeight="1" x14ac:dyDescent="0.25">
      <c r="A106" s="336" t="s">
        <v>67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5">
        <v>4607091386967</v>
      </c>
      <c r="E107" s="325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396" t="s">
        <v>197</v>
      </c>
      <c r="O107" s="324"/>
      <c r="P107" s="324"/>
      <c r="Q107" s="324"/>
      <c r="R107" s="325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5">
        <v>4607091386967</v>
      </c>
      <c r="E108" s="325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4" t="s">
        <v>199</v>
      </c>
      <c r="O108" s="324"/>
      <c r="P108" s="324"/>
      <c r="Q108" s="324"/>
      <c r="R108" s="325"/>
      <c r="S108" s="34"/>
      <c r="T108" s="34"/>
      <c r="U108" s="35" t="s">
        <v>64</v>
      </c>
      <c r="V108" s="314">
        <v>150</v>
      </c>
      <c r="W108" s="315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5">
        <v>4607091385304</v>
      </c>
      <c r="E109" s="325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64" t="s">
        <v>202</v>
      </c>
      <c r="O109" s="324"/>
      <c r="P109" s="324"/>
      <c r="Q109" s="324"/>
      <c r="R109" s="325"/>
      <c r="S109" s="34"/>
      <c r="T109" s="34"/>
      <c r="U109" s="35" t="s">
        <v>64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5">
        <v>4607091386264</v>
      </c>
      <c r="E110" s="325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5">
        <v>4680115882584</v>
      </c>
      <c r="E111" s="325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8" t="s">
        <v>207</v>
      </c>
      <c r="O111" s="324"/>
      <c r="P111" s="324"/>
      <c r="Q111" s="324"/>
      <c r="R111" s="325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5">
        <v>4680115882584</v>
      </c>
      <c r="E112" s="325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4"/>
      <c r="P112" s="324"/>
      <c r="Q112" s="324"/>
      <c r="R112" s="325"/>
      <c r="S112" s="34"/>
      <c r="T112" s="34"/>
      <c r="U112" s="35" t="s">
        <v>64</v>
      </c>
      <c r="V112" s="314">
        <v>148.5</v>
      </c>
      <c r="W112" s="315">
        <f t="shared" si="6"/>
        <v>150.48000000000002</v>
      </c>
      <c r="X112" s="36">
        <f>IFERROR(IF(W112=0,"",ROUNDUP(W112/H112,0)*0.00753),"")</f>
        <v>0.42921000000000004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5">
        <v>4607091385731</v>
      </c>
      <c r="E113" s="325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8" t="s">
        <v>212</v>
      </c>
      <c r="O113" s="324"/>
      <c r="P113" s="324"/>
      <c r="Q113" s="324"/>
      <c r="R113" s="325"/>
      <c r="S113" s="34"/>
      <c r="T113" s="34"/>
      <c r="U113" s="35" t="s">
        <v>64</v>
      </c>
      <c r="V113" s="314">
        <v>342</v>
      </c>
      <c r="W113" s="315">
        <f t="shared" si="6"/>
        <v>342.90000000000003</v>
      </c>
      <c r="X113" s="36">
        <f>IFERROR(IF(W113=0,"",ROUNDUP(W113/H113,0)*0.00753),"")</f>
        <v>0.95630999999999999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5">
        <v>4680115880214</v>
      </c>
      <c r="E114" s="325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39" t="s">
        <v>215</v>
      </c>
      <c r="O114" s="324"/>
      <c r="P114" s="324"/>
      <c r="Q114" s="324"/>
      <c r="R114" s="325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5">
        <v>4680115880894</v>
      </c>
      <c r="E115" s="325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90" t="s">
        <v>218</v>
      </c>
      <c r="O115" s="324"/>
      <c r="P115" s="324"/>
      <c r="Q115" s="324"/>
      <c r="R115" s="325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5">
        <v>4607091385427</v>
      </c>
      <c r="E116" s="325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64</v>
      </c>
      <c r="V116" s="314">
        <v>25</v>
      </c>
      <c r="W116" s="315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5">
        <v>4680115882645</v>
      </c>
      <c r="E117" s="325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4"/>
      <c r="P117" s="324"/>
      <c r="Q117" s="324"/>
      <c r="R117" s="325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0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2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209.10714285714286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211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1.8447900000000002</v>
      </c>
      <c r="Y118" s="317"/>
      <c r="Z118" s="317"/>
    </row>
    <row r="119" spans="1:53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2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16">
        <f>IFERROR(SUM(V107:V117),"0")</f>
        <v>665.5</v>
      </c>
      <c r="W119" s="316">
        <f>IFERROR(SUM(W107:W117),"0")</f>
        <v>671.58000000000015</v>
      </c>
      <c r="X119" s="37"/>
      <c r="Y119" s="317"/>
      <c r="Z119" s="317"/>
    </row>
    <row r="120" spans="1:53" ht="14.25" customHeight="1" x14ac:dyDescent="0.25">
      <c r="A120" s="336" t="s">
        <v>224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5">
        <v>4607091383065</v>
      </c>
      <c r="E121" s="325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5">
        <v>4680115881532</v>
      </c>
      <c r="E122" s="325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5"/>
      <c r="S122" s="34"/>
      <c r="T122" s="34"/>
      <c r="U122" s="35" t="s">
        <v>64</v>
      </c>
      <c r="V122" s="314">
        <v>80</v>
      </c>
      <c r="W122" s="315">
        <f>IFERROR(IF(V122="",0,CEILING((V122/$H122),1)*$H122),"")</f>
        <v>81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5">
        <v>4680115882652</v>
      </c>
      <c r="E123" s="325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0" t="s">
        <v>231</v>
      </c>
      <c r="O123" s="324"/>
      <c r="P123" s="324"/>
      <c r="Q123" s="324"/>
      <c r="R123" s="325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5">
        <v>4680115880238</v>
      </c>
      <c r="E124" s="325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4"/>
      <c r="P124" s="324"/>
      <c r="Q124" s="324"/>
      <c r="R124" s="325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5">
        <v>4680115881464</v>
      </c>
      <c r="E125" s="325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00" t="s">
        <v>236</v>
      </c>
      <c r="O125" s="324"/>
      <c r="P125" s="324"/>
      <c r="Q125" s="324"/>
      <c r="R125" s="325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0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2"/>
      <c r="N126" s="326" t="s">
        <v>65</v>
      </c>
      <c r="O126" s="327"/>
      <c r="P126" s="327"/>
      <c r="Q126" s="327"/>
      <c r="R126" s="327"/>
      <c r="S126" s="327"/>
      <c r="T126" s="328"/>
      <c r="U126" s="37" t="s">
        <v>66</v>
      </c>
      <c r="V126" s="316">
        <f>IFERROR(V121/H121,"0")+IFERROR(V122/H122,"0")+IFERROR(V123/H123,"0")+IFERROR(V124/H124,"0")+IFERROR(V125/H125,"0")</f>
        <v>9.8765432098765444</v>
      </c>
      <c r="W126" s="316">
        <f>IFERROR(W121/H121,"0")+IFERROR(W122/H122,"0")+IFERROR(W123/H123,"0")+IFERROR(W124/H124,"0")+IFERROR(W125/H125,"0")</f>
        <v>10</v>
      </c>
      <c r="X126" s="316">
        <f>IFERROR(IF(X121="",0,X121),"0")+IFERROR(IF(X122="",0,X122),"0")+IFERROR(IF(X123="",0,X123),"0")+IFERROR(IF(X124="",0,X124),"0")+IFERROR(IF(X125="",0,X125),"0")</f>
        <v>0.21749999999999997</v>
      </c>
      <c r="Y126" s="317"/>
      <c r="Z126" s="317"/>
    </row>
    <row r="127" spans="1:53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26" t="s">
        <v>65</v>
      </c>
      <c r="O127" s="327"/>
      <c r="P127" s="327"/>
      <c r="Q127" s="327"/>
      <c r="R127" s="327"/>
      <c r="S127" s="327"/>
      <c r="T127" s="328"/>
      <c r="U127" s="37" t="s">
        <v>64</v>
      </c>
      <c r="V127" s="316">
        <f>IFERROR(SUM(V121:V125),"0")</f>
        <v>80</v>
      </c>
      <c r="W127" s="316">
        <f>IFERROR(SUM(W121:W125),"0")</f>
        <v>81</v>
      </c>
      <c r="X127" s="37"/>
      <c r="Y127" s="317"/>
      <c r="Z127" s="317"/>
    </row>
    <row r="128" spans="1:53" ht="16.5" customHeight="1" x14ac:dyDescent="0.25">
      <c r="A128" s="360" t="s">
        <v>237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9"/>
      <c r="Z128" s="309"/>
    </row>
    <row r="129" spans="1:53" ht="14.25" customHeight="1" x14ac:dyDescent="0.25">
      <c r="A129" s="336" t="s">
        <v>67</v>
      </c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5">
        <v>4607091385168</v>
      </c>
      <c r="E130" s="325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25" t="s">
        <v>240</v>
      </c>
      <c r="O130" s="324"/>
      <c r="P130" s="324"/>
      <c r="Q130" s="324"/>
      <c r="R130" s="325"/>
      <c r="S130" s="34"/>
      <c r="T130" s="34"/>
      <c r="U130" s="35" t="s">
        <v>64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5">
        <v>4607091383256</v>
      </c>
      <c r="E131" s="325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5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4"/>
      <c r="P131" s="324"/>
      <c r="Q131" s="324"/>
      <c r="R131" s="325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5">
        <v>4607091385748</v>
      </c>
      <c r="E132" s="325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4"/>
      <c r="P132" s="324"/>
      <c r="Q132" s="324"/>
      <c r="R132" s="325"/>
      <c r="S132" s="34"/>
      <c r="T132" s="34"/>
      <c r="U132" s="35" t="s">
        <v>64</v>
      </c>
      <c r="V132" s="314">
        <v>1215</v>
      </c>
      <c r="W132" s="315">
        <f>IFERROR(IF(V132="",0,CEILING((V132/$H132),1)*$H132),"")</f>
        <v>1215</v>
      </c>
      <c r="X132" s="36">
        <f>IFERROR(IF(W132=0,"",ROUNDUP(W132/H132,0)*0.00753),"")</f>
        <v>3.3885000000000001</v>
      </c>
      <c r="Y132" s="56"/>
      <c r="Z132" s="57"/>
      <c r="AD132" s="58"/>
      <c r="BA132" s="128" t="s">
        <v>1</v>
      </c>
    </row>
    <row r="133" spans="1:53" x14ac:dyDescent="0.2">
      <c r="A133" s="320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2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16">
        <f>IFERROR(V130/H130,"0")+IFERROR(V131/H131,"0")+IFERROR(V132/H132,"0")</f>
        <v>449.99999999999994</v>
      </c>
      <c r="W133" s="316">
        <f>IFERROR(W130/H130,"0")+IFERROR(W131/H131,"0")+IFERROR(W132/H132,"0")</f>
        <v>449.99999999999994</v>
      </c>
      <c r="X133" s="316">
        <f>IFERROR(IF(X130="",0,X130),"0")+IFERROR(IF(X131="",0,X131),"0")+IFERROR(IF(X132="",0,X132),"0")</f>
        <v>3.3885000000000001</v>
      </c>
      <c r="Y133" s="317"/>
      <c r="Z133" s="317"/>
    </row>
    <row r="134" spans="1:53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2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16">
        <f>IFERROR(SUM(V130:V132),"0")</f>
        <v>1215</v>
      </c>
      <c r="W134" s="316">
        <f>IFERROR(SUM(W130:W132),"0")</f>
        <v>1215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60" t="s">
        <v>246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9"/>
      <c r="Z136" s="309"/>
    </row>
    <row r="137" spans="1:53" ht="14.25" customHeight="1" x14ac:dyDescent="0.25">
      <c r="A137" s="336" t="s">
        <v>102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5">
        <v>4607091383423</v>
      </c>
      <c r="E138" s="325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5">
        <v>4607091381405</v>
      </c>
      <c r="E139" s="325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5">
        <v>4607091386516</v>
      </c>
      <c r="E140" s="325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0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2"/>
      <c r="N141" s="326" t="s">
        <v>65</v>
      </c>
      <c r="O141" s="327"/>
      <c r="P141" s="327"/>
      <c r="Q141" s="327"/>
      <c r="R141" s="327"/>
      <c r="S141" s="327"/>
      <c r="T141" s="328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2"/>
      <c r="N142" s="326" t="s">
        <v>65</v>
      </c>
      <c r="O142" s="327"/>
      <c r="P142" s="327"/>
      <c r="Q142" s="327"/>
      <c r="R142" s="327"/>
      <c r="S142" s="327"/>
      <c r="T142" s="328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60" t="s">
        <v>253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9"/>
      <c r="Z143" s="309"/>
    </row>
    <row r="144" spans="1:53" ht="14.25" customHeight="1" x14ac:dyDescent="0.25">
      <c r="A144" s="336" t="s">
        <v>59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5">
        <v>4680115883963</v>
      </c>
      <c r="E145" s="325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1" t="s">
        <v>256</v>
      </c>
      <c r="O145" s="324"/>
      <c r="P145" s="324"/>
      <c r="Q145" s="324"/>
      <c r="R145" s="325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5">
        <v>4680115880993</v>
      </c>
      <c r="E146" s="325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64</v>
      </c>
      <c r="V146" s="314">
        <v>120</v>
      </c>
      <c r="W146" s="315">
        <f t="shared" si="7"/>
        <v>121.80000000000001</v>
      </c>
      <c r="X146" s="36">
        <f>IFERROR(IF(W146=0,"",ROUNDUP(W146/H146,0)*0.00753),"")</f>
        <v>0.21837000000000001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5">
        <v>4680115881761</v>
      </c>
      <c r="E147" s="325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64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5">
        <v>4680115881563</v>
      </c>
      <c r="E148" s="325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64</v>
      </c>
      <c r="V148" s="314">
        <v>250</v>
      </c>
      <c r="W148" s="315">
        <f t="shared" si="7"/>
        <v>252</v>
      </c>
      <c r="X148" s="36">
        <f>IFERROR(IF(W148=0,"",ROUNDUP(W148/H148,0)*0.00753),"")</f>
        <v>0.45180000000000003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5">
        <v>4680115880986</v>
      </c>
      <c r="E149" s="325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64</v>
      </c>
      <c r="V149" s="314">
        <v>210</v>
      </c>
      <c r="W149" s="315">
        <f t="shared" si="7"/>
        <v>210</v>
      </c>
      <c r="X149" s="36">
        <f>IFERROR(IF(W149=0,"",ROUNDUP(W149/H149,0)*0.00502),"")</f>
        <v>0.502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5">
        <v>4680115880207</v>
      </c>
      <c r="E150" s="325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5">
        <v>4680115881785</v>
      </c>
      <c r="E151" s="325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64</v>
      </c>
      <c r="V151" s="314">
        <v>175</v>
      </c>
      <c r="W151" s="315">
        <f t="shared" si="7"/>
        <v>176.4</v>
      </c>
      <c r="X151" s="36">
        <f>IFERROR(IF(W151=0,"",ROUNDUP(W151/H151,0)*0.00502),"")</f>
        <v>0.42168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5">
        <v>4680115881679</v>
      </c>
      <c r="E152" s="325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64</v>
      </c>
      <c r="V152" s="314">
        <v>122.5</v>
      </c>
      <c r="W152" s="315">
        <f t="shared" si="7"/>
        <v>123.9</v>
      </c>
      <c r="X152" s="36">
        <f>IFERROR(IF(W152=0,"",ROUNDUP(W152/H152,0)*0.00502),"")</f>
        <v>0.29618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5">
        <v>4680115880191</v>
      </c>
      <c r="E153" s="325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0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26" t="s">
        <v>65</v>
      </c>
      <c r="O154" s="327"/>
      <c r="P154" s="327"/>
      <c r="Q154" s="327"/>
      <c r="R154" s="327"/>
      <c r="S154" s="327"/>
      <c r="T154" s="328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329.7619047619047</v>
      </c>
      <c r="W154" s="316">
        <f>IFERROR(W145/H145,"0")+IFERROR(W146/H146,"0")+IFERROR(W147/H147,"0")+IFERROR(W148/H148,"0")+IFERROR(W149/H149,"0")+IFERROR(W150/H150,"0")+IFERROR(W151/H151,"0")+IFERROR(W152/H152,"0")+IFERROR(W153/H153,"0")</f>
        <v>332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1.8900299999999999</v>
      </c>
      <c r="Y154" s="317"/>
      <c r="Z154" s="317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2"/>
      <c r="N155" s="326" t="s">
        <v>65</v>
      </c>
      <c r="O155" s="327"/>
      <c r="P155" s="327"/>
      <c r="Q155" s="327"/>
      <c r="R155" s="327"/>
      <c r="S155" s="327"/>
      <c r="T155" s="328"/>
      <c r="U155" s="37" t="s">
        <v>64</v>
      </c>
      <c r="V155" s="316">
        <f>IFERROR(SUM(V145:V153),"0")</f>
        <v>877.5</v>
      </c>
      <c r="W155" s="316">
        <f>IFERROR(SUM(W145:W153),"0")</f>
        <v>884.09999999999991</v>
      </c>
      <c r="X155" s="37"/>
      <c r="Y155" s="317"/>
      <c r="Z155" s="317"/>
    </row>
    <row r="156" spans="1:53" ht="16.5" customHeight="1" x14ac:dyDescent="0.25">
      <c r="A156" s="360" t="s">
        <v>274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9"/>
      <c r="Z156" s="309"/>
    </row>
    <row r="157" spans="1:53" ht="14.25" customHeight="1" x14ac:dyDescent="0.25">
      <c r="A157" s="336" t="s">
        <v>102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5">
        <v>4680115881402</v>
      </c>
      <c r="E158" s="325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4"/>
      <c r="P158" s="324"/>
      <c r="Q158" s="324"/>
      <c r="R158" s="325"/>
      <c r="S158" s="34"/>
      <c r="T158" s="34"/>
      <c r="U158" s="35" t="s">
        <v>64</v>
      </c>
      <c r="V158" s="314">
        <v>50</v>
      </c>
      <c r="W158" s="315">
        <f>IFERROR(IF(V158="",0,CEILING((V158/$H158),1)*$H158),"")</f>
        <v>54</v>
      </c>
      <c r="X158" s="36">
        <f>IFERROR(IF(W158=0,"",ROUNDUP(W158/H158,0)*0.02175),"")</f>
        <v>0.10874999999999999</v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5">
        <v>4680115881396</v>
      </c>
      <c r="E159" s="325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4"/>
      <c r="P159" s="324"/>
      <c r="Q159" s="324"/>
      <c r="R159" s="325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2"/>
      <c r="N160" s="326" t="s">
        <v>65</v>
      </c>
      <c r="O160" s="327"/>
      <c r="P160" s="327"/>
      <c r="Q160" s="327"/>
      <c r="R160" s="327"/>
      <c r="S160" s="327"/>
      <c r="T160" s="328"/>
      <c r="U160" s="37" t="s">
        <v>66</v>
      </c>
      <c r="V160" s="316">
        <f>IFERROR(V158/H158,"0")+IFERROR(V159/H159,"0")</f>
        <v>4.6296296296296298</v>
      </c>
      <c r="W160" s="316">
        <f>IFERROR(W158/H158,"0")+IFERROR(W159/H159,"0")</f>
        <v>5</v>
      </c>
      <c r="X160" s="316">
        <f>IFERROR(IF(X158="",0,X158),"0")+IFERROR(IF(X159="",0,X159),"0")</f>
        <v>0.10874999999999999</v>
      </c>
      <c r="Y160" s="317"/>
      <c r="Z160" s="317"/>
    </row>
    <row r="161" spans="1:53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2"/>
      <c r="N161" s="326" t="s">
        <v>65</v>
      </c>
      <c r="O161" s="327"/>
      <c r="P161" s="327"/>
      <c r="Q161" s="327"/>
      <c r="R161" s="327"/>
      <c r="S161" s="327"/>
      <c r="T161" s="328"/>
      <c r="U161" s="37" t="s">
        <v>64</v>
      </c>
      <c r="V161" s="316">
        <f>IFERROR(SUM(V158:V159),"0")</f>
        <v>50</v>
      </c>
      <c r="W161" s="316">
        <f>IFERROR(SUM(W158:W159),"0")</f>
        <v>54</v>
      </c>
      <c r="X161" s="37"/>
      <c r="Y161" s="317"/>
      <c r="Z161" s="317"/>
    </row>
    <row r="162" spans="1:53" ht="14.25" customHeight="1" x14ac:dyDescent="0.25">
      <c r="A162" s="336" t="s">
        <v>94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5">
        <v>4680115882935</v>
      </c>
      <c r="E163" s="325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3" t="s">
        <v>281</v>
      </c>
      <c r="O163" s="324"/>
      <c r="P163" s="324"/>
      <c r="Q163" s="324"/>
      <c r="R163" s="325"/>
      <c r="S163" s="34"/>
      <c r="T163" s="34"/>
      <c r="U163" s="35" t="s">
        <v>64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5">
        <v>4680115880764</v>
      </c>
      <c r="E164" s="325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4"/>
      <c r="P164" s="324"/>
      <c r="Q164" s="324"/>
      <c r="R164" s="325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0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26" t="s">
        <v>65</v>
      </c>
      <c r="O165" s="327"/>
      <c r="P165" s="327"/>
      <c r="Q165" s="327"/>
      <c r="R165" s="327"/>
      <c r="S165" s="327"/>
      <c r="T165" s="328"/>
      <c r="U165" s="37" t="s">
        <v>66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26" t="s">
        <v>65</v>
      </c>
      <c r="O166" s="327"/>
      <c r="P166" s="327"/>
      <c r="Q166" s="327"/>
      <c r="R166" s="327"/>
      <c r="S166" s="327"/>
      <c r="T166" s="328"/>
      <c r="U166" s="37" t="s">
        <v>64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6" t="s">
        <v>59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5">
        <v>4680115882683</v>
      </c>
      <c r="E168" s="325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64</v>
      </c>
      <c r="V168" s="314">
        <v>80</v>
      </c>
      <c r="W168" s="315">
        <f>IFERROR(IF(V168="",0,CEILING((V168/$H168),1)*$H168),"")</f>
        <v>81</v>
      </c>
      <c r="X168" s="36">
        <f>IFERROR(IF(W168=0,"",ROUNDUP(W168/H168,0)*0.00937),"")</f>
        <v>0.14055000000000001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5">
        <v>4680115882690</v>
      </c>
      <c r="E169" s="325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64</v>
      </c>
      <c r="V169" s="314">
        <v>120</v>
      </c>
      <c r="W169" s="315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5">
        <v>4680115882669</v>
      </c>
      <c r="E170" s="325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64</v>
      </c>
      <c r="V170" s="314">
        <v>300</v>
      </c>
      <c r="W170" s="315">
        <f>IFERROR(IF(V170="",0,CEILING((V170/$H170),1)*$H170),"")</f>
        <v>302.40000000000003</v>
      </c>
      <c r="X170" s="36">
        <f>IFERROR(IF(W170=0,"",ROUNDUP(W170/H170,0)*0.00937),"")</f>
        <v>0.52471999999999996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5">
        <v>4680115882676</v>
      </c>
      <c r="E171" s="325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64</v>
      </c>
      <c r="V171" s="314">
        <v>300</v>
      </c>
      <c r="W171" s="315">
        <f>IFERROR(IF(V171="",0,CEILING((V171/$H171),1)*$H171),"")</f>
        <v>302.40000000000003</v>
      </c>
      <c r="X171" s="36">
        <f>IFERROR(IF(W171=0,"",ROUNDUP(W171/H171,0)*0.00937),"")</f>
        <v>0.52471999999999996</v>
      </c>
      <c r="Y171" s="56"/>
      <c r="Z171" s="57"/>
      <c r="AD171" s="58"/>
      <c r="BA171" s="148" t="s">
        <v>1</v>
      </c>
    </row>
    <row r="172" spans="1:53" x14ac:dyDescent="0.2">
      <c r="A172" s="320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2"/>
      <c r="N172" s="326" t="s">
        <v>65</v>
      </c>
      <c r="O172" s="327"/>
      <c r="P172" s="327"/>
      <c r="Q172" s="327"/>
      <c r="R172" s="327"/>
      <c r="S172" s="327"/>
      <c r="T172" s="328"/>
      <c r="U172" s="37" t="s">
        <v>66</v>
      </c>
      <c r="V172" s="316">
        <f>IFERROR(V168/H168,"0")+IFERROR(V169/H169,"0")+IFERROR(V170/H170,"0")+IFERROR(V171/H171,"0")</f>
        <v>148.14814814814812</v>
      </c>
      <c r="W172" s="316">
        <f>IFERROR(W168/H168,"0")+IFERROR(W169/H169,"0")+IFERROR(W170/H170,"0")+IFERROR(W171/H171,"0")</f>
        <v>150</v>
      </c>
      <c r="X172" s="316">
        <f>IFERROR(IF(X168="",0,X168),"0")+IFERROR(IF(X169="",0,X169),"0")+IFERROR(IF(X170="",0,X170),"0")+IFERROR(IF(X171="",0,X171),"0")</f>
        <v>1.4055</v>
      </c>
      <c r="Y172" s="317"/>
      <c r="Z172" s="317"/>
    </row>
    <row r="173" spans="1:53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2"/>
      <c r="N173" s="326" t="s">
        <v>65</v>
      </c>
      <c r="O173" s="327"/>
      <c r="P173" s="327"/>
      <c r="Q173" s="327"/>
      <c r="R173" s="327"/>
      <c r="S173" s="327"/>
      <c r="T173" s="328"/>
      <c r="U173" s="37" t="s">
        <v>64</v>
      </c>
      <c r="V173" s="316">
        <f>IFERROR(SUM(V168:V171),"0")</f>
        <v>800</v>
      </c>
      <c r="W173" s="316">
        <f>IFERROR(SUM(W168:W171),"0")</f>
        <v>810</v>
      </c>
      <c r="X173" s="37"/>
      <c r="Y173" s="317"/>
      <c r="Z173" s="317"/>
    </row>
    <row r="174" spans="1:53" ht="14.25" customHeight="1" x14ac:dyDescent="0.25">
      <c r="A174" s="336" t="s">
        <v>67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5">
        <v>4680115881556</v>
      </c>
      <c r="E175" s="325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4"/>
      <c r="P175" s="324"/>
      <c r="Q175" s="324"/>
      <c r="R175" s="325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5">
        <v>4680115880573</v>
      </c>
      <c r="E176" s="325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591" t="s">
        <v>296</v>
      </c>
      <c r="O176" s="324"/>
      <c r="P176" s="324"/>
      <c r="Q176" s="324"/>
      <c r="R176" s="325"/>
      <c r="S176" s="34"/>
      <c r="T176" s="34"/>
      <c r="U176" s="35" t="s">
        <v>64</v>
      </c>
      <c r="V176" s="314">
        <v>500</v>
      </c>
      <c r="W176" s="315">
        <f t="shared" si="8"/>
        <v>504.59999999999997</v>
      </c>
      <c r="X176" s="36">
        <f>IFERROR(IF(W176=0,"",ROUNDUP(W176/H176,0)*0.02175),"")</f>
        <v>1.2614999999999998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5">
        <v>4680115881594</v>
      </c>
      <c r="E177" s="325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4"/>
      <c r="P177" s="324"/>
      <c r="Q177" s="324"/>
      <c r="R177" s="325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5">
        <v>4680115881587</v>
      </c>
      <c r="E178" s="325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26" t="s">
        <v>301</v>
      </c>
      <c r="O178" s="324"/>
      <c r="P178" s="324"/>
      <c r="Q178" s="324"/>
      <c r="R178" s="325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5">
        <v>4680115880962</v>
      </c>
      <c r="E179" s="325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4"/>
      <c r="P179" s="324"/>
      <c r="Q179" s="324"/>
      <c r="R179" s="325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5">
        <v>4680115881617</v>
      </c>
      <c r="E180" s="325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4"/>
      <c r="P180" s="324"/>
      <c r="Q180" s="324"/>
      <c r="R180" s="325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5">
        <v>4680115881228</v>
      </c>
      <c r="E181" s="325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24" t="s">
        <v>308</v>
      </c>
      <c r="O181" s="324"/>
      <c r="P181" s="324"/>
      <c r="Q181" s="324"/>
      <c r="R181" s="325"/>
      <c r="S181" s="34"/>
      <c r="T181" s="34"/>
      <c r="U181" s="35" t="s">
        <v>64</v>
      </c>
      <c r="V181" s="314">
        <v>640</v>
      </c>
      <c r="W181" s="315">
        <f t="shared" si="8"/>
        <v>640.79999999999995</v>
      </c>
      <c r="X181" s="36">
        <f>IFERROR(IF(W181=0,"",ROUNDUP(W181/H181,0)*0.00753),"")</f>
        <v>2.01051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5">
        <v>4680115881037</v>
      </c>
      <c r="E182" s="325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5" t="s">
        <v>311</v>
      </c>
      <c r="O182" s="324"/>
      <c r="P182" s="324"/>
      <c r="Q182" s="324"/>
      <c r="R182" s="325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5">
        <v>4680115881211</v>
      </c>
      <c r="E183" s="325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4"/>
      <c r="P183" s="324"/>
      <c r="Q183" s="324"/>
      <c r="R183" s="325"/>
      <c r="S183" s="34"/>
      <c r="T183" s="34"/>
      <c r="U183" s="35" t="s">
        <v>64</v>
      </c>
      <c r="V183" s="314">
        <v>680</v>
      </c>
      <c r="W183" s="315">
        <f t="shared" si="8"/>
        <v>681.6</v>
      </c>
      <c r="X183" s="36">
        <f>IFERROR(IF(W183=0,"",ROUNDUP(W183/H183,0)*0.00753),"")</f>
        <v>2.1385200000000002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5">
        <v>4680115881020</v>
      </c>
      <c r="E184" s="325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4"/>
      <c r="P184" s="324"/>
      <c r="Q184" s="324"/>
      <c r="R184" s="325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5">
        <v>4680115882195</v>
      </c>
      <c r="E185" s="325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4"/>
      <c r="P185" s="324"/>
      <c r="Q185" s="324"/>
      <c r="R185" s="325"/>
      <c r="S185" s="34"/>
      <c r="T185" s="34"/>
      <c r="U185" s="35" t="s">
        <v>64</v>
      </c>
      <c r="V185" s="314">
        <v>800</v>
      </c>
      <c r="W185" s="315">
        <f t="shared" si="8"/>
        <v>801.6</v>
      </c>
      <c r="X185" s="36">
        <f t="shared" ref="X185:X191" si="9">IFERROR(IF(W185=0,"",ROUNDUP(W185/H185,0)*0.00753),"")</f>
        <v>2.5150200000000003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5">
        <v>4680115882607</v>
      </c>
      <c r="E186" s="325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4"/>
      <c r="P186" s="324"/>
      <c r="Q186" s="324"/>
      <c r="R186" s="325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5">
        <v>4680115880092</v>
      </c>
      <c r="E187" s="325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4"/>
      <c r="P187" s="324"/>
      <c r="Q187" s="324"/>
      <c r="R187" s="325"/>
      <c r="S187" s="34"/>
      <c r="T187" s="34"/>
      <c r="U187" s="35" t="s">
        <v>64</v>
      </c>
      <c r="V187" s="314">
        <v>880</v>
      </c>
      <c r="W187" s="315">
        <f t="shared" si="8"/>
        <v>880.8</v>
      </c>
      <c r="X187" s="36">
        <f t="shared" si="9"/>
        <v>2.7635100000000001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5">
        <v>4680115880221</v>
      </c>
      <c r="E188" s="325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4"/>
      <c r="P188" s="324"/>
      <c r="Q188" s="324"/>
      <c r="R188" s="325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5">
        <v>4680115882942</v>
      </c>
      <c r="E189" s="325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4"/>
      <c r="P189" s="324"/>
      <c r="Q189" s="324"/>
      <c r="R189" s="325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5">
        <v>4680115880504</v>
      </c>
      <c r="E190" s="325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4"/>
      <c r="P190" s="324"/>
      <c r="Q190" s="324"/>
      <c r="R190" s="325"/>
      <c r="S190" s="34"/>
      <c r="T190" s="34"/>
      <c r="U190" s="35" t="s">
        <v>64</v>
      </c>
      <c r="V190" s="314">
        <v>240</v>
      </c>
      <c r="W190" s="315">
        <f t="shared" si="8"/>
        <v>240</v>
      </c>
      <c r="X190" s="36">
        <f t="shared" si="9"/>
        <v>0.753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5">
        <v>4680115882164</v>
      </c>
      <c r="E191" s="325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4"/>
      <c r="P191" s="324"/>
      <c r="Q191" s="324"/>
      <c r="R191" s="325"/>
      <c r="S191" s="34"/>
      <c r="T191" s="34"/>
      <c r="U191" s="35" t="s">
        <v>64</v>
      </c>
      <c r="V191" s="314">
        <v>560</v>
      </c>
      <c r="W191" s="315">
        <f t="shared" si="8"/>
        <v>561.6</v>
      </c>
      <c r="X191" s="36">
        <f t="shared" si="9"/>
        <v>1.7620200000000001</v>
      </c>
      <c r="Y191" s="56"/>
      <c r="Z191" s="57"/>
      <c r="AD191" s="58"/>
      <c r="BA191" s="165" t="s">
        <v>1</v>
      </c>
    </row>
    <row r="192" spans="1:53" x14ac:dyDescent="0.2">
      <c r="A192" s="320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2"/>
      <c r="N192" s="326" t="s">
        <v>65</v>
      </c>
      <c r="O192" s="327"/>
      <c r="P192" s="327"/>
      <c r="Q192" s="327"/>
      <c r="R192" s="327"/>
      <c r="S192" s="327"/>
      <c r="T192" s="328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1640.8045977011495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1644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13.204079999999999</v>
      </c>
      <c r="Y192" s="317"/>
      <c r="Z192" s="317"/>
    </row>
    <row r="193" spans="1:53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2"/>
      <c r="N193" s="326" t="s">
        <v>65</v>
      </c>
      <c r="O193" s="327"/>
      <c r="P193" s="327"/>
      <c r="Q193" s="327"/>
      <c r="R193" s="327"/>
      <c r="S193" s="327"/>
      <c r="T193" s="328"/>
      <c r="U193" s="37" t="s">
        <v>64</v>
      </c>
      <c r="V193" s="316">
        <f>IFERROR(SUM(V175:V191),"0")</f>
        <v>4300</v>
      </c>
      <c r="W193" s="316">
        <f>IFERROR(SUM(W175:W191),"0")</f>
        <v>4311</v>
      </c>
      <c r="X193" s="37"/>
      <c r="Y193" s="317"/>
      <c r="Z193" s="317"/>
    </row>
    <row r="194" spans="1:53" ht="14.25" customHeight="1" x14ac:dyDescent="0.25">
      <c r="A194" s="336" t="s">
        <v>224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5">
        <v>4680115882874</v>
      </c>
      <c r="E195" s="325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4"/>
      <c r="P195" s="324"/>
      <c r="Q195" s="324"/>
      <c r="R195" s="325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5">
        <v>4680115884434</v>
      </c>
      <c r="E196" s="325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4"/>
      <c r="P196" s="324"/>
      <c r="Q196" s="324"/>
      <c r="R196" s="325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5">
        <v>4680115880801</v>
      </c>
      <c r="E197" s="325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6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4"/>
      <c r="P197" s="324"/>
      <c r="Q197" s="324"/>
      <c r="R197" s="325"/>
      <c r="S197" s="34"/>
      <c r="T197" s="34"/>
      <c r="U197" s="35" t="s">
        <v>64</v>
      </c>
      <c r="V197" s="314">
        <v>100</v>
      </c>
      <c r="W197" s="315">
        <f>IFERROR(IF(V197="",0,CEILING((V197/$H197),1)*$H197),"")</f>
        <v>100.8</v>
      </c>
      <c r="X197" s="36">
        <f>IFERROR(IF(W197=0,"",ROUNDUP(W197/H197,0)*0.00753),"")</f>
        <v>0.31625999999999999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5">
        <v>4680115880818</v>
      </c>
      <c r="E198" s="325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4"/>
      <c r="P198" s="324"/>
      <c r="Q198" s="324"/>
      <c r="R198" s="325"/>
      <c r="S198" s="34"/>
      <c r="T198" s="34"/>
      <c r="U198" s="35" t="s">
        <v>64</v>
      </c>
      <c r="V198" s="314">
        <v>100</v>
      </c>
      <c r="W198" s="315">
        <f>IFERROR(IF(V198="",0,CEILING((V198/$H198),1)*$H198),"")</f>
        <v>100.8</v>
      </c>
      <c r="X198" s="36">
        <f>IFERROR(IF(W198=0,"",ROUNDUP(W198/H198,0)*0.00753),"")</f>
        <v>0.31625999999999999</v>
      </c>
      <c r="Y198" s="56"/>
      <c r="Z198" s="57"/>
      <c r="AD198" s="58"/>
      <c r="BA198" s="169" t="s">
        <v>1</v>
      </c>
    </row>
    <row r="199" spans="1:53" x14ac:dyDescent="0.2">
      <c r="A199" s="320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2"/>
      <c r="N199" s="326" t="s">
        <v>65</v>
      </c>
      <c r="O199" s="327"/>
      <c r="P199" s="327"/>
      <c r="Q199" s="327"/>
      <c r="R199" s="327"/>
      <c r="S199" s="327"/>
      <c r="T199" s="328"/>
      <c r="U199" s="37" t="s">
        <v>66</v>
      </c>
      <c r="V199" s="316">
        <f>IFERROR(V195/H195,"0")+IFERROR(V196/H196,"0")+IFERROR(V197/H197,"0")+IFERROR(V198/H198,"0")</f>
        <v>83.333333333333343</v>
      </c>
      <c r="W199" s="316">
        <f>IFERROR(W195/H195,"0")+IFERROR(W196/H196,"0")+IFERROR(W197/H197,"0")+IFERROR(W198/H198,"0")</f>
        <v>84</v>
      </c>
      <c r="X199" s="316">
        <f>IFERROR(IF(X195="",0,X195),"0")+IFERROR(IF(X196="",0,X196),"0")+IFERROR(IF(X197="",0,X197),"0")+IFERROR(IF(X198="",0,X198),"0")</f>
        <v>0.63251999999999997</v>
      </c>
      <c r="Y199" s="317"/>
      <c r="Z199" s="317"/>
    </row>
    <row r="200" spans="1:53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2"/>
      <c r="N200" s="326" t="s">
        <v>65</v>
      </c>
      <c r="O200" s="327"/>
      <c r="P200" s="327"/>
      <c r="Q200" s="327"/>
      <c r="R200" s="327"/>
      <c r="S200" s="327"/>
      <c r="T200" s="328"/>
      <c r="U200" s="37" t="s">
        <v>64</v>
      </c>
      <c r="V200" s="316">
        <f>IFERROR(SUM(V195:V198),"0")</f>
        <v>200</v>
      </c>
      <c r="W200" s="316">
        <f>IFERROR(SUM(W195:W198),"0")</f>
        <v>201.6</v>
      </c>
      <c r="X200" s="37"/>
      <c r="Y200" s="317"/>
      <c r="Z200" s="317"/>
    </row>
    <row r="201" spans="1:53" ht="16.5" customHeight="1" x14ac:dyDescent="0.25">
      <c r="A201" s="360" t="s">
        <v>340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09"/>
      <c r="Z201" s="309"/>
    </row>
    <row r="202" spans="1:53" ht="14.25" customHeight="1" x14ac:dyDescent="0.25">
      <c r="A202" s="336" t="s">
        <v>59</v>
      </c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5">
        <v>4607091389845</v>
      </c>
      <c r="E203" s="325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4"/>
      <c r="P203" s="324"/>
      <c r="Q203" s="324"/>
      <c r="R203" s="325"/>
      <c r="S203" s="34"/>
      <c r="T203" s="34"/>
      <c r="U203" s="35" t="s">
        <v>64</v>
      </c>
      <c r="V203" s="314">
        <v>350</v>
      </c>
      <c r="W203" s="315">
        <f>IFERROR(IF(V203="",0,CEILING((V203/$H203),1)*$H203),"")</f>
        <v>350.7</v>
      </c>
      <c r="X203" s="36">
        <f>IFERROR(IF(W203=0,"",ROUNDUP(W203/H203,0)*0.00502),"")</f>
        <v>0.83833999999999997</v>
      </c>
      <c r="Y203" s="56"/>
      <c r="Z203" s="57"/>
      <c r="AD203" s="58"/>
      <c r="BA203" s="170" t="s">
        <v>1</v>
      </c>
    </row>
    <row r="204" spans="1:53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2"/>
      <c r="N204" s="326" t="s">
        <v>65</v>
      </c>
      <c r="O204" s="327"/>
      <c r="P204" s="327"/>
      <c r="Q204" s="327"/>
      <c r="R204" s="327"/>
      <c r="S204" s="327"/>
      <c r="T204" s="328"/>
      <c r="U204" s="37" t="s">
        <v>66</v>
      </c>
      <c r="V204" s="316">
        <f>IFERROR(V203/H203,"0")</f>
        <v>166.66666666666666</v>
      </c>
      <c r="W204" s="316">
        <f>IFERROR(W203/H203,"0")</f>
        <v>167</v>
      </c>
      <c r="X204" s="316">
        <f>IFERROR(IF(X203="",0,X203),"0")</f>
        <v>0.83833999999999997</v>
      </c>
      <c r="Y204" s="317"/>
      <c r="Z204" s="317"/>
    </row>
    <row r="205" spans="1:53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2"/>
      <c r="N205" s="326" t="s">
        <v>65</v>
      </c>
      <c r="O205" s="327"/>
      <c r="P205" s="327"/>
      <c r="Q205" s="327"/>
      <c r="R205" s="327"/>
      <c r="S205" s="327"/>
      <c r="T205" s="328"/>
      <c r="U205" s="37" t="s">
        <v>64</v>
      </c>
      <c r="V205" s="316">
        <f>IFERROR(SUM(V203:V203),"0")</f>
        <v>350</v>
      </c>
      <c r="W205" s="316">
        <f>IFERROR(SUM(W203:W203),"0")</f>
        <v>350.7</v>
      </c>
      <c r="X205" s="37"/>
      <c r="Y205" s="317"/>
      <c r="Z205" s="317"/>
    </row>
    <row r="206" spans="1:53" ht="16.5" customHeight="1" x14ac:dyDescent="0.25">
      <c r="A206" s="360" t="s">
        <v>343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09"/>
      <c r="Z206" s="309"/>
    </row>
    <row r="207" spans="1:53" ht="14.25" customHeight="1" x14ac:dyDescent="0.25">
      <c r="A207" s="336" t="s">
        <v>102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5">
        <v>4607091387445</v>
      </c>
      <c r="E208" s="325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4"/>
      <c r="P208" s="324"/>
      <c r="Q208" s="324"/>
      <c r="R208" s="325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5">
        <v>4607091386004</v>
      </c>
      <c r="E209" s="325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5">
        <v>4607091386004</v>
      </c>
      <c r="E210" s="325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5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5">
        <v>4607091386073</v>
      </c>
      <c r="E211" s="325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4"/>
      <c r="P211" s="324"/>
      <c r="Q211" s="324"/>
      <c r="R211" s="325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5">
        <v>4607091387322</v>
      </c>
      <c r="E212" s="325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5">
        <v>4607091387322</v>
      </c>
      <c r="E213" s="325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5">
        <v>4607091387377</v>
      </c>
      <c r="E214" s="325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5">
        <v>4607091387353</v>
      </c>
      <c r="E215" s="325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5">
        <v>4607091386011</v>
      </c>
      <c r="E216" s="325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5">
        <v>4607091387308</v>
      </c>
      <c r="E217" s="325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5">
        <v>4607091387339</v>
      </c>
      <c r="E218" s="325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5">
        <v>4680115882638</v>
      </c>
      <c r="E219" s="325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4"/>
      <c r="P219" s="324"/>
      <c r="Q219" s="324"/>
      <c r="R219" s="325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5">
        <v>4680115881938</v>
      </c>
      <c r="E220" s="325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4"/>
      <c r="P220" s="324"/>
      <c r="Q220" s="324"/>
      <c r="R220" s="325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5">
        <v>4607091387346</v>
      </c>
      <c r="E221" s="325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0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2"/>
      <c r="N222" s="326" t="s">
        <v>65</v>
      </c>
      <c r="O222" s="327"/>
      <c r="P222" s="327"/>
      <c r="Q222" s="327"/>
      <c r="R222" s="327"/>
      <c r="S222" s="327"/>
      <c r="T222" s="328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2"/>
      <c r="N223" s="326" t="s">
        <v>65</v>
      </c>
      <c r="O223" s="327"/>
      <c r="P223" s="327"/>
      <c r="Q223" s="327"/>
      <c r="R223" s="327"/>
      <c r="S223" s="327"/>
      <c r="T223" s="328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6" t="s">
        <v>94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35">
        <v>4680115881914</v>
      </c>
      <c r="E225" s="325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0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2"/>
      <c r="N226" s="326" t="s">
        <v>65</v>
      </c>
      <c r="O226" s="327"/>
      <c r="P226" s="327"/>
      <c r="Q226" s="327"/>
      <c r="R226" s="327"/>
      <c r="S226" s="327"/>
      <c r="T226" s="328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2"/>
      <c r="N227" s="326" t="s">
        <v>65</v>
      </c>
      <c r="O227" s="327"/>
      <c r="P227" s="327"/>
      <c r="Q227" s="327"/>
      <c r="R227" s="327"/>
      <c r="S227" s="327"/>
      <c r="T227" s="328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6" t="s">
        <v>59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35">
        <v>4607091387193</v>
      </c>
      <c r="E229" s="325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64</v>
      </c>
      <c r="V229" s="314">
        <v>0</v>
      </c>
      <c r="W229" s="315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35">
        <v>4607091387230</v>
      </c>
      <c r="E230" s="325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35">
        <v>4607091387285</v>
      </c>
      <c r="E231" s="325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64</v>
      </c>
      <c r="V231" s="314">
        <v>0</v>
      </c>
      <c r="W231" s="315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0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26" t="s">
        <v>65</v>
      </c>
      <c r="O232" s="327"/>
      <c r="P232" s="327"/>
      <c r="Q232" s="327"/>
      <c r="R232" s="327"/>
      <c r="S232" s="327"/>
      <c r="T232" s="328"/>
      <c r="U232" s="37" t="s">
        <v>66</v>
      </c>
      <c r="V232" s="316">
        <f>IFERROR(V229/H229,"0")+IFERROR(V230/H230,"0")+IFERROR(V231/H231,"0")</f>
        <v>0</v>
      </c>
      <c r="W232" s="316">
        <f>IFERROR(W229/H229,"0")+IFERROR(W230/H230,"0")+IFERROR(W231/H231,"0")</f>
        <v>0</v>
      </c>
      <c r="X232" s="316">
        <f>IFERROR(IF(X229="",0,X229),"0")+IFERROR(IF(X230="",0,X230),"0")+IFERROR(IF(X231="",0,X231),"0")</f>
        <v>0</v>
      </c>
      <c r="Y232" s="317"/>
      <c r="Z232" s="317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2"/>
      <c r="N233" s="326" t="s">
        <v>65</v>
      </c>
      <c r="O233" s="327"/>
      <c r="P233" s="327"/>
      <c r="Q233" s="327"/>
      <c r="R233" s="327"/>
      <c r="S233" s="327"/>
      <c r="T233" s="328"/>
      <c r="U233" s="37" t="s">
        <v>64</v>
      </c>
      <c r="V233" s="316">
        <f>IFERROR(SUM(V229:V231),"0")</f>
        <v>0</v>
      </c>
      <c r="W233" s="316">
        <f>IFERROR(SUM(W229:W231),"0")</f>
        <v>0</v>
      </c>
      <c r="X233" s="37"/>
      <c r="Y233" s="317"/>
      <c r="Z233" s="317"/>
    </row>
    <row r="234" spans="1:53" ht="14.25" customHeight="1" x14ac:dyDescent="0.25">
      <c r="A234" s="336" t="s">
        <v>67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35">
        <v>4607091387766</v>
      </c>
      <c r="E235" s="325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3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35">
        <v>4607091387957</v>
      </c>
      <c r="E236" s="325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35">
        <v>4607091387964</v>
      </c>
      <c r="E237" s="325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35">
        <v>4680115883604</v>
      </c>
      <c r="E238" s="325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491" t="s">
        <v>386</v>
      </c>
      <c r="O238" s="324"/>
      <c r="P238" s="324"/>
      <c r="Q238" s="324"/>
      <c r="R238" s="325"/>
      <c r="S238" s="34"/>
      <c r="T238" s="34"/>
      <c r="U238" s="35" t="s">
        <v>64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35">
        <v>4680115883567</v>
      </c>
      <c r="E239" s="325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417" t="s">
        <v>389</v>
      </c>
      <c r="O239" s="324"/>
      <c r="P239" s="324"/>
      <c r="Q239" s="324"/>
      <c r="R239" s="325"/>
      <c r="S239" s="34"/>
      <c r="T239" s="34"/>
      <c r="U239" s="35" t="s">
        <v>64</v>
      </c>
      <c r="V239" s="314">
        <v>0</v>
      </c>
      <c r="W239" s="315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35">
        <v>4607091381672</v>
      </c>
      <c r="E240" s="325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35">
        <v>4607091387537</v>
      </c>
      <c r="E241" s="325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35">
        <v>4607091387513</v>
      </c>
      <c r="E242" s="325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5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35">
        <v>4680115880511</v>
      </c>
      <c r="E243" s="325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0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26" t="s">
        <v>65</v>
      </c>
      <c r="O244" s="327"/>
      <c r="P244" s="327"/>
      <c r="Q244" s="327"/>
      <c r="R244" s="327"/>
      <c r="S244" s="327"/>
      <c r="T244" s="328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0</v>
      </c>
      <c r="W244" s="316">
        <f>IFERROR(W235/H235,"0")+IFERROR(W236/H236,"0")+IFERROR(W237/H237,"0")+IFERROR(W238/H238,"0")+IFERROR(W239/H239,"0")+IFERROR(W240/H240,"0")+IFERROR(W241/H241,"0")+IFERROR(W242/H242,"0")+IFERROR(W243/H243,"0")</f>
        <v>0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17"/>
      <c r="Z244" s="317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2"/>
      <c r="N245" s="326" t="s">
        <v>65</v>
      </c>
      <c r="O245" s="327"/>
      <c r="P245" s="327"/>
      <c r="Q245" s="327"/>
      <c r="R245" s="327"/>
      <c r="S245" s="327"/>
      <c r="T245" s="328"/>
      <c r="U245" s="37" t="s">
        <v>64</v>
      </c>
      <c r="V245" s="316">
        <f>IFERROR(SUM(V235:V243),"0")</f>
        <v>0</v>
      </c>
      <c r="W245" s="316">
        <f>IFERROR(SUM(W235:W243),"0")</f>
        <v>0</v>
      </c>
      <c r="X245" s="37"/>
      <c r="Y245" s="317"/>
      <c r="Z245" s="317"/>
    </row>
    <row r="246" spans="1:53" ht="14.25" customHeight="1" x14ac:dyDescent="0.25">
      <c r="A246" s="336" t="s">
        <v>224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35">
        <v>4607091380880</v>
      </c>
      <c r="E247" s="325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3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64</v>
      </c>
      <c r="V247" s="314">
        <v>50</v>
      </c>
      <c r="W247" s="315">
        <f>IFERROR(IF(V247="",0,CEILING((V247/$H247),1)*$H247),"")</f>
        <v>50.400000000000006</v>
      </c>
      <c r="X247" s="36">
        <f>IFERROR(IF(W247=0,"",ROUNDUP(W247/H247,0)*0.02175),"")</f>
        <v>0.1305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35">
        <v>4607091384482</v>
      </c>
      <c r="E248" s="325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3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64</v>
      </c>
      <c r="V248" s="314">
        <v>200</v>
      </c>
      <c r="W248" s="315">
        <f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35">
        <v>4607091380897</v>
      </c>
      <c r="E249" s="325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64</v>
      </c>
      <c r="V249" s="314">
        <v>30</v>
      </c>
      <c r="W249" s="315">
        <f>IFERROR(IF(V249="",0,CEILING((V249/$H249),1)*$H249),"")</f>
        <v>33.6</v>
      </c>
      <c r="X249" s="36">
        <f>IFERROR(IF(W249=0,"",ROUNDUP(W249/H249,0)*0.02175),"")</f>
        <v>8.6999999999999994E-2</v>
      </c>
      <c r="Y249" s="56"/>
      <c r="Z249" s="57"/>
      <c r="AD249" s="58"/>
      <c r="BA249" s="200" t="s">
        <v>1</v>
      </c>
    </row>
    <row r="250" spans="1:53" x14ac:dyDescent="0.2">
      <c r="A250" s="320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26" t="s">
        <v>65</v>
      </c>
      <c r="O250" s="327"/>
      <c r="P250" s="327"/>
      <c r="Q250" s="327"/>
      <c r="R250" s="327"/>
      <c r="S250" s="327"/>
      <c r="T250" s="328"/>
      <c r="U250" s="37" t="s">
        <v>66</v>
      </c>
      <c r="V250" s="316">
        <f>IFERROR(V247/H247,"0")+IFERROR(V248/H248,"0")+IFERROR(V249/H249,"0")</f>
        <v>35.164835164835168</v>
      </c>
      <c r="W250" s="316">
        <f>IFERROR(W247/H247,"0")+IFERROR(W248/H248,"0")+IFERROR(W249/H249,"0")</f>
        <v>36</v>
      </c>
      <c r="X250" s="316">
        <f>IFERROR(IF(X247="",0,X247),"0")+IFERROR(IF(X248="",0,X248),"0")+IFERROR(IF(X249="",0,X249),"0")</f>
        <v>0.78299999999999992</v>
      </c>
      <c r="Y250" s="317"/>
      <c r="Z250" s="317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2"/>
      <c r="N251" s="326" t="s">
        <v>65</v>
      </c>
      <c r="O251" s="327"/>
      <c r="P251" s="327"/>
      <c r="Q251" s="327"/>
      <c r="R251" s="327"/>
      <c r="S251" s="327"/>
      <c r="T251" s="328"/>
      <c r="U251" s="37" t="s">
        <v>64</v>
      </c>
      <c r="V251" s="316">
        <f>IFERROR(SUM(V247:V249),"0")</f>
        <v>280</v>
      </c>
      <c r="W251" s="316">
        <f>IFERROR(SUM(W247:W249),"0")</f>
        <v>286.8</v>
      </c>
      <c r="X251" s="37"/>
      <c r="Y251" s="317"/>
      <c r="Z251" s="317"/>
    </row>
    <row r="252" spans="1:53" ht="14.25" customHeight="1" x14ac:dyDescent="0.25">
      <c r="A252" s="336" t="s">
        <v>80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35">
        <v>4607091388374</v>
      </c>
      <c r="E253" s="325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381" t="s">
        <v>406</v>
      </c>
      <c r="O253" s="324"/>
      <c r="P253" s="324"/>
      <c r="Q253" s="324"/>
      <c r="R253" s="325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35">
        <v>4607091388381</v>
      </c>
      <c r="E254" s="325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462" t="s">
        <v>409</v>
      </c>
      <c r="O254" s="324"/>
      <c r="P254" s="324"/>
      <c r="Q254" s="324"/>
      <c r="R254" s="325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35">
        <v>4607091388404</v>
      </c>
      <c r="E255" s="325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0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2"/>
      <c r="N256" s="326" t="s">
        <v>65</v>
      </c>
      <c r="O256" s="327"/>
      <c r="P256" s="327"/>
      <c r="Q256" s="327"/>
      <c r="R256" s="327"/>
      <c r="S256" s="327"/>
      <c r="T256" s="328"/>
      <c r="U256" s="37" t="s">
        <v>66</v>
      </c>
      <c r="V256" s="316">
        <f>IFERROR(V253/H253,"0")+IFERROR(V254/H254,"0")+IFERROR(V255/H255,"0")</f>
        <v>0</v>
      </c>
      <c r="W256" s="316">
        <f>IFERROR(W253/H253,"0")+IFERROR(W254/H254,"0")+IFERROR(W255/H255,"0")</f>
        <v>0</v>
      </c>
      <c r="X256" s="316">
        <f>IFERROR(IF(X253="",0,X253),"0")+IFERROR(IF(X254="",0,X254),"0")+IFERROR(IF(X255="",0,X255),"0")</f>
        <v>0</v>
      </c>
      <c r="Y256" s="317"/>
      <c r="Z256" s="317"/>
    </row>
    <row r="257" spans="1:53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2"/>
      <c r="N257" s="326" t="s">
        <v>65</v>
      </c>
      <c r="O257" s="327"/>
      <c r="P257" s="327"/>
      <c r="Q257" s="327"/>
      <c r="R257" s="327"/>
      <c r="S257" s="327"/>
      <c r="T257" s="328"/>
      <c r="U257" s="37" t="s">
        <v>64</v>
      </c>
      <c r="V257" s="316">
        <f>IFERROR(SUM(V253:V255),"0")</f>
        <v>0</v>
      </c>
      <c r="W257" s="316">
        <f>IFERROR(SUM(W253:W255),"0")</f>
        <v>0</v>
      </c>
      <c r="X257" s="37"/>
      <c r="Y257" s="317"/>
      <c r="Z257" s="317"/>
    </row>
    <row r="258" spans="1:53" ht="14.25" customHeight="1" x14ac:dyDescent="0.25">
      <c r="A258" s="336" t="s">
        <v>412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35">
        <v>4680115881808</v>
      </c>
      <c r="E259" s="325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35">
        <v>4680115881822</v>
      </c>
      <c r="E260" s="325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35">
        <v>4680115880016</v>
      </c>
      <c r="E261" s="325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0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2"/>
      <c r="N262" s="326" t="s">
        <v>65</v>
      </c>
      <c r="O262" s="327"/>
      <c r="P262" s="327"/>
      <c r="Q262" s="327"/>
      <c r="R262" s="327"/>
      <c r="S262" s="327"/>
      <c r="T262" s="328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2"/>
      <c r="N263" s="326" t="s">
        <v>65</v>
      </c>
      <c r="O263" s="327"/>
      <c r="P263" s="327"/>
      <c r="Q263" s="327"/>
      <c r="R263" s="327"/>
      <c r="S263" s="327"/>
      <c r="T263" s="328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60" t="s">
        <v>421</v>
      </c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09"/>
      <c r="Z264" s="309"/>
    </row>
    <row r="265" spans="1:53" ht="14.25" customHeight="1" x14ac:dyDescent="0.25">
      <c r="A265" s="336" t="s">
        <v>102</v>
      </c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35">
        <v>4607091387421</v>
      </c>
      <c r="E266" s="325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4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64</v>
      </c>
      <c r="V266" s="314">
        <v>120</v>
      </c>
      <c r="W266" s="315">
        <f t="shared" ref="W266:W272" si="13">IFERROR(IF(V266="",0,CEILING((V266/$H266),1)*$H266),"")</f>
        <v>129.60000000000002</v>
      </c>
      <c r="X266" s="36">
        <f>IFERROR(IF(W266=0,"",ROUNDUP(W266/H266,0)*0.02175),"")</f>
        <v>0.26100000000000001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35">
        <v>4607091387421</v>
      </c>
      <c r="E267" s="325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35">
        <v>4607091387452</v>
      </c>
      <c r="E268" s="325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35">
        <v>4607091387452</v>
      </c>
      <c r="E269" s="325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433" t="s">
        <v>428</v>
      </c>
      <c r="O269" s="324"/>
      <c r="P269" s="324"/>
      <c r="Q269" s="324"/>
      <c r="R269" s="325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35">
        <v>4607091385984</v>
      </c>
      <c r="E270" s="325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35">
        <v>4607091387438</v>
      </c>
      <c r="E271" s="325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35">
        <v>4607091387469</v>
      </c>
      <c r="E272" s="325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0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2"/>
      <c r="N273" s="326" t="s">
        <v>65</v>
      </c>
      <c r="O273" s="327"/>
      <c r="P273" s="327"/>
      <c r="Q273" s="327"/>
      <c r="R273" s="327"/>
      <c r="S273" s="327"/>
      <c r="T273" s="328"/>
      <c r="U273" s="37" t="s">
        <v>66</v>
      </c>
      <c r="V273" s="316">
        <f>IFERROR(V266/H266,"0")+IFERROR(V267/H267,"0")+IFERROR(V268/H268,"0")+IFERROR(V269/H269,"0")+IFERROR(V270/H270,"0")+IFERROR(V271/H271,"0")+IFERROR(V272/H272,"0")</f>
        <v>11.111111111111111</v>
      </c>
      <c r="W273" s="316">
        <f>IFERROR(W266/H266,"0")+IFERROR(W267/H267,"0")+IFERROR(W268/H268,"0")+IFERROR(W269/H269,"0")+IFERROR(W270/H270,"0")+IFERROR(W271/H271,"0")+IFERROR(W272/H272,"0")</f>
        <v>12.000000000000002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0.26100000000000001</v>
      </c>
      <c r="Y273" s="317"/>
      <c r="Z273" s="317"/>
    </row>
    <row r="274" spans="1:53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26" t="s">
        <v>65</v>
      </c>
      <c r="O274" s="327"/>
      <c r="P274" s="327"/>
      <c r="Q274" s="327"/>
      <c r="R274" s="327"/>
      <c r="S274" s="327"/>
      <c r="T274" s="328"/>
      <c r="U274" s="37" t="s">
        <v>64</v>
      </c>
      <c r="V274" s="316">
        <f>IFERROR(SUM(V266:V272),"0")</f>
        <v>120</v>
      </c>
      <c r="W274" s="316">
        <f>IFERROR(SUM(W266:W272),"0")</f>
        <v>129.60000000000002</v>
      </c>
      <c r="X274" s="37"/>
      <c r="Y274" s="317"/>
      <c r="Z274" s="317"/>
    </row>
    <row r="275" spans="1:53" ht="14.25" customHeight="1" x14ac:dyDescent="0.25">
      <c r="A275" s="336" t="s">
        <v>59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35">
        <v>4607091387292</v>
      </c>
      <c r="E276" s="325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35">
        <v>4607091387315</v>
      </c>
      <c r="E277" s="325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1"/>
      <c r="M278" s="322"/>
      <c r="N278" s="326" t="s">
        <v>65</v>
      </c>
      <c r="O278" s="327"/>
      <c r="P278" s="327"/>
      <c r="Q278" s="327"/>
      <c r="R278" s="327"/>
      <c r="S278" s="327"/>
      <c r="T278" s="328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26" t="s">
        <v>65</v>
      </c>
      <c r="O279" s="327"/>
      <c r="P279" s="327"/>
      <c r="Q279" s="327"/>
      <c r="R279" s="327"/>
      <c r="S279" s="327"/>
      <c r="T279" s="328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60" t="s">
        <v>439</v>
      </c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09"/>
      <c r="Z280" s="309"/>
    </row>
    <row r="281" spans="1:53" ht="14.25" customHeight="1" x14ac:dyDescent="0.25">
      <c r="A281" s="336" t="s">
        <v>59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35">
        <v>4607091383836</v>
      </c>
      <c r="E282" s="325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64</v>
      </c>
      <c r="V282" s="314">
        <v>24</v>
      </c>
      <c r="W282" s="315">
        <f>IFERROR(IF(V282="",0,CEILING((V282/$H282),1)*$H282),"")</f>
        <v>25.2</v>
      </c>
      <c r="X282" s="36">
        <f>IFERROR(IF(W282=0,"",ROUNDUP(W282/H282,0)*0.00753),"")</f>
        <v>0.10542</v>
      </c>
      <c r="Y282" s="56"/>
      <c r="Z282" s="57"/>
      <c r="AD282" s="58"/>
      <c r="BA282" s="216" t="s">
        <v>1</v>
      </c>
    </row>
    <row r="283" spans="1:53" x14ac:dyDescent="0.2">
      <c r="A283" s="320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16">
        <f>IFERROR(V282/H282,"0")</f>
        <v>13.333333333333332</v>
      </c>
      <c r="W283" s="316">
        <f>IFERROR(W282/H282,"0")</f>
        <v>14</v>
      </c>
      <c r="X283" s="316">
        <f>IFERROR(IF(X282="",0,X282),"0")</f>
        <v>0.10542</v>
      </c>
      <c r="Y283" s="317"/>
      <c r="Z283" s="317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16">
        <f>IFERROR(SUM(V282:V282),"0")</f>
        <v>24</v>
      </c>
      <c r="W284" s="316">
        <f>IFERROR(SUM(W282:W282),"0")</f>
        <v>25.2</v>
      </c>
      <c r="X284" s="37"/>
      <c r="Y284" s="317"/>
      <c r="Z284" s="317"/>
    </row>
    <row r="285" spans="1:53" ht="14.25" customHeight="1" x14ac:dyDescent="0.25">
      <c r="A285" s="336" t="s">
        <v>67</v>
      </c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35">
        <v>4607091387919</v>
      </c>
      <c r="E286" s="325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0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2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6" t="s">
        <v>224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35">
        <v>4607091388831</v>
      </c>
      <c r="E290" s="325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64</v>
      </c>
      <c r="V290" s="314">
        <v>0</v>
      </c>
      <c r="W290" s="315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2"/>
      <c r="N291" s="326" t="s">
        <v>65</v>
      </c>
      <c r="O291" s="327"/>
      <c r="P291" s="327"/>
      <c r="Q291" s="327"/>
      <c r="R291" s="327"/>
      <c r="S291" s="327"/>
      <c r="T291" s="328"/>
      <c r="U291" s="37" t="s">
        <v>66</v>
      </c>
      <c r="V291" s="316">
        <f>IFERROR(V290/H290,"0")</f>
        <v>0</v>
      </c>
      <c r="W291" s="316">
        <f>IFERROR(W290/H290,"0")</f>
        <v>0</v>
      </c>
      <c r="X291" s="316">
        <f>IFERROR(IF(X290="",0,X290),"0")</f>
        <v>0</v>
      </c>
      <c r="Y291" s="317"/>
      <c r="Z291" s="317"/>
    </row>
    <row r="292" spans="1:53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2"/>
      <c r="N292" s="326" t="s">
        <v>65</v>
      </c>
      <c r="O292" s="327"/>
      <c r="P292" s="327"/>
      <c r="Q292" s="327"/>
      <c r="R292" s="327"/>
      <c r="S292" s="327"/>
      <c r="T292" s="328"/>
      <c r="U292" s="37" t="s">
        <v>64</v>
      </c>
      <c r="V292" s="316">
        <f>IFERROR(SUM(V290:V290),"0")</f>
        <v>0</v>
      </c>
      <c r="W292" s="316">
        <f>IFERROR(SUM(W290:W290),"0")</f>
        <v>0</v>
      </c>
      <c r="X292" s="37"/>
      <c r="Y292" s="317"/>
      <c r="Z292" s="317"/>
    </row>
    <row r="293" spans="1:53" ht="14.25" customHeight="1" x14ac:dyDescent="0.25">
      <c r="A293" s="336" t="s">
        <v>80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35">
        <v>4607091383102</v>
      </c>
      <c r="E294" s="325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0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2"/>
      <c r="N295" s="326" t="s">
        <v>65</v>
      </c>
      <c r="O295" s="327"/>
      <c r="P295" s="327"/>
      <c r="Q295" s="327"/>
      <c r="R295" s="327"/>
      <c r="S295" s="327"/>
      <c r="T295" s="328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26" t="s">
        <v>65</v>
      </c>
      <c r="O296" s="327"/>
      <c r="P296" s="327"/>
      <c r="Q296" s="327"/>
      <c r="R296" s="327"/>
      <c r="S296" s="327"/>
      <c r="T296" s="328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60" t="s">
        <v>449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9"/>
      <c r="Z298" s="309"/>
    </row>
    <row r="299" spans="1:53" ht="14.25" customHeight="1" x14ac:dyDescent="0.25">
      <c r="A299" s="336" t="s">
        <v>102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35">
        <v>4607091383997</v>
      </c>
      <c r="E300" s="325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64</v>
      </c>
      <c r="V300" s="314">
        <v>950</v>
      </c>
      <c r="W300" s="315">
        <f t="shared" ref="W300:W307" si="14">IFERROR(IF(V300="",0,CEILING((V300/$H300),1)*$H300),"")</f>
        <v>960</v>
      </c>
      <c r="X300" s="36">
        <f>IFERROR(IF(W300=0,"",ROUNDUP(W300/H300,0)*0.02175),"")</f>
        <v>1.3919999999999999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35">
        <v>4607091383997</v>
      </c>
      <c r="E301" s="325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4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35">
        <v>4607091384130</v>
      </c>
      <c r="E302" s="325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6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64</v>
      </c>
      <c r="V302" s="314">
        <v>0</v>
      </c>
      <c r="W302" s="315">
        <f t="shared" si="14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35">
        <v>4607091384130</v>
      </c>
      <c r="E303" s="325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3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35">
        <v>4607091384147</v>
      </c>
      <c r="E304" s="325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64</v>
      </c>
      <c r="V304" s="314">
        <v>1000</v>
      </c>
      <c r="W304" s="315">
        <f t="shared" si="14"/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35">
        <v>4607091384147</v>
      </c>
      <c r="E305" s="325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568" t="s">
        <v>459</v>
      </c>
      <c r="O305" s="324"/>
      <c r="P305" s="324"/>
      <c r="Q305" s="324"/>
      <c r="R305" s="325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35">
        <v>4607091384154</v>
      </c>
      <c r="E306" s="325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64</v>
      </c>
      <c r="V306" s="314">
        <v>125</v>
      </c>
      <c r="W306" s="315">
        <f t="shared" si="14"/>
        <v>125</v>
      </c>
      <c r="X306" s="36">
        <f>IFERROR(IF(W306=0,"",ROUNDUP(W306/H306,0)*0.00937),"")</f>
        <v>0.23424999999999999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35">
        <v>4607091384161</v>
      </c>
      <c r="E307" s="325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64</v>
      </c>
      <c r="V307" s="314">
        <v>0</v>
      </c>
      <c r="W307" s="315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0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2"/>
      <c r="N308" s="326" t="s">
        <v>65</v>
      </c>
      <c r="O308" s="327"/>
      <c r="P308" s="327"/>
      <c r="Q308" s="327"/>
      <c r="R308" s="327"/>
      <c r="S308" s="327"/>
      <c r="T308" s="328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155</v>
      </c>
      <c r="W308" s="316">
        <f>IFERROR(W300/H300,"0")+IFERROR(W301/H301,"0")+IFERROR(W302/H302,"0")+IFERROR(W303/H303,"0")+IFERROR(W304/H304,"0")+IFERROR(W305/H305,"0")+IFERROR(W306/H306,"0")+IFERROR(W307/H307,"0")</f>
        <v>156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3.0834999999999995</v>
      </c>
      <c r="Y308" s="317"/>
      <c r="Z308" s="317"/>
    </row>
    <row r="309" spans="1:53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2"/>
      <c r="N309" s="326" t="s">
        <v>65</v>
      </c>
      <c r="O309" s="327"/>
      <c r="P309" s="327"/>
      <c r="Q309" s="327"/>
      <c r="R309" s="327"/>
      <c r="S309" s="327"/>
      <c r="T309" s="328"/>
      <c r="U309" s="37" t="s">
        <v>64</v>
      </c>
      <c r="V309" s="316">
        <f>IFERROR(SUM(V300:V307),"0")</f>
        <v>2075</v>
      </c>
      <c r="W309" s="316">
        <f>IFERROR(SUM(W300:W307),"0")</f>
        <v>2090</v>
      </c>
      <c r="X309" s="37"/>
      <c r="Y309" s="317"/>
      <c r="Z309" s="317"/>
    </row>
    <row r="310" spans="1:53" ht="14.25" customHeight="1" x14ac:dyDescent="0.25">
      <c r="A310" s="336" t="s">
        <v>94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35">
        <v>4607091383980</v>
      </c>
      <c r="E311" s="325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64</v>
      </c>
      <c r="V311" s="314">
        <v>1300</v>
      </c>
      <c r="W311" s="315">
        <f>IFERROR(IF(V311="",0,CEILING((V311/$H311),1)*$H311),"")</f>
        <v>1305</v>
      </c>
      <c r="X311" s="36">
        <f>IFERROR(IF(W311=0,"",ROUNDUP(W311/H311,0)*0.02175),"")</f>
        <v>1.8922499999999998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35">
        <v>4680115883314</v>
      </c>
      <c r="E312" s="325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359" t="s">
        <v>468</v>
      </c>
      <c r="O312" s="324"/>
      <c r="P312" s="324"/>
      <c r="Q312" s="324"/>
      <c r="R312" s="325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35">
        <v>4607091384178</v>
      </c>
      <c r="E313" s="325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3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64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16">
        <f>IFERROR(V311/H311,"0")+IFERROR(V312/H312,"0")+IFERROR(V313/H313,"0")</f>
        <v>86.666666666666671</v>
      </c>
      <c r="W314" s="316">
        <f>IFERROR(W311/H311,"0")+IFERROR(W312/H312,"0")+IFERROR(W313/H313,"0")</f>
        <v>87</v>
      </c>
      <c r="X314" s="316">
        <f>IFERROR(IF(X311="",0,X311),"0")+IFERROR(IF(X312="",0,X312),"0")+IFERROR(IF(X313="",0,X313),"0")</f>
        <v>1.8922499999999998</v>
      </c>
      <c r="Y314" s="317"/>
      <c r="Z314" s="317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16">
        <f>IFERROR(SUM(V311:V313),"0")</f>
        <v>1300</v>
      </c>
      <c r="W315" s="316">
        <f>IFERROR(SUM(W311:W313),"0")</f>
        <v>1305</v>
      </c>
      <c r="X315" s="37"/>
      <c r="Y315" s="317"/>
      <c r="Z315" s="317"/>
    </row>
    <row r="316" spans="1:53" ht="14.25" customHeight="1" x14ac:dyDescent="0.25">
      <c r="A316" s="336" t="s">
        <v>67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35">
        <v>4607091384260</v>
      </c>
      <c r="E317" s="325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3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4"/>
      <c r="P317" s="324"/>
      <c r="Q317" s="324"/>
      <c r="R317" s="325"/>
      <c r="S317" s="34"/>
      <c r="T317" s="34"/>
      <c r="U317" s="35" t="s">
        <v>64</v>
      </c>
      <c r="V317" s="314">
        <v>70</v>
      </c>
      <c r="W317" s="315">
        <f>IFERROR(IF(V317="",0,CEILING((V317/$H317),1)*$H317),"")</f>
        <v>70.2</v>
      </c>
      <c r="X317" s="36">
        <f>IFERROR(IF(W317=0,"",ROUNDUP(W317/H317,0)*0.02175),"")</f>
        <v>0.19574999999999998</v>
      </c>
      <c r="Y317" s="56"/>
      <c r="Z317" s="57"/>
      <c r="AD317" s="58"/>
      <c r="BA317" s="231" t="s">
        <v>1</v>
      </c>
    </row>
    <row r="318" spans="1:53" x14ac:dyDescent="0.2">
      <c r="A318" s="320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26" t="s">
        <v>65</v>
      </c>
      <c r="O318" s="327"/>
      <c r="P318" s="327"/>
      <c r="Q318" s="327"/>
      <c r="R318" s="327"/>
      <c r="S318" s="327"/>
      <c r="T318" s="328"/>
      <c r="U318" s="37" t="s">
        <v>66</v>
      </c>
      <c r="V318" s="316">
        <f>IFERROR(V317/H317,"0")</f>
        <v>8.9743589743589745</v>
      </c>
      <c r="W318" s="316">
        <f>IFERROR(W317/H317,"0")</f>
        <v>9</v>
      </c>
      <c r="X318" s="316">
        <f>IFERROR(IF(X317="",0,X317),"0")</f>
        <v>0.19574999999999998</v>
      </c>
      <c r="Y318" s="317"/>
      <c r="Z318" s="317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26" t="s">
        <v>65</v>
      </c>
      <c r="O319" s="327"/>
      <c r="P319" s="327"/>
      <c r="Q319" s="327"/>
      <c r="R319" s="327"/>
      <c r="S319" s="327"/>
      <c r="T319" s="328"/>
      <c r="U319" s="37" t="s">
        <v>64</v>
      </c>
      <c r="V319" s="316">
        <f>IFERROR(SUM(V317:V317),"0")</f>
        <v>70</v>
      </c>
      <c r="W319" s="316">
        <f>IFERROR(SUM(W317:W317),"0")</f>
        <v>70.2</v>
      </c>
      <c r="X319" s="37"/>
      <c r="Y319" s="317"/>
      <c r="Z319" s="317"/>
    </row>
    <row r="320" spans="1:53" ht="14.25" customHeight="1" x14ac:dyDescent="0.25">
      <c r="A320" s="336" t="s">
        <v>224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35">
        <v>4607091384673</v>
      </c>
      <c r="E321" s="325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4"/>
      <c r="P321" s="324"/>
      <c r="Q321" s="324"/>
      <c r="R321" s="325"/>
      <c r="S321" s="34"/>
      <c r="T321" s="34"/>
      <c r="U321" s="35" t="s">
        <v>64</v>
      </c>
      <c r="V321" s="314">
        <v>120</v>
      </c>
      <c r="W321" s="315">
        <f>IFERROR(IF(V321="",0,CEILING((V321/$H321),1)*$H321),"")</f>
        <v>124.8</v>
      </c>
      <c r="X321" s="36">
        <f>IFERROR(IF(W321=0,"",ROUNDUP(W321/H321,0)*0.02175),"")</f>
        <v>0.34799999999999998</v>
      </c>
      <c r="Y321" s="56"/>
      <c r="Z321" s="57"/>
      <c r="AD321" s="58"/>
      <c r="BA321" s="232" t="s">
        <v>1</v>
      </c>
    </row>
    <row r="322" spans="1:53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16">
        <f>IFERROR(V321/H321,"0")</f>
        <v>15.384615384615385</v>
      </c>
      <c r="W322" s="316">
        <f>IFERROR(W321/H321,"0")</f>
        <v>16</v>
      </c>
      <c r="X322" s="316">
        <f>IFERROR(IF(X321="",0,X321),"0")</f>
        <v>0.34799999999999998</v>
      </c>
      <c r="Y322" s="317"/>
      <c r="Z322" s="317"/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16">
        <f>IFERROR(SUM(V321:V321),"0")</f>
        <v>120</v>
      </c>
      <c r="W323" s="316">
        <f>IFERROR(SUM(W321:W321),"0")</f>
        <v>124.8</v>
      </c>
      <c r="X323" s="37"/>
      <c r="Y323" s="317"/>
      <c r="Z323" s="317"/>
    </row>
    <row r="324" spans="1:53" ht="16.5" customHeight="1" x14ac:dyDescent="0.25">
      <c r="A324" s="360" t="s">
        <v>475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9"/>
      <c r="Z324" s="309"/>
    </row>
    <row r="325" spans="1:53" ht="14.25" customHeight="1" x14ac:dyDescent="0.25">
      <c r="A325" s="336" t="s">
        <v>102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35">
        <v>4607091384185</v>
      </c>
      <c r="E326" s="325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5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4"/>
      <c r="P326" s="324"/>
      <c r="Q326" s="324"/>
      <c r="R326" s="325"/>
      <c r="S326" s="34"/>
      <c r="T326" s="34"/>
      <c r="U326" s="35" t="s">
        <v>64</v>
      </c>
      <c r="V326" s="314">
        <v>0</v>
      </c>
      <c r="W326" s="31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35">
        <v>4607091384192</v>
      </c>
      <c r="E327" s="325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3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4"/>
      <c r="P327" s="324"/>
      <c r="Q327" s="324"/>
      <c r="R327" s="325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35">
        <v>4680115881907</v>
      </c>
      <c r="E328" s="325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4"/>
      <c r="P328" s="324"/>
      <c r="Q328" s="324"/>
      <c r="R328" s="325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35">
        <v>4607091384680</v>
      </c>
      <c r="E329" s="325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4"/>
      <c r="P329" s="324"/>
      <c r="Q329" s="324"/>
      <c r="R329" s="325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0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26" t="s">
        <v>65</v>
      </c>
      <c r="O330" s="327"/>
      <c r="P330" s="327"/>
      <c r="Q330" s="327"/>
      <c r="R330" s="327"/>
      <c r="S330" s="327"/>
      <c r="T330" s="328"/>
      <c r="U330" s="37" t="s">
        <v>66</v>
      </c>
      <c r="V330" s="316">
        <f>IFERROR(V326/H326,"0")+IFERROR(V327/H327,"0")+IFERROR(V328/H328,"0")+IFERROR(V329/H329,"0")</f>
        <v>0</v>
      </c>
      <c r="W330" s="316">
        <f>IFERROR(W326/H326,"0")+IFERROR(W327/H327,"0")+IFERROR(W328/H328,"0")+IFERROR(W329/H329,"0")</f>
        <v>0</v>
      </c>
      <c r="X330" s="316">
        <f>IFERROR(IF(X326="",0,X326),"0")+IFERROR(IF(X327="",0,X327),"0")+IFERROR(IF(X328="",0,X328),"0")+IFERROR(IF(X329="",0,X329),"0")</f>
        <v>0</v>
      </c>
      <c r="Y330" s="317"/>
      <c r="Z330" s="317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26" t="s">
        <v>65</v>
      </c>
      <c r="O331" s="327"/>
      <c r="P331" s="327"/>
      <c r="Q331" s="327"/>
      <c r="R331" s="327"/>
      <c r="S331" s="327"/>
      <c r="T331" s="328"/>
      <c r="U331" s="37" t="s">
        <v>64</v>
      </c>
      <c r="V331" s="316">
        <f>IFERROR(SUM(V326:V329),"0")</f>
        <v>0</v>
      </c>
      <c r="W331" s="316">
        <f>IFERROR(SUM(W326:W329),"0")</f>
        <v>0</v>
      </c>
      <c r="X331" s="37"/>
      <c r="Y331" s="317"/>
      <c r="Z331" s="317"/>
    </row>
    <row r="332" spans="1:53" ht="14.25" customHeight="1" x14ac:dyDescent="0.25">
      <c r="A332" s="336" t="s">
        <v>59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35">
        <v>4607091384802</v>
      </c>
      <c r="E333" s="325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4"/>
      <c r="P333" s="324"/>
      <c r="Q333" s="324"/>
      <c r="R333" s="325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35">
        <v>4607091384826</v>
      </c>
      <c r="E334" s="325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4"/>
      <c r="P334" s="324"/>
      <c r="Q334" s="324"/>
      <c r="R334" s="325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26" t="s">
        <v>65</v>
      </c>
      <c r="O335" s="327"/>
      <c r="P335" s="327"/>
      <c r="Q335" s="327"/>
      <c r="R335" s="327"/>
      <c r="S335" s="327"/>
      <c r="T335" s="328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2"/>
      <c r="N336" s="326" t="s">
        <v>65</v>
      </c>
      <c r="O336" s="327"/>
      <c r="P336" s="327"/>
      <c r="Q336" s="327"/>
      <c r="R336" s="327"/>
      <c r="S336" s="327"/>
      <c r="T336" s="328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6" t="s">
        <v>67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35">
        <v>4607091384246</v>
      </c>
      <c r="E338" s="325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3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4"/>
      <c r="P338" s="324"/>
      <c r="Q338" s="324"/>
      <c r="R338" s="325"/>
      <c r="S338" s="34"/>
      <c r="T338" s="34"/>
      <c r="U338" s="35" t="s">
        <v>64</v>
      </c>
      <c r="V338" s="314">
        <v>20</v>
      </c>
      <c r="W338" s="315">
        <f>IFERROR(IF(V338="",0,CEILING((V338/$H338),1)*$H338),"")</f>
        <v>23.4</v>
      </c>
      <c r="X338" s="36">
        <f>IFERROR(IF(W338=0,"",ROUNDUP(W338/H338,0)*0.02175),"")</f>
        <v>6.5250000000000002E-2</v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35">
        <v>4680115881976</v>
      </c>
      <c r="E339" s="325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4"/>
      <c r="P339" s="324"/>
      <c r="Q339" s="324"/>
      <c r="R339" s="325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35">
        <v>4607091384253</v>
      </c>
      <c r="E340" s="325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4"/>
      <c r="P340" s="324"/>
      <c r="Q340" s="324"/>
      <c r="R340" s="325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35">
        <v>4680115881969</v>
      </c>
      <c r="E341" s="325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4"/>
      <c r="P341" s="324"/>
      <c r="Q341" s="324"/>
      <c r="R341" s="325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0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26" t="s">
        <v>65</v>
      </c>
      <c r="O342" s="327"/>
      <c r="P342" s="327"/>
      <c r="Q342" s="327"/>
      <c r="R342" s="327"/>
      <c r="S342" s="327"/>
      <c r="T342" s="328"/>
      <c r="U342" s="37" t="s">
        <v>66</v>
      </c>
      <c r="V342" s="316">
        <f>IFERROR(V338/H338,"0")+IFERROR(V339/H339,"0")+IFERROR(V340/H340,"0")+IFERROR(V341/H341,"0")</f>
        <v>2.5641025641025643</v>
      </c>
      <c r="W342" s="316">
        <f>IFERROR(W338/H338,"0")+IFERROR(W339/H339,"0")+IFERROR(W340/H340,"0")+IFERROR(W341/H341,"0")</f>
        <v>3</v>
      </c>
      <c r="X342" s="316">
        <f>IFERROR(IF(X338="",0,X338),"0")+IFERROR(IF(X339="",0,X339),"0")+IFERROR(IF(X340="",0,X340),"0")+IFERROR(IF(X341="",0,X341),"0")</f>
        <v>6.5250000000000002E-2</v>
      </c>
      <c r="Y342" s="317"/>
      <c r="Z342" s="317"/>
    </row>
    <row r="343" spans="1:53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2"/>
      <c r="N343" s="326" t="s">
        <v>65</v>
      </c>
      <c r="O343" s="327"/>
      <c r="P343" s="327"/>
      <c r="Q343" s="327"/>
      <c r="R343" s="327"/>
      <c r="S343" s="327"/>
      <c r="T343" s="328"/>
      <c r="U343" s="37" t="s">
        <v>64</v>
      </c>
      <c r="V343" s="316">
        <f>IFERROR(SUM(V338:V341),"0")</f>
        <v>20</v>
      </c>
      <c r="W343" s="316">
        <f>IFERROR(SUM(W338:W341),"0")</f>
        <v>23.4</v>
      </c>
      <c r="X343" s="37"/>
      <c r="Y343" s="317"/>
      <c r="Z343" s="317"/>
    </row>
    <row r="344" spans="1:53" ht="14.25" customHeight="1" x14ac:dyDescent="0.25">
      <c r="A344" s="336" t="s">
        <v>224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35">
        <v>4607091389357</v>
      </c>
      <c r="E345" s="325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4"/>
      <c r="P345" s="324"/>
      <c r="Q345" s="324"/>
      <c r="R345" s="325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0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26" t="s">
        <v>65</v>
      </c>
      <c r="O346" s="327"/>
      <c r="P346" s="327"/>
      <c r="Q346" s="327"/>
      <c r="R346" s="327"/>
      <c r="S346" s="327"/>
      <c r="T346" s="328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2"/>
      <c r="N347" s="326" t="s">
        <v>65</v>
      </c>
      <c r="O347" s="327"/>
      <c r="P347" s="327"/>
      <c r="Q347" s="327"/>
      <c r="R347" s="327"/>
      <c r="S347" s="327"/>
      <c r="T347" s="328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60" t="s">
        <v>499</v>
      </c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09"/>
      <c r="Z349" s="309"/>
    </row>
    <row r="350" spans="1:53" ht="14.25" customHeight="1" x14ac:dyDescent="0.25">
      <c r="A350" s="336" t="s">
        <v>102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35">
        <v>4607091389708</v>
      </c>
      <c r="E351" s="325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4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4"/>
      <c r="P351" s="324"/>
      <c r="Q351" s="324"/>
      <c r="R351" s="325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35">
        <v>4607091389692</v>
      </c>
      <c r="E352" s="325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64</v>
      </c>
      <c r="V352" s="314">
        <v>45</v>
      </c>
      <c r="W352" s="315">
        <f>IFERROR(IF(V352="",0,CEILING((V352/$H352),1)*$H352),"")</f>
        <v>45.900000000000006</v>
      </c>
      <c r="X352" s="36">
        <f>IFERROR(IF(W352=0,"",ROUNDUP(W352/H352,0)*0.00753),"")</f>
        <v>0.12801000000000001</v>
      </c>
      <c r="Y352" s="56"/>
      <c r="Z352" s="57"/>
      <c r="AD352" s="58"/>
      <c r="BA352" s="245" t="s">
        <v>1</v>
      </c>
    </row>
    <row r="353" spans="1:53" x14ac:dyDescent="0.2">
      <c r="A353" s="320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2"/>
      <c r="N353" s="326" t="s">
        <v>65</v>
      </c>
      <c r="O353" s="327"/>
      <c r="P353" s="327"/>
      <c r="Q353" s="327"/>
      <c r="R353" s="327"/>
      <c r="S353" s="327"/>
      <c r="T353" s="328"/>
      <c r="U353" s="37" t="s">
        <v>66</v>
      </c>
      <c r="V353" s="316">
        <f>IFERROR(V351/H351,"0")+IFERROR(V352/H352,"0")</f>
        <v>16.666666666666664</v>
      </c>
      <c r="W353" s="316">
        <f>IFERROR(W351/H351,"0")+IFERROR(W352/H352,"0")</f>
        <v>17</v>
      </c>
      <c r="X353" s="316">
        <f>IFERROR(IF(X351="",0,X351),"0")+IFERROR(IF(X352="",0,X352),"0")</f>
        <v>0.12801000000000001</v>
      </c>
      <c r="Y353" s="317"/>
      <c r="Z353" s="317"/>
    </row>
    <row r="354" spans="1:53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2"/>
      <c r="N354" s="326" t="s">
        <v>65</v>
      </c>
      <c r="O354" s="327"/>
      <c r="P354" s="327"/>
      <c r="Q354" s="327"/>
      <c r="R354" s="327"/>
      <c r="S354" s="327"/>
      <c r="T354" s="328"/>
      <c r="U354" s="37" t="s">
        <v>64</v>
      </c>
      <c r="V354" s="316">
        <f>IFERROR(SUM(V351:V352),"0")</f>
        <v>45</v>
      </c>
      <c r="W354" s="316">
        <f>IFERROR(SUM(W351:W352),"0")</f>
        <v>45.900000000000006</v>
      </c>
      <c r="X354" s="37"/>
      <c r="Y354" s="317"/>
      <c r="Z354" s="317"/>
    </row>
    <row r="355" spans="1:53" ht="14.25" customHeight="1" x14ac:dyDescent="0.25">
      <c r="A355" s="336" t="s">
        <v>59</v>
      </c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35">
        <v>4607091389753</v>
      </c>
      <c r="E356" s="325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4"/>
      <c r="P356" s="324"/>
      <c r="Q356" s="324"/>
      <c r="R356" s="325"/>
      <c r="S356" s="34"/>
      <c r="T356" s="34"/>
      <c r="U356" s="35" t="s">
        <v>64</v>
      </c>
      <c r="V356" s="314">
        <v>180</v>
      </c>
      <c r="W356" s="315">
        <f t="shared" ref="W356:W368" si="15">IFERROR(IF(V356="",0,CEILING((V356/$H356),1)*$H356),"")</f>
        <v>180.6</v>
      </c>
      <c r="X356" s="36">
        <f>IFERROR(IF(W356=0,"",ROUNDUP(W356/H356,0)*0.00753),"")</f>
        <v>0.32379000000000002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35">
        <v>4607091389760</v>
      </c>
      <c r="E357" s="325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35">
        <v>4607091389746</v>
      </c>
      <c r="E358" s="325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64</v>
      </c>
      <c r="V358" s="314">
        <v>150</v>
      </c>
      <c r="W358" s="315">
        <f t="shared" si="15"/>
        <v>151.20000000000002</v>
      </c>
      <c r="X358" s="36">
        <f>IFERROR(IF(W358=0,"",ROUNDUP(W358/H358,0)*0.00753),"")</f>
        <v>0.27107999999999999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35">
        <v>4680115882928</v>
      </c>
      <c r="E359" s="325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4"/>
      <c r="P359" s="324"/>
      <c r="Q359" s="324"/>
      <c r="R359" s="325"/>
      <c r="S359" s="34"/>
      <c r="T359" s="34"/>
      <c r="U359" s="35" t="s">
        <v>64</v>
      </c>
      <c r="V359" s="314">
        <v>140</v>
      </c>
      <c r="W359" s="315">
        <f t="shared" si="15"/>
        <v>141.12</v>
      </c>
      <c r="X359" s="36">
        <f>IFERROR(IF(W359=0,"",ROUNDUP(W359/H359,0)*0.00753),"")</f>
        <v>0.63251999999999997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35">
        <v>4680115883147</v>
      </c>
      <c r="E360" s="325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4"/>
      <c r="P360" s="324"/>
      <c r="Q360" s="324"/>
      <c r="R360" s="325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35">
        <v>4607091384338</v>
      </c>
      <c r="E361" s="325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4"/>
      <c r="P361" s="324"/>
      <c r="Q361" s="324"/>
      <c r="R361" s="325"/>
      <c r="S361" s="34"/>
      <c r="T361" s="34"/>
      <c r="U361" s="35" t="s">
        <v>64</v>
      </c>
      <c r="V361" s="314">
        <v>35</v>
      </c>
      <c r="W361" s="315">
        <f t="shared" si="15"/>
        <v>35.700000000000003</v>
      </c>
      <c r="X361" s="36">
        <f t="shared" si="16"/>
        <v>8.5339999999999999E-2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35">
        <v>4680115883154</v>
      </c>
      <c r="E362" s="325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4"/>
      <c r="P362" s="324"/>
      <c r="Q362" s="324"/>
      <c r="R362" s="325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35">
        <v>4607091389524</v>
      </c>
      <c r="E363" s="325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4"/>
      <c r="P363" s="324"/>
      <c r="Q363" s="324"/>
      <c r="R363" s="325"/>
      <c r="S363" s="34"/>
      <c r="T363" s="34"/>
      <c r="U363" s="35" t="s">
        <v>64</v>
      </c>
      <c r="V363" s="314">
        <v>525</v>
      </c>
      <c r="W363" s="315">
        <f t="shared" si="15"/>
        <v>525</v>
      </c>
      <c r="X363" s="36">
        <f t="shared" si="16"/>
        <v>1.2550000000000001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35">
        <v>4680115883161</v>
      </c>
      <c r="E364" s="325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5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4"/>
      <c r="P364" s="324"/>
      <c r="Q364" s="324"/>
      <c r="R364" s="325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35">
        <v>4607091384345</v>
      </c>
      <c r="E365" s="325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4"/>
      <c r="P365" s="324"/>
      <c r="Q365" s="324"/>
      <c r="R365" s="325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35">
        <v>4680115883178</v>
      </c>
      <c r="E366" s="325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4"/>
      <c r="P366" s="324"/>
      <c r="Q366" s="324"/>
      <c r="R366" s="325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35">
        <v>4607091389531</v>
      </c>
      <c r="E367" s="325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4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4"/>
      <c r="P367" s="324"/>
      <c r="Q367" s="324"/>
      <c r="R367" s="325"/>
      <c r="S367" s="34"/>
      <c r="T367" s="34"/>
      <c r="U367" s="35" t="s">
        <v>64</v>
      </c>
      <c r="V367" s="314">
        <v>70</v>
      </c>
      <c r="W367" s="315">
        <f t="shared" si="15"/>
        <v>71.400000000000006</v>
      </c>
      <c r="X367" s="36">
        <f t="shared" si="16"/>
        <v>0.17068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35">
        <v>4680115883185</v>
      </c>
      <c r="E368" s="325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612" t="s">
        <v>530</v>
      </c>
      <c r="O368" s="324"/>
      <c r="P368" s="324"/>
      <c r="Q368" s="324"/>
      <c r="R368" s="325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0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26" t="s">
        <v>65</v>
      </c>
      <c r="O369" s="327"/>
      <c r="P369" s="327"/>
      <c r="Q369" s="327"/>
      <c r="R369" s="327"/>
      <c r="S369" s="327"/>
      <c r="T369" s="328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461.90476190476187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464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2.73841</v>
      </c>
      <c r="Y369" s="317"/>
      <c r="Z369" s="317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2"/>
      <c r="N370" s="326" t="s">
        <v>65</v>
      </c>
      <c r="O370" s="327"/>
      <c r="P370" s="327"/>
      <c r="Q370" s="327"/>
      <c r="R370" s="327"/>
      <c r="S370" s="327"/>
      <c r="T370" s="328"/>
      <c r="U370" s="37" t="s">
        <v>64</v>
      </c>
      <c r="V370" s="316">
        <f>IFERROR(SUM(V356:V368),"0")</f>
        <v>1100</v>
      </c>
      <c r="W370" s="316">
        <f>IFERROR(SUM(W356:W368),"0")</f>
        <v>1105.02</v>
      </c>
      <c r="X370" s="37"/>
      <c r="Y370" s="317"/>
      <c r="Z370" s="317"/>
    </row>
    <row r="371" spans="1:53" ht="14.25" customHeight="1" x14ac:dyDescent="0.25">
      <c r="A371" s="336" t="s">
        <v>67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35">
        <v>4607091389685</v>
      </c>
      <c r="E372" s="325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5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4"/>
      <c r="P372" s="324"/>
      <c r="Q372" s="324"/>
      <c r="R372" s="325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35">
        <v>4607091389654</v>
      </c>
      <c r="E373" s="325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4"/>
      <c r="P373" s="324"/>
      <c r="Q373" s="324"/>
      <c r="R373" s="325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35">
        <v>4607091384352</v>
      </c>
      <c r="E374" s="325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4"/>
      <c r="P374" s="324"/>
      <c r="Q374" s="324"/>
      <c r="R374" s="325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35">
        <v>4607091389661</v>
      </c>
      <c r="E375" s="325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4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4"/>
      <c r="P375" s="324"/>
      <c r="Q375" s="324"/>
      <c r="R375" s="325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26" t="s">
        <v>65</v>
      </c>
      <c r="O376" s="327"/>
      <c r="P376" s="327"/>
      <c r="Q376" s="327"/>
      <c r="R376" s="327"/>
      <c r="S376" s="327"/>
      <c r="T376" s="328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26" t="s">
        <v>65</v>
      </c>
      <c r="O377" s="327"/>
      <c r="P377" s="327"/>
      <c r="Q377" s="327"/>
      <c r="R377" s="327"/>
      <c r="S377" s="327"/>
      <c r="T377" s="328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6" t="s">
        <v>224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35">
        <v>4680115881648</v>
      </c>
      <c r="E379" s="325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4"/>
      <c r="P379" s="324"/>
      <c r="Q379" s="324"/>
      <c r="R379" s="325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0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26" t="s">
        <v>65</v>
      </c>
      <c r="O380" s="327"/>
      <c r="P380" s="327"/>
      <c r="Q380" s="327"/>
      <c r="R380" s="327"/>
      <c r="S380" s="327"/>
      <c r="T380" s="328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26" t="s">
        <v>65</v>
      </c>
      <c r="O381" s="327"/>
      <c r="P381" s="327"/>
      <c r="Q381" s="327"/>
      <c r="R381" s="327"/>
      <c r="S381" s="327"/>
      <c r="T381" s="328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6" t="s">
        <v>80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35">
        <v>4680115884335</v>
      </c>
      <c r="E383" s="325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558" t="s">
        <v>545</v>
      </c>
      <c r="O383" s="324"/>
      <c r="P383" s="324"/>
      <c r="Q383" s="324"/>
      <c r="R383" s="325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35">
        <v>4680115884113</v>
      </c>
      <c r="E384" s="325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532" t="s">
        <v>548</v>
      </c>
      <c r="O384" s="324"/>
      <c r="P384" s="324"/>
      <c r="Q384" s="324"/>
      <c r="R384" s="325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35">
        <v>4680115884359</v>
      </c>
      <c r="E385" s="325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54" t="s">
        <v>551</v>
      </c>
      <c r="O385" s="324"/>
      <c r="P385" s="324"/>
      <c r="Q385" s="324"/>
      <c r="R385" s="325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35">
        <v>4680115884342</v>
      </c>
      <c r="E386" s="325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36" t="s">
        <v>554</v>
      </c>
      <c r="O386" s="324"/>
      <c r="P386" s="324"/>
      <c r="Q386" s="324"/>
      <c r="R386" s="325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0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26" t="s">
        <v>65</v>
      </c>
      <c r="O387" s="327"/>
      <c r="P387" s="327"/>
      <c r="Q387" s="327"/>
      <c r="R387" s="327"/>
      <c r="S387" s="327"/>
      <c r="T387" s="328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2"/>
      <c r="N388" s="326" t="s">
        <v>65</v>
      </c>
      <c r="O388" s="327"/>
      <c r="P388" s="327"/>
      <c r="Q388" s="327"/>
      <c r="R388" s="327"/>
      <c r="S388" s="327"/>
      <c r="T388" s="328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6" t="s">
        <v>89</v>
      </c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35">
        <v>4680115884090</v>
      </c>
      <c r="E390" s="325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350" t="s">
        <v>557</v>
      </c>
      <c r="O390" s="324"/>
      <c r="P390" s="324"/>
      <c r="Q390" s="324"/>
      <c r="R390" s="325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35">
        <v>4680115882997</v>
      </c>
      <c r="E391" s="325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637" t="s">
        <v>560</v>
      </c>
      <c r="O391" s="324"/>
      <c r="P391" s="324"/>
      <c r="Q391" s="324"/>
      <c r="R391" s="325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26" t="s">
        <v>65</v>
      </c>
      <c r="O392" s="327"/>
      <c r="P392" s="327"/>
      <c r="Q392" s="327"/>
      <c r="R392" s="327"/>
      <c r="S392" s="327"/>
      <c r="T392" s="328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26" t="s">
        <v>65</v>
      </c>
      <c r="O393" s="327"/>
      <c r="P393" s="327"/>
      <c r="Q393" s="327"/>
      <c r="R393" s="327"/>
      <c r="S393" s="327"/>
      <c r="T393" s="328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60" t="s">
        <v>561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9"/>
      <c r="Z394" s="309"/>
    </row>
    <row r="395" spans="1:53" ht="14.25" customHeight="1" x14ac:dyDescent="0.25">
      <c r="A395" s="336" t="s">
        <v>94</v>
      </c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35">
        <v>4607091389388</v>
      </c>
      <c r="E396" s="325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4"/>
      <c r="P396" s="324"/>
      <c r="Q396" s="324"/>
      <c r="R396" s="325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35">
        <v>4607091389364</v>
      </c>
      <c r="E397" s="325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5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4"/>
      <c r="P397" s="324"/>
      <c r="Q397" s="324"/>
      <c r="R397" s="325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0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2"/>
      <c r="N398" s="326" t="s">
        <v>65</v>
      </c>
      <c r="O398" s="327"/>
      <c r="P398" s="327"/>
      <c r="Q398" s="327"/>
      <c r="R398" s="327"/>
      <c r="S398" s="327"/>
      <c r="T398" s="328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2"/>
      <c r="N399" s="326" t="s">
        <v>65</v>
      </c>
      <c r="O399" s="327"/>
      <c r="P399" s="327"/>
      <c r="Q399" s="327"/>
      <c r="R399" s="327"/>
      <c r="S399" s="327"/>
      <c r="T399" s="328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6" t="s">
        <v>59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35">
        <v>4607091389739</v>
      </c>
      <c r="E401" s="325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4"/>
      <c r="P401" s="324"/>
      <c r="Q401" s="324"/>
      <c r="R401" s="325"/>
      <c r="S401" s="34"/>
      <c r="T401" s="34"/>
      <c r="U401" s="35" t="s">
        <v>64</v>
      </c>
      <c r="V401" s="314">
        <v>130</v>
      </c>
      <c r="W401" s="315">
        <f t="shared" ref="W401:W407" si="17">IFERROR(IF(V401="",0,CEILING((V401/$H401),1)*$H401),"")</f>
        <v>130.20000000000002</v>
      </c>
      <c r="X401" s="36">
        <f>IFERROR(IF(W401=0,"",ROUNDUP(W401/H401,0)*0.00753),"")</f>
        <v>0.23343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35">
        <v>4680115883048</v>
      </c>
      <c r="E402" s="325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4"/>
      <c r="P402" s="324"/>
      <c r="Q402" s="324"/>
      <c r="R402" s="325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35">
        <v>4607091389425</v>
      </c>
      <c r="E403" s="325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4"/>
      <c r="P403" s="324"/>
      <c r="Q403" s="324"/>
      <c r="R403" s="325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35">
        <v>4680115882911</v>
      </c>
      <c r="E404" s="325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634" t="s">
        <v>574</v>
      </c>
      <c r="O404" s="324"/>
      <c r="P404" s="324"/>
      <c r="Q404" s="324"/>
      <c r="R404" s="325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35">
        <v>4680115880771</v>
      </c>
      <c r="E405" s="325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4"/>
      <c r="P405" s="324"/>
      <c r="Q405" s="324"/>
      <c r="R405" s="325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35">
        <v>4607091389500</v>
      </c>
      <c r="E406" s="325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64</v>
      </c>
      <c r="V406" s="314">
        <v>18.899999999999999</v>
      </c>
      <c r="W406" s="315">
        <f t="shared" si="17"/>
        <v>18.900000000000002</v>
      </c>
      <c r="X406" s="36">
        <f>IFERROR(IF(W406=0,"",ROUNDUP(W406/H406,0)*0.00502),"")</f>
        <v>4.5179999999999998E-2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35">
        <v>4680115881983</v>
      </c>
      <c r="E407" s="325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4"/>
      <c r="P407" s="324"/>
      <c r="Q407" s="324"/>
      <c r="R407" s="325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0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6" t="s">
        <v>65</v>
      </c>
      <c r="O408" s="327"/>
      <c r="P408" s="327"/>
      <c r="Q408" s="327"/>
      <c r="R408" s="327"/>
      <c r="S408" s="327"/>
      <c r="T408" s="328"/>
      <c r="U408" s="37" t="s">
        <v>66</v>
      </c>
      <c r="V408" s="316">
        <f>IFERROR(V401/H401,"0")+IFERROR(V402/H402,"0")+IFERROR(V403/H403,"0")+IFERROR(V404/H404,"0")+IFERROR(V405/H405,"0")+IFERROR(V406/H406,"0")+IFERROR(V407/H407,"0")</f>
        <v>39.952380952380949</v>
      </c>
      <c r="W408" s="316">
        <f>IFERROR(W401/H401,"0")+IFERROR(W402/H402,"0")+IFERROR(W403/H403,"0")+IFERROR(W404/H404,"0")+IFERROR(W405/H405,"0")+IFERROR(W406/H406,"0")+IFERROR(W407/H407,"0")</f>
        <v>40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0.27861000000000002</v>
      </c>
      <c r="Y408" s="317"/>
      <c r="Z408" s="317"/>
    </row>
    <row r="409" spans="1:53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6" t="s">
        <v>65</v>
      </c>
      <c r="O409" s="327"/>
      <c r="P409" s="327"/>
      <c r="Q409" s="327"/>
      <c r="R409" s="327"/>
      <c r="S409" s="327"/>
      <c r="T409" s="328"/>
      <c r="U409" s="37" t="s">
        <v>64</v>
      </c>
      <c r="V409" s="316">
        <f>IFERROR(SUM(V401:V407),"0")</f>
        <v>148.9</v>
      </c>
      <c r="W409" s="316">
        <f>IFERROR(SUM(W401:W407),"0")</f>
        <v>149.10000000000002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60" t="s">
        <v>581</v>
      </c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09"/>
      <c r="Z411" s="309"/>
    </row>
    <row r="412" spans="1:53" ht="14.25" customHeight="1" x14ac:dyDescent="0.25">
      <c r="A412" s="336" t="s">
        <v>102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35">
        <v>4607091389067</v>
      </c>
      <c r="E413" s="325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4"/>
      <c r="P413" s="324"/>
      <c r="Q413" s="324"/>
      <c r="R413" s="325"/>
      <c r="S413" s="34"/>
      <c r="T413" s="34"/>
      <c r="U413" s="35" t="s">
        <v>64</v>
      </c>
      <c r="V413" s="314">
        <v>0</v>
      </c>
      <c r="W413" s="315">
        <f t="shared" ref="W413:W421" si="18"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35">
        <v>4607091383522</v>
      </c>
      <c r="E414" s="325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4"/>
      <c r="P414" s="324"/>
      <c r="Q414" s="324"/>
      <c r="R414" s="325"/>
      <c r="S414" s="34"/>
      <c r="T414" s="34"/>
      <c r="U414" s="35" t="s">
        <v>64</v>
      </c>
      <c r="V414" s="314">
        <v>200</v>
      </c>
      <c r="W414" s="315">
        <f t="shared" si="18"/>
        <v>200.64000000000001</v>
      </c>
      <c r="X414" s="36">
        <f>IFERROR(IF(W414=0,"",ROUNDUP(W414/H414,0)*0.01196),"")</f>
        <v>0.45448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35">
        <v>4607091384437</v>
      </c>
      <c r="E415" s="325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5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4"/>
      <c r="P415" s="324"/>
      <c r="Q415" s="324"/>
      <c r="R415" s="325"/>
      <c r="S415" s="34"/>
      <c r="T415" s="34"/>
      <c r="U415" s="35" t="s">
        <v>64</v>
      </c>
      <c r="V415" s="314">
        <v>30</v>
      </c>
      <c r="W415" s="315">
        <f t="shared" si="18"/>
        <v>31.68</v>
      </c>
      <c r="X415" s="36">
        <f>IFERROR(IF(W415=0,"",ROUNDUP(W415/H415,0)*0.01196),"")</f>
        <v>7.1760000000000004E-2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35">
        <v>4607091389104</v>
      </c>
      <c r="E416" s="325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4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64</v>
      </c>
      <c r="V416" s="314">
        <v>200</v>
      </c>
      <c r="W416" s="315">
        <f t="shared" si="18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35">
        <v>4680115880603</v>
      </c>
      <c r="E417" s="325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4"/>
      <c r="P417" s="324"/>
      <c r="Q417" s="324"/>
      <c r="R417" s="325"/>
      <c r="S417" s="34"/>
      <c r="T417" s="34"/>
      <c r="U417" s="35" t="s">
        <v>64</v>
      </c>
      <c r="V417" s="314">
        <v>108</v>
      </c>
      <c r="W417" s="315">
        <f t="shared" si="18"/>
        <v>108</v>
      </c>
      <c r="X417" s="36">
        <f>IFERROR(IF(W417=0,"",ROUNDUP(W417/H417,0)*0.00937),"")</f>
        <v>0.28110000000000002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35">
        <v>4607091389999</v>
      </c>
      <c r="E418" s="325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4"/>
      <c r="P418" s="324"/>
      <c r="Q418" s="324"/>
      <c r="R418" s="325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35">
        <v>4680115882782</v>
      </c>
      <c r="E419" s="325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4"/>
      <c r="P419" s="324"/>
      <c r="Q419" s="324"/>
      <c r="R419" s="325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35">
        <v>4607091389098</v>
      </c>
      <c r="E420" s="325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4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4"/>
      <c r="P420" s="324"/>
      <c r="Q420" s="324"/>
      <c r="R420" s="325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35">
        <v>4607091389982</v>
      </c>
      <c r="E421" s="325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4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64</v>
      </c>
      <c r="V421" s="314">
        <v>72</v>
      </c>
      <c r="W421" s="315">
        <f t="shared" si="18"/>
        <v>72</v>
      </c>
      <c r="X421" s="36">
        <f>IFERROR(IF(W421=0,"",ROUNDUP(W421/H421,0)*0.00937),"")</f>
        <v>0.18740000000000001</v>
      </c>
      <c r="Y421" s="56"/>
      <c r="Z421" s="57"/>
      <c r="AD421" s="58"/>
      <c r="BA421" s="287" t="s">
        <v>1</v>
      </c>
    </row>
    <row r="422" spans="1:53" x14ac:dyDescent="0.2">
      <c r="A422" s="320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6" t="s">
        <v>65</v>
      </c>
      <c r="O422" s="327"/>
      <c r="P422" s="327"/>
      <c r="Q422" s="327"/>
      <c r="R422" s="327"/>
      <c r="S422" s="327"/>
      <c r="T422" s="328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131.43939393939394</v>
      </c>
      <c r="W422" s="316">
        <f>IFERROR(W413/H413,"0")+IFERROR(W414/H414,"0")+IFERROR(W415/H415,"0")+IFERROR(W416/H416,"0")+IFERROR(W417/H417,"0")+IFERROR(W418/H418,"0")+IFERROR(W419/H419,"0")+IFERROR(W420/H420,"0")+IFERROR(W421/H421,"0")</f>
        <v>132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1.4492200000000002</v>
      </c>
      <c r="Y422" s="317"/>
      <c r="Z422" s="317"/>
    </row>
    <row r="423" spans="1:53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6" t="s">
        <v>65</v>
      </c>
      <c r="O423" s="327"/>
      <c r="P423" s="327"/>
      <c r="Q423" s="327"/>
      <c r="R423" s="327"/>
      <c r="S423" s="327"/>
      <c r="T423" s="328"/>
      <c r="U423" s="37" t="s">
        <v>64</v>
      </c>
      <c r="V423" s="316">
        <f>IFERROR(SUM(V413:V421),"0")</f>
        <v>610</v>
      </c>
      <c r="W423" s="316">
        <f>IFERROR(SUM(W413:W421),"0")</f>
        <v>612.96</v>
      </c>
      <c r="X423" s="37"/>
      <c r="Y423" s="317"/>
      <c r="Z423" s="317"/>
    </row>
    <row r="424" spans="1:53" ht="14.25" customHeight="1" x14ac:dyDescent="0.25">
      <c r="A424" s="336" t="s">
        <v>94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35">
        <v>4607091388930</v>
      </c>
      <c r="E425" s="325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4"/>
      <c r="P425" s="324"/>
      <c r="Q425" s="324"/>
      <c r="R425" s="325"/>
      <c r="S425" s="34"/>
      <c r="T425" s="34"/>
      <c r="U425" s="35" t="s">
        <v>64</v>
      </c>
      <c r="V425" s="314">
        <v>180</v>
      </c>
      <c r="W425" s="315">
        <f>IFERROR(IF(V425="",0,CEILING((V425/$H425),1)*$H425),"")</f>
        <v>184.8</v>
      </c>
      <c r="X425" s="36">
        <f>IFERROR(IF(W425=0,"",ROUNDUP(W425/H425,0)*0.01196),"")</f>
        <v>0.41860000000000003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35">
        <v>4680115880054</v>
      </c>
      <c r="E426" s="325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4"/>
      <c r="P426" s="324"/>
      <c r="Q426" s="324"/>
      <c r="R426" s="325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0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6" t="s">
        <v>65</v>
      </c>
      <c r="O427" s="327"/>
      <c r="P427" s="327"/>
      <c r="Q427" s="327"/>
      <c r="R427" s="327"/>
      <c r="S427" s="327"/>
      <c r="T427" s="328"/>
      <c r="U427" s="37" t="s">
        <v>66</v>
      </c>
      <c r="V427" s="316">
        <f>IFERROR(V425/H425,"0")+IFERROR(V426/H426,"0")</f>
        <v>34.090909090909086</v>
      </c>
      <c r="W427" s="316">
        <f>IFERROR(W425/H425,"0")+IFERROR(W426/H426,"0")</f>
        <v>35</v>
      </c>
      <c r="X427" s="316">
        <f>IFERROR(IF(X425="",0,X425),"0")+IFERROR(IF(X426="",0,X426),"0")</f>
        <v>0.41860000000000003</v>
      </c>
      <c r="Y427" s="317"/>
      <c r="Z427" s="317"/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6" t="s">
        <v>65</v>
      </c>
      <c r="O428" s="327"/>
      <c r="P428" s="327"/>
      <c r="Q428" s="327"/>
      <c r="R428" s="327"/>
      <c r="S428" s="327"/>
      <c r="T428" s="328"/>
      <c r="U428" s="37" t="s">
        <v>64</v>
      </c>
      <c r="V428" s="316">
        <f>IFERROR(SUM(V425:V426),"0")</f>
        <v>180</v>
      </c>
      <c r="W428" s="316">
        <f>IFERROR(SUM(W425:W426),"0")</f>
        <v>184.8</v>
      </c>
      <c r="X428" s="37"/>
      <c r="Y428" s="317"/>
      <c r="Z428" s="317"/>
    </row>
    <row r="429" spans="1:53" ht="14.25" customHeight="1" x14ac:dyDescent="0.25">
      <c r="A429" s="336" t="s">
        <v>59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35">
        <v>4680115883116</v>
      </c>
      <c r="E430" s="325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4"/>
      <c r="P430" s="324"/>
      <c r="Q430" s="324"/>
      <c r="R430" s="325"/>
      <c r="S430" s="34"/>
      <c r="T430" s="34"/>
      <c r="U430" s="35" t="s">
        <v>64</v>
      </c>
      <c r="V430" s="314">
        <v>130</v>
      </c>
      <c r="W430" s="315">
        <f t="shared" ref="W430:W435" si="19">IFERROR(IF(V430="",0,CEILING((V430/$H430),1)*$H430),"")</f>
        <v>132</v>
      </c>
      <c r="X430" s="36">
        <f>IFERROR(IF(W430=0,"",ROUNDUP(W430/H430,0)*0.01196),"")</f>
        <v>0.29899999999999999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35">
        <v>4680115883093</v>
      </c>
      <c r="E431" s="325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4"/>
      <c r="P431" s="324"/>
      <c r="Q431" s="324"/>
      <c r="R431" s="325"/>
      <c r="S431" s="34"/>
      <c r="T431" s="34"/>
      <c r="U431" s="35" t="s">
        <v>64</v>
      </c>
      <c r="V431" s="314">
        <v>50</v>
      </c>
      <c r="W431" s="315">
        <f t="shared" si="19"/>
        <v>52.800000000000004</v>
      </c>
      <c r="X431" s="36">
        <f>IFERROR(IF(W431=0,"",ROUNDUP(W431/H431,0)*0.01196),"")</f>
        <v>0.1196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35">
        <v>4680115883109</v>
      </c>
      <c r="E432" s="325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4"/>
      <c r="P432" s="324"/>
      <c r="Q432" s="324"/>
      <c r="R432" s="325"/>
      <c r="S432" s="34"/>
      <c r="T432" s="34"/>
      <c r="U432" s="35" t="s">
        <v>64</v>
      </c>
      <c r="V432" s="314">
        <v>180</v>
      </c>
      <c r="W432" s="315">
        <f t="shared" si="19"/>
        <v>184.8</v>
      </c>
      <c r="X432" s="36">
        <f>IFERROR(IF(W432=0,"",ROUNDUP(W432/H432,0)*0.01196),"")</f>
        <v>0.41860000000000003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35">
        <v>4680115882072</v>
      </c>
      <c r="E433" s="325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451" t="s">
        <v>612</v>
      </c>
      <c r="O433" s="324"/>
      <c r="P433" s="324"/>
      <c r="Q433" s="324"/>
      <c r="R433" s="325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35">
        <v>4680115882102</v>
      </c>
      <c r="E434" s="325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580" t="s">
        <v>615</v>
      </c>
      <c r="O434" s="324"/>
      <c r="P434" s="324"/>
      <c r="Q434" s="324"/>
      <c r="R434" s="325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35">
        <v>4680115882096</v>
      </c>
      <c r="E435" s="325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618</v>
      </c>
      <c r="O435" s="324"/>
      <c r="P435" s="324"/>
      <c r="Q435" s="324"/>
      <c r="R435" s="325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6" t="s">
        <v>65</v>
      </c>
      <c r="O436" s="327"/>
      <c r="P436" s="327"/>
      <c r="Q436" s="327"/>
      <c r="R436" s="327"/>
      <c r="S436" s="327"/>
      <c r="T436" s="328"/>
      <c r="U436" s="37" t="s">
        <v>66</v>
      </c>
      <c r="V436" s="316">
        <f>IFERROR(V430/H430,"0")+IFERROR(V431/H431,"0")+IFERROR(V432/H432,"0")+IFERROR(V433/H433,"0")+IFERROR(V434/H434,"0")+IFERROR(V435/H435,"0")</f>
        <v>68.181818181818187</v>
      </c>
      <c r="W436" s="316">
        <f>IFERROR(W430/H430,"0")+IFERROR(W431/H431,"0")+IFERROR(W432/H432,"0")+IFERROR(W433/H433,"0")+IFERROR(W434/H434,"0")+IFERROR(W435/H435,"0")</f>
        <v>70</v>
      </c>
      <c r="X436" s="316">
        <f>IFERROR(IF(X430="",0,X430),"0")+IFERROR(IF(X431="",0,X431),"0")+IFERROR(IF(X432="",0,X432),"0")+IFERROR(IF(X433="",0,X433),"0")+IFERROR(IF(X434="",0,X434),"0")+IFERROR(IF(X435="",0,X435),"0")</f>
        <v>0.83719999999999994</v>
      </c>
      <c r="Y436" s="317"/>
      <c r="Z436" s="317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6" t="s">
        <v>65</v>
      </c>
      <c r="O437" s="327"/>
      <c r="P437" s="327"/>
      <c r="Q437" s="327"/>
      <c r="R437" s="327"/>
      <c r="S437" s="327"/>
      <c r="T437" s="328"/>
      <c r="U437" s="37" t="s">
        <v>64</v>
      </c>
      <c r="V437" s="316">
        <f>IFERROR(SUM(V430:V435),"0")</f>
        <v>360</v>
      </c>
      <c r="W437" s="316">
        <f>IFERROR(SUM(W430:W435),"0")</f>
        <v>369.6</v>
      </c>
      <c r="X437" s="37"/>
      <c r="Y437" s="317"/>
      <c r="Z437" s="317"/>
    </row>
    <row r="438" spans="1:53" ht="14.25" customHeight="1" x14ac:dyDescent="0.25">
      <c r="A438" s="336" t="s">
        <v>67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35">
        <v>4607091383409</v>
      </c>
      <c r="E439" s="325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4"/>
      <c r="P439" s="324"/>
      <c r="Q439" s="324"/>
      <c r="R439" s="325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35">
        <v>4607091383416</v>
      </c>
      <c r="E440" s="325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4"/>
      <c r="P440" s="324"/>
      <c r="Q440" s="324"/>
      <c r="R440" s="325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6" t="s">
        <v>65</v>
      </c>
      <c r="O441" s="327"/>
      <c r="P441" s="327"/>
      <c r="Q441" s="327"/>
      <c r="R441" s="327"/>
      <c r="S441" s="327"/>
      <c r="T441" s="328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26" t="s">
        <v>65</v>
      </c>
      <c r="O442" s="327"/>
      <c r="P442" s="327"/>
      <c r="Q442" s="327"/>
      <c r="R442" s="327"/>
      <c r="S442" s="327"/>
      <c r="T442" s="328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60" t="s">
        <v>624</v>
      </c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09"/>
      <c r="Z444" s="309"/>
    </row>
    <row r="445" spans="1:53" ht="14.25" customHeight="1" x14ac:dyDescent="0.25">
      <c r="A445" s="336" t="s">
        <v>102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35">
        <v>4640242180441</v>
      </c>
      <c r="E446" s="325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02" t="s">
        <v>627</v>
      </c>
      <c r="O446" s="324"/>
      <c r="P446" s="324"/>
      <c r="Q446" s="324"/>
      <c r="R446" s="325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35">
        <v>4640242180564</v>
      </c>
      <c r="E447" s="325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1" t="s">
        <v>630</v>
      </c>
      <c r="O447" s="324"/>
      <c r="P447" s="324"/>
      <c r="Q447" s="324"/>
      <c r="R447" s="325"/>
      <c r="S447" s="34"/>
      <c r="T447" s="34"/>
      <c r="U447" s="35" t="s">
        <v>64</v>
      </c>
      <c r="V447" s="314">
        <v>0</v>
      </c>
      <c r="W447" s="31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x14ac:dyDescent="0.2">
      <c r="A448" s="320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2"/>
      <c r="N448" s="326" t="s">
        <v>65</v>
      </c>
      <c r="O448" s="327"/>
      <c r="P448" s="327"/>
      <c r="Q448" s="327"/>
      <c r="R448" s="327"/>
      <c r="S448" s="327"/>
      <c r="T448" s="328"/>
      <c r="U448" s="37" t="s">
        <v>66</v>
      </c>
      <c r="V448" s="316">
        <f>IFERROR(V446/H446,"0")+IFERROR(V447/H447,"0")</f>
        <v>0</v>
      </c>
      <c r="W448" s="316">
        <f>IFERROR(W446/H446,"0")+IFERROR(W447/H447,"0")</f>
        <v>0</v>
      </c>
      <c r="X448" s="316">
        <f>IFERROR(IF(X446="",0,X446),"0")+IFERROR(IF(X447="",0,X447),"0")</f>
        <v>0</v>
      </c>
      <c r="Y448" s="317"/>
      <c r="Z448" s="317"/>
    </row>
    <row r="449" spans="1:53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2"/>
      <c r="N449" s="326" t="s">
        <v>65</v>
      </c>
      <c r="O449" s="327"/>
      <c r="P449" s="327"/>
      <c r="Q449" s="327"/>
      <c r="R449" s="327"/>
      <c r="S449" s="327"/>
      <c r="T449" s="328"/>
      <c r="U449" s="37" t="s">
        <v>64</v>
      </c>
      <c r="V449" s="316">
        <f>IFERROR(SUM(V446:V447),"0")</f>
        <v>0</v>
      </c>
      <c r="W449" s="316">
        <f>IFERROR(SUM(W446:W447),"0")</f>
        <v>0</v>
      </c>
      <c r="X449" s="37"/>
      <c r="Y449" s="317"/>
      <c r="Z449" s="317"/>
    </row>
    <row r="450" spans="1:53" ht="14.25" customHeight="1" x14ac:dyDescent="0.25">
      <c r="A450" s="336" t="s">
        <v>94</v>
      </c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35">
        <v>4640242180526</v>
      </c>
      <c r="E451" s="325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498" t="s">
        <v>633</v>
      </c>
      <c r="O451" s="324"/>
      <c r="P451" s="324"/>
      <c r="Q451" s="324"/>
      <c r="R451" s="325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35">
        <v>4640242180519</v>
      </c>
      <c r="E452" s="325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527" t="s">
        <v>636</v>
      </c>
      <c r="O452" s="324"/>
      <c r="P452" s="324"/>
      <c r="Q452" s="324"/>
      <c r="R452" s="325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0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2"/>
      <c r="N453" s="326" t="s">
        <v>65</v>
      </c>
      <c r="O453" s="327"/>
      <c r="P453" s="327"/>
      <c r="Q453" s="327"/>
      <c r="R453" s="327"/>
      <c r="S453" s="327"/>
      <c r="T453" s="328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2"/>
      <c r="N454" s="326" t="s">
        <v>65</v>
      </c>
      <c r="O454" s="327"/>
      <c r="P454" s="327"/>
      <c r="Q454" s="327"/>
      <c r="R454" s="327"/>
      <c r="S454" s="327"/>
      <c r="T454" s="328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6" t="s">
        <v>59</v>
      </c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35">
        <v>4640242180816</v>
      </c>
      <c r="E456" s="325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528" t="s">
        <v>639</v>
      </c>
      <c r="O456" s="324"/>
      <c r="P456" s="324"/>
      <c r="Q456" s="324"/>
      <c r="R456" s="325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35">
        <v>4640242180595</v>
      </c>
      <c r="E457" s="325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44" t="s">
        <v>642</v>
      </c>
      <c r="O457" s="324"/>
      <c r="P457" s="324"/>
      <c r="Q457" s="324"/>
      <c r="R457" s="325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0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2"/>
      <c r="N458" s="326" t="s">
        <v>65</v>
      </c>
      <c r="O458" s="327"/>
      <c r="P458" s="327"/>
      <c r="Q458" s="327"/>
      <c r="R458" s="327"/>
      <c r="S458" s="327"/>
      <c r="T458" s="328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2"/>
      <c r="N459" s="326" t="s">
        <v>65</v>
      </c>
      <c r="O459" s="327"/>
      <c r="P459" s="327"/>
      <c r="Q459" s="327"/>
      <c r="R459" s="327"/>
      <c r="S459" s="327"/>
      <c r="T459" s="328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6" t="s">
        <v>67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35">
        <v>4640242180540</v>
      </c>
      <c r="E461" s="325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04" t="s">
        <v>645</v>
      </c>
      <c r="O461" s="324"/>
      <c r="P461" s="324"/>
      <c r="Q461" s="324"/>
      <c r="R461" s="325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35">
        <v>4640242180557</v>
      </c>
      <c r="E462" s="325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638" t="s">
        <v>648</v>
      </c>
      <c r="O462" s="324"/>
      <c r="P462" s="324"/>
      <c r="Q462" s="324"/>
      <c r="R462" s="325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0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2"/>
      <c r="N463" s="326" t="s">
        <v>65</v>
      </c>
      <c r="O463" s="327"/>
      <c r="P463" s="327"/>
      <c r="Q463" s="327"/>
      <c r="R463" s="327"/>
      <c r="S463" s="327"/>
      <c r="T463" s="328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2"/>
      <c r="N464" s="326" t="s">
        <v>65</v>
      </c>
      <c r="O464" s="327"/>
      <c r="P464" s="327"/>
      <c r="Q464" s="327"/>
      <c r="R464" s="327"/>
      <c r="S464" s="327"/>
      <c r="T464" s="328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60" t="s">
        <v>649</v>
      </c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09"/>
      <c r="Z465" s="309"/>
    </row>
    <row r="466" spans="1:53" ht="14.25" customHeight="1" x14ac:dyDescent="0.25">
      <c r="A466" s="336" t="s">
        <v>67</v>
      </c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35">
        <v>4680115880870</v>
      </c>
      <c r="E467" s="325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4"/>
      <c r="P467" s="324"/>
      <c r="Q467" s="324"/>
      <c r="R467" s="325"/>
      <c r="S467" s="34"/>
      <c r="T467" s="34"/>
      <c r="U467" s="35" t="s">
        <v>64</v>
      </c>
      <c r="V467" s="314">
        <v>300</v>
      </c>
      <c r="W467" s="315">
        <f>IFERROR(IF(V467="",0,CEILING((V467/$H467),1)*$H467),"")</f>
        <v>304.2</v>
      </c>
      <c r="X467" s="36">
        <f>IFERROR(IF(W467=0,"",ROUNDUP(W467/H467,0)*0.02175),"")</f>
        <v>0.84824999999999995</v>
      </c>
      <c r="Y467" s="56"/>
      <c r="Z467" s="57"/>
      <c r="AD467" s="58"/>
      <c r="BA467" s="306" t="s">
        <v>1</v>
      </c>
    </row>
    <row r="468" spans="1:53" x14ac:dyDescent="0.2">
      <c r="A468" s="320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2"/>
      <c r="N468" s="326" t="s">
        <v>65</v>
      </c>
      <c r="O468" s="327"/>
      <c r="P468" s="327"/>
      <c r="Q468" s="327"/>
      <c r="R468" s="327"/>
      <c r="S468" s="327"/>
      <c r="T468" s="328"/>
      <c r="U468" s="37" t="s">
        <v>66</v>
      </c>
      <c r="V468" s="316">
        <f>IFERROR(V467/H467,"0")</f>
        <v>38.46153846153846</v>
      </c>
      <c r="W468" s="316">
        <f>IFERROR(W467/H467,"0")</f>
        <v>39</v>
      </c>
      <c r="X468" s="316">
        <f>IFERROR(IF(X467="",0,X467),"0")</f>
        <v>0.84824999999999995</v>
      </c>
      <c r="Y468" s="317"/>
      <c r="Z468" s="317"/>
    </row>
    <row r="469" spans="1:53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2"/>
      <c r="N469" s="326" t="s">
        <v>65</v>
      </c>
      <c r="O469" s="327"/>
      <c r="P469" s="327"/>
      <c r="Q469" s="327"/>
      <c r="R469" s="327"/>
      <c r="S469" s="327"/>
      <c r="T469" s="328"/>
      <c r="U469" s="37" t="s">
        <v>64</v>
      </c>
      <c r="V469" s="316">
        <f>IFERROR(SUM(V467:V467),"0")</f>
        <v>300</v>
      </c>
      <c r="W469" s="316">
        <f>IFERROR(SUM(W467:W467),"0")</f>
        <v>304.2</v>
      </c>
      <c r="X469" s="37"/>
      <c r="Y469" s="317"/>
      <c r="Z469" s="317"/>
    </row>
    <row r="470" spans="1:53" ht="15" customHeight="1" x14ac:dyDescent="0.2">
      <c r="A470" s="54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91"/>
      <c r="N470" s="356" t="s">
        <v>652</v>
      </c>
      <c r="O470" s="357"/>
      <c r="P470" s="357"/>
      <c r="Q470" s="357"/>
      <c r="R470" s="357"/>
      <c r="S470" s="357"/>
      <c r="T470" s="358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17443.400000000001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17585.46</v>
      </c>
      <c r="X470" s="37"/>
      <c r="Y470" s="317"/>
      <c r="Z470" s="317"/>
    </row>
    <row r="471" spans="1:53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91"/>
      <c r="N471" s="356" t="s">
        <v>653</v>
      </c>
      <c r="O471" s="357"/>
      <c r="P471" s="357"/>
      <c r="Q471" s="357"/>
      <c r="R471" s="357"/>
      <c r="S471" s="357"/>
      <c r="T471" s="358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18724.54666060632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18875.530000000002</v>
      </c>
      <c r="X471" s="37"/>
      <c r="Y471" s="317"/>
      <c r="Z471" s="317"/>
    </row>
    <row r="472" spans="1:53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91"/>
      <c r="N472" s="356" t="s">
        <v>654</v>
      </c>
      <c r="O472" s="357"/>
      <c r="P472" s="357"/>
      <c r="Q472" s="357"/>
      <c r="R472" s="357"/>
      <c r="S472" s="357"/>
      <c r="T472" s="358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36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37</v>
      </c>
      <c r="X472" s="37"/>
      <c r="Y472" s="317"/>
      <c r="Z472" s="317"/>
    </row>
    <row r="473" spans="1:53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91"/>
      <c r="N473" s="356" t="s">
        <v>656</v>
      </c>
      <c r="O473" s="357"/>
      <c r="P473" s="357"/>
      <c r="Q473" s="357"/>
      <c r="R473" s="357"/>
      <c r="S473" s="357"/>
      <c r="T473" s="358"/>
      <c r="U473" s="37" t="s">
        <v>64</v>
      </c>
      <c r="V473" s="316">
        <f>GrossWeightTotal+PalletQtyTotal*25</f>
        <v>19624.54666060632</v>
      </c>
      <c r="W473" s="316">
        <f>GrossWeightTotalR+PalletQtyTotalR*25</f>
        <v>19800.530000000002</v>
      </c>
      <c r="X473" s="37"/>
      <c r="Y473" s="317"/>
      <c r="Z473" s="317"/>
    </row>
    <row r="474" spans="1:53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91"/>
      <c r="N474" s="356" t="s">
        <v>657</v>
      </c>
      <c r="O474" s="357"/>
      <c r="P474" s="357"/>
      <c r="Q474" s="357"/>
      <c r="R474" s="357"/>
      <c r="S474" s="357"/>
      <c r="T474" s="358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4631.8924481223321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4658</v>
      </c>
      <c r="X474" s="37"/>
      <c r="Y474" s="317"/>
      <c r="Z474" s="317"/>
    </row>
    <row r="475" spans="1:53" ht="14.2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91"/>
      <c r="N475" s="356" t="s">
        <v>658</v>
      </c>
      <c r="O475" s="357"/>
      <c r="P475" s="357"/>
      <c r="Q475" s="357"/>
      <c r="R475" s="357"/>
      <c r="S475" s="357"/>
      <c r="T475" s="358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41.843229999999991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48" t="s">
        <v>92</v>
      </c>
      <c r="D477" s="397"/>
      <c r="E477" s="397"/>
      <c r="F477" s="351"/>
      <c r="G477" s="348" t="s">
        <v>245</v>
      </c>
      <c r="H477" s="397"/>
      <c r="I477" s="397"/>
      <c r="J477" s="397"/>
      <c r="K477" s="397"/>
      <c r="L477" s="397"/>
      <c r="M477" s="397"/>
      <c r="N477" s="351"/>
      <c r="O477" s="348" t="s">
        <v>448</v>
      </c>
      <c r="P477" s="351"/>
      <c r="Q477" s="348" t="s">
        <v>498</v>
      </c>
      <c r="R477" s="351"/>
      <c r="S477" s="307" t="s">
        <v>581</v>
      </c>
      <c r="T477" s="348" t="s">
        <v>623</v>
      </c>
      <c r="U477" s="351"/>
      <c r="Z477" s="52"/>
      <c r="AC477" s="308"/>
    </row>
    <row r="478" spans="1:53" ht="14.25" customHeight="1" thickTop="1" x14ac:dyDescent="0.2">
      <c r="A478" s="394" t="s">
        <v>661</v>
      </c>
      <c r="B478" s="348" t="s">
        <v>58</v>
      </c>
      <c r="C478" s="348" t="s">
        <v>93</v>
      </c>
      <c r="D478" s="348" t="s">
        <v>101</v>
      </c>
      <c r="E478" s="348" t="s">
        <v>92</v>
      </c>
      <c r="F478" s="348" t="s">
        <v>237</v>
      </c>
      <c r="G478" s="348" t="s">
        <v>246</v>
      </c>
      <c r="H478" s="348" t="s">
        <v>253</v>
      </c>
      <c r="I478" s="348" t="s">
        <v>274</v>
      </c>
      <c r="J478" s="348" t="s">
        <v>340</v>
      </c>
      <c r="K478" s="308"/>
      <c r="L478" s="348" t="s">
        <v>343</v>
      </c>
      <c r="M478" s="348" t="s">
        <v>421</v>
      </c>
      <c r="N478" s="348" t="s">
        <v>439</v>
      </c>
      <c r="O478" s="348" t="s">
        <v>449</v>
      </c>
      <c r="P478" s="348" t="s">
        <v>475</v>
      </c>
      <c r="Q478" s="348" t="s">
        <v>499</v>
      </c>
      <c r="R478" s="348" t="s">
        <v>561</v>
      </c>
      <c r="S478" s="348" t="s">
        <v>581</v>
      </c>
      <c r="T478" s="348" t="s">
        <v>624</v>
      </c>
      <c r="U478" s="348" t="s">
        <v>649</v>
      </c>
      <c r="Z478" s="52"/>
      <c r="AC478" s="308"/>
    </row>
    <row r="479" spans="1:53" ht="13.5" customHeight="1" thickBot="1" x14ac:dyDescent="0.25">
      <c r="A479" s="395"/>
      <c r="B479" s="349"/>
      <c r="C479" s="349"/>
      <c r="D479" s="349"/>
      <c r="E479" s="349"/>
      <c r="F479" s="349"/>
      <c r="G479" s="349"/>
      <c r="H479" s="349"/>
      <c r="I479" s="349"/>
      <c r="J479" s="349"/>
      <c r="K479" s="308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267.3</v>
      </c>
      <c r="D480" s="46">
        <f>IFERROR(W55*1,"0")+IFERROR(W56*1,"0")+IFERROR(W57*1,"0")+IFERROR(W58*1,"0")</f>
        <v>225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2440.1799999999998</v>
      </c>
      <c r="F480" s="46">
        <f>IFERROR(W130*1,"0")+IFERROR(W131*1,"0")+IFERROR(W132*1,"0")</f>
        <v>1215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884.09999999999991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5376.6</v>
      </c>
      <c r="J480" s="46">
        <f>IFERROR(W203*1,"0")</f>
        <v>350.7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286.8</v>
      </c>
      <c r="M480" s="46">
        <f>IFERROR(W266*1,"0")+IFERROR(W267*1,"0")+IFERROR(W268*1,"0")+IFERROR(W269*1,"0")+IFERROR(W270*1,"0")+IFERROR(W271*1,"0")+IFERROR(W272*1,"0")+IFERROR(W276*1,"0")+IFERROR(W277*1,"0")</f>
        <v>129.60000000000002</v>
      </c>
      <c r="N480" s="46">
        <f>IFERROR(W282*1,"0")+IFERROR(W286*1,"0")+IFERROR(W290*1,"0")+IFERROR(W294*1,"0")</f>
        <v>25.2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3590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23.4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1150.92</v>
      </c>
      <c r="R480" s="46">
        <f>IFERROR(W396*1,"0")+IFERROR(W397*1,"0")+IFERROR(W401*1,"0")+IFERROR(W402*1,"0")+IFERROR(W403*1,"0")+IFERROR(W404*1,"0")+IFERROR(W405*1,"0")+IFERROR(W406*1,"0")+IFERROR(W407*1,"0")</f>
        <v>149.10000000000002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1167.3599999999999</v>
      </c>
      <c r="T480" s="46">
        <f>IFERROR(W446*1,"0")+IFERROR(W447*1,"0")+IFERROR(W451*1,"0")+IFERROR(W452*1,"0")+IFERROR(W456*1,"0")+IFERROR(W457*1,"0")+IFERROR(W461*1,"0")+IFERROR(W462*1,"0")</f>
        <v>0</v>
      </c>
      <c r="U480" s="46">
        <f>IFERROR(W467*1,"0")</f>
        <v>304.2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D17:AD18"/>
    <mergeCell ref="A5:C5"/>
    <mergeCell ref="D9:E9"/>
    <mergeCell ref="F9:G9"/>
    <mergeCell ref="N309:T309"/>
    <mergeCell ref="N82:T82"/>
    <mergeCell ref="D169:E169"/>
    <mergeCell ref="N86:R86"/>
    <mergeCell ref="D187:E187"/>
    <mergeCell ref="N302:R302"/>
    <mergeCell ref="A232:M233"/>
    <mergeCell ref="N245:T245"/>
    <mergeCell ref="A36:M37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191:R191"/>
    <mergeCell ref="N362:R362"/>
    <mergeCell ref="D259:E259"/>
    <mergeCell ref="D326:E326"/>
    <mergeCell ref="A165:M166"/>
    <mergeCell ref="D313:E313"/>
    <mergeCell ref="N426:R426"/>
    <mergeCell ref="A466:X466"/>
    <mergeCell ref="N364:R364"/>
    <mergeCell ref="A143:X143"/>
    <mergeCell ref="N220:R22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N64:R64"/>
    <mergeCell ref="A81:M82"/>
    <mergeCell ref="D236:E236"/>
    <mergeCell ref="D117:E117"/>
    <mergeCell ref="N359:R359"/>
    <mergeCell ref="R6:S9"/>
    <mergeCell ref="D365:E365"/>
    <mergeCell ref="A342:M343"/>
    <mergeCell ref="A349:X349"/>
    <mergeCell ref="A264:X264"/>
    <mergeCell ref="N24:T24"/>
    <mergeCell ref="H9:I9"/>
    <mergeCell ref="N267:R267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A463:M464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N102:R102"/>
    <mergeCell ref="D145:E145"/>
    <mergeCell ref="A298:X298"/>
    <mergeCell ref="D272:E272"/>
    <mergeCell ref="D210:E210"/>
    <mergeCell ref="N413:R413"/>
    <mergeCell ref="N407:R407"/>
    <mergeCell ref="D432:E432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A289:X289"/>
    <mergeCell ref="D255:E255"/>
    <mergeCell ref="A23:M24"/>
    <mergeCell ref="N278:T278"/>
    <mergeCell ref="N78:R78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201:X201"/>
    <mergeCell ref="D260:E260"/>
    <mergeCell ref="N241:R241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A470:M475"/>
    <mergeCell ref="N403:R403"/>
    <mergeCell ref="N383:R383"/>
    <mergeCell ref="D451:E451"/>
    <mergeCell ref="A308:M309"/>
    <mergeCell ref="A458:M459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E478:E479"/>
    <mergeCell ref="N470:T470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N329:R329"/>
    <mergeCell ref="D372:E372"/>
    <mergeCell ref="N150:R150"/>
    <mergeCell ref="N255:R255"/>
    <mergeCell ref="D96:E96"/>
    <mergeCell ref="N319:T319"/>
    <mergeCell ref="N326:R326"/>
    <mergeCell ref="N386:R386"/>
    <mergeCell ref="D116:E116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142:T142"/>
    <mergeCell ref="D101:E101"/>
    <mergeCell ref="N209:R209"/>
    <mergeCell ref="D76:E76"/>
    <mergeCell ref="N230:R230"/>
    <mergeCell ref="N196:R196"/>
    <mergeCell ref="N367:R367"/>
    <mergeCell ref="N226:T226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A12:L12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N436:T436"/>
    <mergeCell ref="N239:R239"/>
    <mergeCell ref="N122:R122"/>
    <mergeCell ref="D385:E385"/>
    <mergeCell ref="D418:E418"/>
    <mergeCell ref="D89:E89"/>
    <mergeCell ref="N254:R254"/>
    <mergeCell ref="N216:R216"/>
    <mergeCell ref="D153:E153"/>
    <mergeCell ref="N399:T399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A53:X53"/>
    <mergeCell ref="D171:E171"/>
    <mergeCell ref="A13:L13"/>
    <mergeCell ref="A19:X19"/>
    <mergeCell ref="N165:T165"/>
    <mergeCell ref="N81:T81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A324:X324"/>
    <mergeCell ref="D407:E407"/>
    <mergeCell ref="D102:E102"/>
    <mergeCell ref="N88:R88"/>
    <mergeCell ref="N259:R259"/>
    <mergeCell ref="A318:M319"/>
    <mergeCell ref="D196:E196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665</v>
      </c>
      <c r="C6" s="47" t="s">
        <v>666</v>
      </c>
      <c r="D6" s="47" t="s">
        <v>667</v>
      </c>
      <c r="E6" s="47"/>
    </row>
    <row r="7" spans="2:8" x14ac:dyDescent="0.2">
      <c r="B7" s="47" t="s">
        <v>13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666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2023-12-06T10:57:18Z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