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W467" i="1" s="1"/>
  <c r="N466" i="1"/>
  <c r="V463" i="1"/>
  <c r="W462" i="1"/>
  <c r="V462" i="1"/>
  <c r="X461" i="1"/>
  <c r="W461" i="1"/>
  <c r="X460" i="1"/>
  <c r="X462" i="1" s="1"/>
  <c r="W460" i="1"/>
  <c r="W458" i="1"/>
  <c r="V458" i="1"/>
  <c r="V457" i="1"/>
  <c r="X456" i="1"/>
  <c r="W456" i="1"/>
  <c r="W455" i="1"/>
  <c r="V453" i="1"/>
  <c r="V452" i="1"/>
  <c r="X451" i="1"/>
  <c r="W451" i="1"/>
  <c r="W450" i="1"/>
  <c r="W452" i="1" s="1"/>
  <c r="V448" i="1"/>
  <c r="V447" i="1"/>
  <c r="W446" i="1"/>
  <c r="X446" i="1" s="1"/>
  <c r="W445" i="1"/>
  <c r="W448" i="1" s="1"/>
  <c r="V441" i="1"/>
  <c r="V440" i="1"/>
  <c r="W439" i="1"/>
  <c r="X439" i="1" s="1"/>
  <c r="N439" i="1"/>
  <c r="W438" i="1"/>
  <c r="N438" i="1"/>
  <c r="W436" i="1"/>
  <c r="V436" i="1"/>
  <c r="V435" i="1"/>
  <c r="W434" i="1"/>
  <c r="X434" i="1" s="1"/>
  <c r="X433" i="1"/>
  <c r="W433" i="1"/>
  <c r="W432" i="1"/>
  <c r="X432" i="1" s="1"/>
  <c r="W431" i="1"/>
  <c r="X431" i="1" s="1"/>
  <c r="N431" i="1"/>
  <c r="X430" i="1"/>
  <c r="X435" i="1" s="1"/>
  <c r="W430" i="1"/>
  <c r="N430" i="1"/>
  <c r="W429" i="1"/>
  <c r="X429" i="1" s="1"/>
  <c r="N429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X419" i="1"/>
  <c r="W419" i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W398" i="1"/>
  <c r="X398" i="1" s="1"/>
  <c r="N398" i="1"/>
  <c r="X397" i="1"/>
  <c r="W397" i="1"/>
  <c r="N397" i="1"/>
  <c r="W396" i="1"/>
  <c r="X396" i="1" s="1"/>
  <c r="N396" i="1"/>
  <c r="V394" i="1"/>
  <c r="W393" i="1"/>
  <c r="V393" i="1"/>
  <c r="W392" i="1"/>
  <c r="X392" i="1" s="1"/>
  <c r="N392" i="1"/>
  <c r="X391" i="1"/>
  <c r="X393" i="1" s="1"/>
  <c r="W391" i="1"/>
  <c r="N391" i="1"/>
  <c r="V388" i="1"/>
  <c r="V387" i="1"/>
  <c r="X386" i="1"/>
  <c r="W386" i="1"/>
  <c r="W385" i="1"/>
  <c r="W387" i="1" s="1"/>
  <c r="V383" i="1"/>
  <c r="V382" i="1"/>
  <c r="W381" i="1"/>
  <c r="X381" i="1" s="1"/>
  <c r="W380" i="1"/>
  <c r="X380" i="1" s="1"/>
  <c r="W379" i="1"/>
  <c r="X379" i="1" s="1"/>
  <c r="X378" i="1"/>
  <c r="W378" i="1"/>
  <c r="V376" i="1"/>
  <c r="W375" i="1"/>
  <c r="V375" i="1"/>
  <c r="X374" i="1"/>
  <c r="X375" i="1" s="1"/>
  <c r="W374" i="1"/>
  <c r="W376" i="1" s="1"/>
  <c r="N374" i="1"/>
  <c r="V372" i="1"/>
  <c r="V371" i="1"/>
  <c r="W370" i="1"/>
  <c r="X370" i="1" s="1"/>
  <c r="N370" i="1"/>
  <c r="W369" i="1"/>
  <c r="X369" i="1" s="1"/>
  <c r="N369" i="1"/>
  <c r="X368" i="1"/>
  <c r="W368" i="1"/>
  <c r="N368" i="1"/>
  <c r="W367" i="1"/>
  <c r="W371" i="1" s="1"/>
  <c r="N367" i="1"/>
  <c r="W365" i="1"/>
  <c r="V365" i="1"/>
  <c r="V364" i="1"/>
  <c r="X363" i="1"/>
  <c r="W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V349" i="1"/>
  <c r="V348" i="1"/>
  <c r="W347" i="1"/>
  <c r="X347" i="1" s="1"/>
  <c r="N347" i="1"/>
  <c r="W346" i="1"/>
  <c r="N346" i="1"/>
  <c r="W342" i="1"/>
  <c r="V342" i="1"/>
  <c r="X341" i="1"/>
  <c r="W341" i="1"/>
  <c r="V341" i="1"/>
  <c r="W340" i="1"/>
  <c r="X340" i="1" s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V331" i="1"/>
  <c r="V330" i="1"/>
  <c r="W329" i="1"/>
  <c r="X329" i="1" s="1"/>
  <c r="N329" i="1"/>
  <c r="W328" i="1"/>
  <c r="N328" i="1"/>
  <c r="W326" i="1"/>
  <c r="V326" i="1"/>
  <c r="V325" i="1"/>
  <c r="W324" i="1"/>
  <c r="X324" i="1" s="1"/>
  <c r="N324" i="1"/>
  <c r="X323" i="1"/>
  <c r="W323" i="1"/>
  <c r="N323" i="1"/>
  <c r="X322" i="1"/>
  <c r="W322" i="1"/>
  <c r="N322" i="1"/>
  <c r="W321" i="1"/>
  <c r="W325" i="1" s="1"/>
  <c r="N321" i="1"/>
  <c r="V318" i="1"/>
  <c r="W317" i="1"/>
  <c r="V317" i="1"/>
  <c r="X316" i="1"/>
  <c r="X317" i="1" s="1"/>
  <c r="W316" i="1"/>
  <c r="W318" i="1" s="1"/>
  <c r="N316" i="1"/>
  <c r="V314" i="1"/>
  <c r="V313" i="1"/>
  <c r="W312" i="1"/>
  <c r="N312" i="1"/>
  <c r="V310" i="1"/>
  <c r="W309" i="1"/>
  <c r="V309" i="1"/>
  <c r="X308" i="1"/>
  <c r="W308" i="1"/>
  <c r="N308" i="1"/>
  <c r="W307" i="1"/>
  <c r="X307" i="1" s="1"/>
  <c r="X306" i="1"/>
  <c r="X309" i="1" s="1"/>
  <c r="W306" i="1"/>
  <c r="W310" i="1" s="1"/>
  <c r="N306" i="1"/>
  <c r="V304" i="1"/>
  <c r="V303" i="1"/>
  <c r="W302" i="1"/>
  <c r="X302" i="1" s="1"/>
  <c r="N302" i="1"/>
  <c r="X301" i="1"/>
  <c r="W301" i="1"/>
  <c r="N301" i="1"/>
  <c r="W300" i="1"/>
  <c r="X300" i="1" s="1"/>
  <c r="X299" i="1"/>
  <c r="W299" i="1"/>
  <c r="N299" i="1"/>
  <c r="W298" i="1"/>
  <c r="X298" i="1" s="1"/>
  <c r="N298" i="1"/>
  <c r="W297" i="1"/>
  <c r="X297" i="1" s="1"/>
  <c r="N297" i="1"/>
  <c r="X296" i="1"/>
  <c r="W296" i="1"/>
  <c r="N296" i="1"/>
  <c r="W295" i="1"/>
  <c r="N295" i="1"/>
  <c r="W291" i="1"/>
  <c r="V291" i="1"/>
  <c r="X290" i="1"/>
  <c r="V290" i="1"/>
  <c r="X289" i="1"/>
  <c r="W289" i="1"/>
  <c r="W290" i="1" s="1"/>
  <c r="N289" i="1"/>
  <c r="V287" i="1"/>
  <c r="V286" i="1"/>
  <c r="W285" i="1"/>
  <c r="W286" i="1" s="1"/>
  <c r="N285" i="1"/>
  <c r="W283" i="1"/>
  <c r="V283" i="1"/>
  <c r="V282" i="1"/>
  <c r="X281" i="1"/>
  <c r="X282" i="1" s="1"/>
  <c r="W281" i="1"/>
  <c r="W282" i="1" s="1"/>
  <c r="N281" i="1"/>
  <c r="V279" i="1"/>
  <c r="V278" i="1"/>
  <c r="W277" i="1"/>
  <c r="N277" i="1"/>
  <c r="V274" i="1"/>
  <c r="V273" i="1"/>
  <c r="X272" i="1"/>
  <c r="W272" i="1"/>
  <c r="N272" i="1"/>
  <c r="W271" i="1"/>
  <c r="W273" i="1" s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N261" i="1"/>
  <c r="V258" i="1"/>
  <c r="V257" i="1"/>
  <c r="X256" i="1"/>
  <c r="W256" i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V246" i="1"/>
  <c r="V245" i="1"/>
  <c r="W244" i="1"/>
  <c r="X244" i="1" s="1"/>
  <c r="N244" i="1"/>
  <c r="X243" i="1"/>
  <c r="W243" i="1"/>
  <c r="N243" i="1"/>
  <c r="W242" i="1"/>
  <c r="W245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W233" i="1"/>
  <c r="X233" i="1" s="1"/>
  <c r="X232" i="1"/>
  <c r="W232" i="1"/>
  <c r="N232" i="1"/>
  <c r="W231" i="1"/>
  <c r="X231" i="1" s="1"/>
  <c r="N231" i="1"/>
  <c r="W230" i="1"/>
  <c r="N230" i="1"/>
  <c r="W228" i="1"/>
  <c r="V228" i="1"/>
  <c r="V227" i="1"/>
  <c r="W226" i="1"/>
  <c r="X226" i="1" s="1"/>
  <c r="N226" i="1"/>
  <c r="X225" i="1"/>
  <c r="W225" i="1"/>
  <c r="N225" i="1"/>
  <c r="X224" i="1"/>
  <c r="W224" i="1"/>
  <c r="N224" i="1"/>
  <c r="W223" i="1"/>
  <c r="X223" i="1" s="1"/>
  <c r="X227" i="1" s="1"/>
  <c r="N223" i="1"/>
  <c r="V221" i="1"/>
  <c r="W220" i="1"/>
  <c r="V220" i="1"/>
  <c r="X219" i="1"/>
  <c r="X220" i="1" s="1"/>
  <c r="W219" i="1"/>
  <c r="W221" i="1" s="1"/>
  <c r="N219" i="1"/>
  <c r="V217" i="1"/>
  <c r="V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X216" i="1" s="1"/>
  <c r="W203" i="1"/>
  <c r="N203" i="1"/>
  <c r="W202" i="1"/>
  <c r="X202" i="1" s="1"/>
  <c r="N202" i="1"/>
  <c r="X201" i="1"/>
  <c r="W201" i="1"/>
  <c r="N201" i="1"/>
  <c r="W198" i="1"/>
  <c r="V198" i="1"/>
  <c r="V197" i="1"/>
  <c r="X196" i="1"/>
  <c r="W196" i="1"/>
  <c r="N196" i="1"/>
  <c r="W195" i="1"/>
  <c r="X195" i="1" s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X181" i="1"/>
  <c r="W181" i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X175" i="1"/>
  <c r="X192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W168" i="1"/>
  <c r="W172" i="1" s="1"/>
  <c r="N168" i="1"/>
  <c r="W166" i="1"/>
  <c r="V166" i="1"/>
  <c r="V165" i="1"/>
  <c r="X164" i="1"/>
  <c r="W164" i="1"/>
  <c r="N164" i="1"/>
  <c r="W163" i="1"/>
  <c r="X163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V142" i="1"/>
  <c r="W141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W133" i="1"/>
  <c r="V133" i="1"/>
  <c r="X132" i="1"/>
  <c r="W132" i="1"/>
  <c r="N132" i="1"/>
  <c r="W131" i="1"/>
  <c r="X131" i="1" s="1"/>
  <c r="N131" i="1"/>
  <c r="X130" i="1"/>
  <c r="W130" i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W119" i="1" s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N85" i="1"/>
  <c r="X84" i="1"/>
  <c r="W84" i="1"/>
  <c r="V82" i="1"/>
  <c r="V81" i="1"/>
  <c r="X80" i="1"/>
  <c r="W80" i="1"/>
  <c r="N80" i="1"/>
  <c r="X79" i="1"/>
  <c r="W79" i="1"/>
  <c r="N79" i="1"/>
  <c r="W78" i="1"/>
  <c r="X78" i="1" s="1"/>
  <c r="N78" i="1"/>
  <c r="X77" i="1"/>
  <c r="W77" i="1"/>
  <c r="N77" i="1"/>
  <c r="X76" i="1"/>
  <c r="W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X65" i="1"/>
  <c r="W65" i="1"/>
  <c r="N65" i="1"/>
  <c r="X64" i="1"/>
  <c r="W64" i="1"/>
  <c r="W63" i="1"/>
  <c r="W60" i="1"/>
  <c r="V60" i="1"/>
  <c r="V59" i="1"/>
  <c r="X58" i="1"/>
  <c r="W58" i="1"/>
  <c r="W57" i="1"/>
  <c r="X57" i="1" s="1"/>
  <c r="N57" i="1"/>
  <c r="W56" i="1"/>
  <c r="X56" i="1" s="1"/>
  <c r="W55" i="1"/>
  <c r="D479" i="1" s="1"/>
  <c r="N55" i="1"/>
  <c r="V52" i="1"/>
  <c r="V51" i="1"/>
  <c r="X50" i="1"/>
  <c r="W50" i="1"/>
  <c r="N50" i="1"/>
  <c r="X49" i="1"/>
  <c r="X51" i="1" s="1"/>
  <c r="W49" i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69" i="1" s="1"/>
  <c r="V23" i="1"/>
  <c r="W22" i="1"/>
  <c r="W471" i="1" s="1"/>
  <c r="N22" i="1"/>
  <c r="H10" i="1"/>
  <c r="A9" i="1"/>
  <c r="J9" i="1" s="1"/>
  <c r="D7" i="1"/>
  <c r="O6" i="1"/>
  <c r="N2" i="1"/>
  <c r="A10" i="1" l="1"/>
  <c r="W251" i="1"/>
  <c r="W252" i="1"/>
  <c r="X248" i="1"/>
  <c r="X251" i="1" s="1"/>
  <c r="F9" i="1"/>
  <c r="F10" i="1"/>
  <c r="X22" i="1"/>
  <c r="X23" i="1" s="1"/>
  <c r="X26" i="1"/>
  <c r="X32" i="1" s="1"/>
  <c r="W33" i="1"/>
  <c r="W37" i="1"/>
  <c r="W41" i="1"/>
  <c r="W45" i="1"/>
  <c r="W81" i="1"/>
  <c r="X63" i="1"/>
  <c r="X81" i="1" s="1"/>
  <c r="E479" i="1"/>
  <c r="X94" i="1"/>
  <c r="X104" i="1" s="1"/>
  <c r="W105" i="1"/>
  <c r="W104" i="1"/>
  <c r="X133" i="1"/>
  <c r="W154" i="1"/>
  <c r="H479" i="1"/>
  <c r="X145" i="1"/>
  <c r="X154" i="1" s="1"/>
  <c r="W155" i="1"/>
  <c r="X165" i="1"/>
  <c r="X172" i="1"/>
  <c r="X197" i="1"/>
  <c r="W257" i="1"/>
  <c r="X254" i="1"/>
  <c r="X257" i="1" s="1"/>
  <c r="W258" i="1"/>
  <c r="W314" i="1"/>
  <c r="W313" i="1"/>
  <c r="X312" i="1"/>
  <c r="X313" i="1" s="1"/>
  <c r="X337" i="1"/>
  <c r="B479" i="1"/>
  <c r="W470" i="1"/>
  <c r="W472" i="1" s="1"/>
  <c r="H9" i="1"/>
  <c r="V473" i="1"/>
  <c r="W24" i="1"/>
  <c r="X55" i="1"/>
  <c r="X59" i="1" s="1"/>
  <c r="W59" i="1"/>
  <c r="W165" i="1"/>
  <c r="W197" i="1"/>
  <c r="J479" i="1"/>
  <c r="W278" i="1"/>
  <c r="W279" i="1"/>
  <c r="X277" i="1"/>
  <c r="X278" i="1" s="1"/>
  <c r="X382" i="1"/>
  <c r="W23" i="1"/>
  <c r="C479" i="1"/>
  <c r="W51" i="1"/>
  <c r="W52" i="1"/>
  <c r="W82" i="1"/>
  <c r="X85" i="1"/>
  <c r="X91" i="1" s="1"/>
  <c r="W91" i="1"/>
  <c r="W92" i="1"/>
  <c r="W118" i="1"/>
  <c r="X107" i="1"/>
  <c r="X118" i="1" s="1"/>
  <c r="W126" i="1"/>
  <c r="X121" i="1"/>
  <c r="X126" i="1" s="1"/>
  <c r="W127" i="1"/>
  <c r="W161" i="1"/>
  <c r="X158" i="1"/>
  <c r="X160" i="1" s="1"/>
  <c r="I479" i="1"/>
  <c r="W160" i="1"/>
  <c r="W193" i="1"/>
  <c r="W246" i="1"/>
  <c r="X242" i="1"/>
  <c r="X245" i="1" s="1"/>
  <c r="L479" i="1"/>
  <c r="W269" i="1"/>
  <c r="W268" i="1"/>
  <c r="X261" i="1"/>
  <c r="X268" i="1" s="1"/>
  <c r="W303" i="1"/>
  <c r="W304" i="1"/>
  <c r="N479" i="1"/>
  <c r="X295" i="1"/>
  <c r="X303" i="1" s="1"/>
  <c r="X364" i="1"/>
  <c r="M479" i="1"/>
  <c r="F479" i="1"/>
  <c r="W134" i="1"/>
  <c r="W192" i="1"/>
  <c r="W227" i="1"/>
  <c r="W338" i="1"/>
  <c r="W383" i="1"/>
  <c r="W388" i="1"/>
  <c r="X403" i="1"/>
  <c r="W404" i="1"/>
  <c r="W422" i="1"/>
  <c r="W435" i="1"/>
  <c r="W453" i="1"/>
  <c r="W463" i="1"/>
  <c r="W239" i="1"/>
  <c r="X230" i="1"/>
  <c r="X239" i="1" s="1"/>
  <c r="W240" i="1"/>
  <c r="W274" i="1"/>
  <c r="O479" i="1"/>
  <c r="W331" i="1"/>
  <c r="X328" i="1"/>
  <c r="X330" i="1" s="1"/>
  <c r="W337" i="1"/>
  <c r="P479" i="1"/>
  <c r="W349" i="1"/>
  <c r="X346" i="1"/>
  <c r="X348" i="1" s="1"/>
  <c r="W372" i="1"/>
  <c r="W382" i="1"/>
  <c r="W441" i="1"/>
  <c r="X438" i="1"/>
  <c r="X440" i="1" s="1"/>
  <c r="S479" i="1"/>
  <c r="W447" i="1"/>
  <c r="W457" i="1"/>
  <c r="X455" i="1"/>
  <c r="X457" i="1" s="1"/>
  <c r="T479" i="1"/>
  <c r="W468" i="1"/>
  <c r="Q479" i="1"/>
  <c r="G479" i="1"/>
  <c r="W142" i="1"/>
  <c r="W173" i="1"/>
  <c r="W216" i="1"/>
  <c r="X271" i="1"/>
  <c r="X273" i="1" s="1"/>
  <c r="X285" i="1"/>
  <c r="X286" i="1" s="1"/>
  <c r="W287" i="1"/>
  <c r="X321" i="1"/>
  <c r="X325" i="1" s="1"/>
  <c r="W330" i="1"/>
  <c r="W348" i="1"/>
  <c r="W364" i="1"/>
  <c r="X367" i="1"/>
  <c r="X371" i="1" s="1"/>
  <c r="X385" i="1"/>
  <c r="X387" i="1" s="1"/>
  <c r="W394" i="1"/>
  <c r="W403" i="1"/>
  <c r="X421" i="1"/>
  <c r="W421" i="1"/>
  <c r="W427" i="1"/>
  <c r="W440" i="1"/>
  <c r="X445" i="1"/>
  <c r="X447" i="1" s="1"/>
  <c r="X450" i="1"/>
  <c r="X452" i="1" s="1"/>
  <c r="X466" i="1"/>
  <c r="X467" i="1" s="1"/>
  <c r="R479" i="1"/>
  <c r="W217" i="1"/>
  <c r="X474" i="1" l="1"/>
  <c r="W469" i="1"/>
  <c r="W473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<sst xmlns="http://schemas.openxmlformats.org/spreadsheetml/2006/main" count="2015" uniqueCount="697">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</sst>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1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3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5"/>
      <c r="W2" s="15"/>
      <c r="X2" s="15"/>
      <c r="Y2" s="15"/>
      <c r="Z2" s="50"/>
      <c r="AA2" s="50"/>
      <c r="AB2" s="50"/>
    </row>
    <row r="3" spans="1:29" s="31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0"/>
      <c r="O3" s="330"/>
      <c r="P3" s="330"/>
      <c r="Q3" s="330"/>
      <c r="R3" s="330"/>
      <c r="S3" s="330"/>
      <c r="T3" s="330"/>
      <c r="U3" s="330"/>
      <c r="V3" s="15"/>
      <c r="W3" s="15"/>
      <c r="X3" s="15"/>
      <c r="Y3" s="15"/>
      <c r="Z3" s="50"/>
      <c r="AA3" s="50"/>
      <c r="AB3" s="50"/>
    </row>
    <row r="4" spans="1:29" s="31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1" customFormat="1" ht="23.45" customHeight="1" x14ac:dyDescent="0.2">
      <c r="A5" s="447" t="s">
        <v>8</v>
      </c>
      <c r="B5" s="348"/>
      <c r="C5" s="349"/>
      <c r="D5" s="352"/>
      <c r="E5" s="354"/>
      <c r="F5" s="619" t="s">
        <v>9</v>
      </c>
      <c r="G5" s="349"/>
      <c r="H5" s="352"/>
      <c r="I5" s="353"/>
      <c r="J5" s="353"/>
      <c r="K5" s="353"/>
      <c r="L5" s="354"/>
      <c r="N5" s="23" t="s">
        <v>10</v>
      </c>
      <c r="O5" s="550">
        <v>45269</v>
      </c>
      <c r="P5" s="403"/>
      <c r="R5" s="641" t="s">
        <v>11</v>
      </c>
      <c r="S5" s="377"/>
      <c r="T5" s="490" t="s">
        <v>12</v>
      </c>
      <c r="U5" s="403"/>
      <c r="Z5" s="50"/>
      <c r="AA5" s="50"/>
      <c r="AB5" s="50"/>
    </row>
    <row r="6" spans="1:29" s="311" customFormat="1" ht="24" customHeight="1" x14ac:dyDescent="0.2">
      <c r="A6" s="447" t="s">
        <v>13</v>
      </c>
      <c r="B6" s="348"/>
      <c r="C6" s="349"/>
      <c r="D6" s="579" t="s">
        <v>14</v>
      </c>
      <c r="E6" s="580"/>
      <c r="F6" s="580"/>
      <c r="G6" s="580"/>
      <c r="H6" s="580"/>
      <c r="I6" s="580"/>
      <c r="J6" s="580"/>
      <c r="K6" s="580"/>
      <c r="L6" s="403"/>
      <c r="N6" s="23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23"/>
      <c r="R6" s="376" t="s">
        <v>16</v>
      </c>
      <c r="S6" s="377"/>
      <c r="T6" s="496" t="s">
        <v>17</v>
      </c>
      <c r="U6" s="364"/>
      <c r="Z6" s="50"/>
      <c r="AA6" s="50"/>
      <c r="AB6" s="50"/>
    </row>
    <row r="7" spans="1:29" s="311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30"/>
      <c r="S7" s="377"/>
      <c r="T7" s="497"/>
      <c r="U7" s="498"/>
      <c r="Z7" s="50"/>
      <c r="AA7" s="50"/>
      <c r="AB7" s="50"/>
    </row>
    <row r="8" spans="1:29" s="311" customFormat="1" ht="25.5" customHeight="1" x14ac:dyDescent="0.2">
      <c r="A8" s="646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2">
        <v>0.41666666666666669</v>
      </c>
      <c r="P8" s="403"/>
      <c r="R8" s="330"/>
      <c r="S8" s="377"/>
      <c r="T8" s="497"/>
      <c r="U8" s="498"/>
      <c r="Z8" s="50"/>
      <c r="AA8" s="50"/>
      <c r="AB8" s="50"/>
    </row>
    <row r="9" spans="1:29" s="311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5" t="s">
        <v>20</v>
      </c>
      <c r="O9" s="550"/>
      <c r="P9" s="403"/>
      <c r="R9" s="330"/>
      <c r="S9" s="377"/>
      <c r="T9" s="499"/>
      <c r="U9" s="500"/>
      <c r="V9" s="42"/>
      <c r="W9" s="42"/>
      <c r="X9" s="42"/>
      <c r="Y9" s="42"/>
      <c r="Z9" s="50"/>
      <c r="AA9" s="50"/>
      <c r="AB9" s="50"/>
    </row>
    <row r="10" spans="1:29" s="311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1" t="str">
        <f>IFERROR(VLOOKUP($D$10,Proxy,2,FALSE),"")</f>
        <v/>
      </c>
      <c r="I10" s="330"/>
      <c r="J10" s="330"/>
      <c r="K10" s="330"/>
      <c r="L10" s="330"/>
      <c r="N10" s="25" t="s">
        <v>21</v>
      </c>
      <c r="O10" s="402"/>
      <c r="P10" s="403"/>
      <c r="S10" s="23" t="s">
        <v>22</v>
      </c>
      <c r="T10" s="363" t="s">
        <v>23</v>
      </c>
      <c r="U10" s="364"/>
      <c r="V10" s="43"/>
      <c r="W10" s="43"/>
      <c r="X10" s="43"/>
      <c r="Y10" s="43"/>
      <c r="Z10" s="50"/>
      <c r="AA10" s="50"/>
      <c r="AB10" s="50"/>
    </row>
    <row r="11" spans="1:29" s="31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2"/>
      <c r="P11" s="403"/>
      <c r="S11" s="23" t="s">
        <v>26</v>
      </c>
      <c r="T11" s="581" t="s">
        <v>27</v>
      </c>
      <c r="U11" s="582"/>
      <c r="V11" s="44"/>
      <c r="W11" s="44"/>
      <c r="X11" s="44"/>
      <c r="Y11" s="44"/>
      <c r="Z11" s="50"/>
      <c r="AA11" s="50"/>
      <c r="AB11" s="50"/>
    </row>
    <row r="12" spans="1:29" s="311" customFormat="1" ht="18.600000000000001" customHeight="1" x14ac:dyDescent="0.2">
      <c r="A12" s="617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74"/>
      <c r="P12" s="522"/>
      <c r="Q12" s="22"/>
      <c r="S12" s="23"/>
      <c r="T12" s="419"/>
      <c r="U12" s="330"/>
      <c r="Z12" s="50"/>
      <c r="AA12" s="50"/>
      <c r="AB12" s="50"/>
    </row>
    <row r="13" spans="1:29" s="311" customFormat="1" ht="23.25" customHeight="1" x14ac:dyDescent="0.2">
      <c r="A13" s="617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1"/>
      <c r="P13" s="582"/>
      <c r="Q13" s="22"/>
      <c r="V13" s="48"/>
      <c r="W13" s="48"/>
      <c r="X13" s="48"/>
      <c r="Y13" s="48"/>
      <c r="Z13" s="50"/>
      <c r="AA13" s="50"/>
      <c r="AB13" s="50"/>
    </row>
    <row r="14" spans="1:29" s="311" customFormat="1" ht="18.600000000000001" customHeight="1" x14ac:dyDescent="0.2">
      <c r="A14" s="617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11" customFormat="1" ht="22.5" customHeight="1" x14ac:dyDescent="0.2">
      <c r="A15" s="638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6"/>
      <c r="O16" s="476"/>
      <c r="P16" s="476"/>
      <c r="Q16" s="476"/>
      <c r="R16" s="47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5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12" t="s">
        <v>57</v>
      </c>
      <c r="T18" s="312" t="s">
        <v>58</v>
      </c>
      <c r="U18" s="358"/>
      <c r="V18" s="358"/>
      <c r="W18" s="371"/>
      <c r="X18" s="358"/>
      <c r="Y18" s="552"/>
      <c r="Z18" s="552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7"/>
      <c r="Z19" s="47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0"/>
      <c r="Z20" s="310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2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2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2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2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2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2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2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2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2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2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7"/>
      <c r="Z46" s="47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0"/>
      <c r="Z47" s="310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2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3"/>
      <c r="T49" s="33"/>
      <c r="U49" s="34" t="s">
        <v>65</v>
      </c>
      <c r="V49" s="314">
        <v>0</v>
      </c>
      <c r="W49" s="31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2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3"/>
      <c r="T50" s="33"/>
      <c r="U50" s="34" t="s">
        <v>65</v>
      </c>
      <c r="V50" s="314">
        <v>0</v>
      </c>
      <c r="W50" s="31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16">
        <f>IFERROR(SUM(V49:V50),"0")</f>
        <v>0</v>
      </c>
      <c r="W52" s="316">
        <f>IFERROR(SUM(W49:W50),"0")</f>
        <v>0</v>
      </c>
      <c r="X52" s="36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0"/>
      <c r="Z53" s="310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2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3"/>
      <c r="T55" s="33"/>
      <c r="U55" s="34" t="s">
        <v>65</v>
      </c>
      <c r="V55" s="314">
        <v>250</v>
      </c>
      <c r="W55" s="315">
        <f>IFERROR(IF(V55="",0,CEILING((V55/$H55),1)*$H55),"")</f>
        <v>259.20000000000005</v>
      </c>
      <c r="X55" s="35">
        <f>IFERROR(IF(W55=0,"",ROUNDUP(W55/H55,0)*0.02175),"")</f>
        <v>0.52200000000000002</v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2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62" t="s">
        <v>108</v>
      </c>
      <c r="O56" s="325"/>
      <c r="P56" s="325"/>
      <c r="Q56" s="325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2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2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7" t="s">
        <v>113</v>
      </c>
      <c r="O58" s="325"/>
      <c r="P58" s="325"/>
      <c r="Q58" s="325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16">
        <f>IFERROR(V55/H55,"0")+IFERROR(V56/H56,"0")+IFERROR(V57/H57,"0")+IFERROR(V58/H58,"0")</f>
        <v>23.148148148148145</v>
      </c>
      <c r="W59" s="316">
        <f>IFERROR(W55/H55,"0")+IFERROR(W56/H56,"0")+IFERROR(W57/H57,"0")+IFERROR(W58/H58,"0")</f>
        <v>24.000000000000004</v>
      </c>
      <c r="X59" s="316">
        <f>IFERROR(IF(X55="",0,X55),"0")+IFERROR(IF(X56="",0,X56),"0")+IFERROR(IF(X57="",0,X57),"0")+IFERROR(IF(X58="",0,X58),"0")</f>
        <v>0.52200000000000002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16">
        <f>IFERROR(SUM(V55:V58),"0")</f>
        <v>250</v>
      </c>
      <c r="W60" s="316">
        <f>IFERROR(SUM(W55:W58),"0")</f>
        <v>259.20000000000005</v>
      </c>
      <c r="X60" s="36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0"/>
      <c r="Z61" s="310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2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2" t="s">
        <v>116</v>
      </c>
      <c r="O63" s="325"/>
      <c r="P63" s="325"/>
      <c r="Q63" s="325"/>
      <c r="R63" s="323"/>
      <c r="S63" s="33"/>
      <c r="T63" s="33"/>
      <c r="U63" s="34" t="s">
        <v>65</v>
      </c>
      <c r="V63" s="314">
        <v>50</v>
      </c>
      <c r="W63" s="315">
        <f t="shared" ref="W63:W80" si="2">IFERROR(IF(V63="",0,CEILING((V63/$H63),1)*$H63),"")</f>
        <v>56</v>
      </c>
      <c r="X63" s="35">
        <f>IFERROR(IF(W63=0,"",ROUNDUP(W63/H63,0)*0.02175),"")</f>
        <v>0.10874999999999999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2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7" t="s">
        <v>120</v>
      </c>
      <c r="O64" s="325"/>
      <c r="P64" s="325"/>
      <c r="Q64" s="325"/>
      <c r="R64" s="323"/>
      <c r="S64" s="33"/>
      <c r="T64" s="33"/>
      <c r="U64" s="34" t="s">
        <v>65</v>
      </c>
      <c r="V64" s="314">
        <v>100</v>
      </c>
      <c r="W64" s="315">
        <f t="shared" si="2"/>
        <v>100.8</v>
      </c>
      <c r="X64" s="35">
        <f>IFERROR(IF(W64=0,"",ROUNDUP(W64/H64,0)*0.02175),"")</f>
        <v>0.19574999999999998</v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2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3"/>
      <c r="T65" s="33"/>
      <c r="U65" s="34" t="s">
        <v>65</v>
      </c>
      <c r="V65" s="314">
        <v>0</v>
      </c>
      <c r="W65" s="31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2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4" t="s">
        <v>126</v>
      </c>
      <c r="O66" s="325"/>
      <c r="P66" s="325"/>
      <c r="Q66" s="325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2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2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3"/>
      <c r="T68" s="33"/>
      <c r="U68" s="34" t="s">
        <v>65</v>
      </c>
      <c r="V68" s="314">
        <v>0</v>
      </c>
      <c r="W68" s="315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2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6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2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2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2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2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3"/>
      <c r="T73" s="33"/>
      <c r="U73" s="34" t="s">
        <v>65</v>
      </c>
      <c r="V73" s="314">
        <v>0</v>
      </c>
      <c r="W73" s="31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2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83" t="s">
        <v>143</v>
      </c>
      <c r="O74" s="325"/>
      <c r="P74" s="325"/>
      <c r="Q74" s="325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2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404" t="s">
        <v>145</v>
      </c>
      <c r="O75" s="325"/>
      <c r="P75" s="325"/>
      <c r="Q75" s="325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2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489" t="s">
        <v>148</v>
      </c>
      <c r="O76" s="325"/>
      <c r="P76" s="325"/>
      <c r="Q76" s="325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2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2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2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2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13.392857142857142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14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0.30449999999999999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6" t="s">
        <v>65</v>
      </c>
      <c r="V82" s="316">
        <f>IFERROR(SUM(V63:V80),"0")</f>
        <v>150</v>
      </c>
      <c r="W82" s="316">
        <f>IFERROR(SUM(W63:W80),"0")</f>
        <v>156.80000000000001</v>
      </c>
      <c r="X82" s="36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2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651" t="s">
        <v>159</v>
      </c>
      <c r="O84" s="325"/>
      <c r="P84" s="325"/>
      <c r="Q84" s="325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2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2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468" t="s">
        <v>164</v>
      </c>
      <c r="O86" s="325"/>
      <c r="P86" s="325"/>
      <c r="Q86" s="325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2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167</v>
      </c>
      <c r="O87" s="325"/>
      <c r="P87" s="325"/>
      <c r="Q87" s="325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2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636" t="s">
        <v>171</v>
      </c>
      <c r="O88" s="325"/>
      <c r="P88" s="325"/>
      <c r="Q88" s="325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2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2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6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2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3"/>
      <c r="T94" s="33"/>
      <c r="U94" s="34" t="s">
        <v>65</v>
      </c>
      <c r="V94" s="314">
        <v>0</v>
      </c>
      <c r="W94" s="315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2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2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2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2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3"/>
      <c r="T98" s="33"/>
      <c r="U98" s="34" t="s">
        <v>65</v>
      </c>
      <c r="V98" s="314">
        <v>0</v>
      </c>
      <c r="W98" s="315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2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2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2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2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6" t="s">
        <v>194</v>
      </c>
      <c r="O102" s="325"/>
      <c r="P102" s="325"/>
      <c r="Q102" s="325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2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416" t="s">
        <v>194</v>
      </c>
      <c r="O103" s="325"/>
      <c r="P103" s="325"/>
      <c r="Q103" s="325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6" t="s">
        <v>65</v>
      </c>
      <c r="V105" s="316">
        <f>IFERROR(SUM(V94:V103),"0")</f>
        <v>0</v>
      </c>
      <c r="W105" s="316">
        <f>IFERROR(SUM(W94:W103),"0")</f>
        <v>0</v>
      </c>
      <c r="X105" s="36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2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596" t="s">
        <v>198</v>
      </c>
      <c r="O107" s="325"/>
      <c r="P107" s="325"/>
      <c r="Q107" s="325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2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533" t="s">
        <v>200</v>
      </c>
      <c r="O108" s="325"/>
      <c r="P108" s="325"/>
      <c r="Q108" s="325"/>
      <c r="R108" s="323"/>
      <c r="S108" s="33"/>
      <c r="T108" s="33"/>
      <c r="U108" s="34" t="s">
        <v>65</v>
      </c>
      <c r="V108" s="314">
        <v>200</v>
      </c>
      <c r="W108" s="315">
        <f t="shared" si="6"/>
        <v>201.60000000000002</v>
      </c>
      <c r="X108" s="35">
        <f>IFERROR(IF(W108=0,"",ROUNDUP(W108/H108,0)*0.02175),"")</f>
        <v>0.52200000000000002</v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2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548" t="s">
        <v>203</v>
      </c>
      <c r="O109" s="325"/>
      <c r="P109" s="325"/>
      <c r="Q109" s="325"/>
      <c r="R109" s="323"/>
      <c r="S109" s="33"/>
      <c r="T109" s="33"/>
      <c r="U109" s="34" t="s">
        <v>65</v>
      </c>
      <c r="V109" s="314">
        <v>50</v>
      </c>
      <c r="W109" s="315">
        <f t="shared" si="6"/>
        <v>50.400000000000006</v>
      </c>
      <c r="X109" s="35">
        <f>IFERROR(IF(W109=0,"",ROUNDUP(W109/H109,0)*0.02175),"")</f>
        <v>0.1305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2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2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53" t="s">
        <v>208</v>
      </c>
      <c r="O111" s="325"/>
      <c r="P111" s="325"/>
      <c r="Q111" s="325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2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360" t="s">
        <v>210</v>
      </c>
      <c r="O112" s="325"/>
      <c r="P112" s="325"/>
      <c r="Q112" s="325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2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382" t="s">
        <v>213</v>
      </c>
      <c r="O113" s="325"/>
      <c r="P113" s="325"/>
      <c r="Q113" s="325"/>
      <c r="R113" s="323"/>
      <c r="S113" s="33"/>
      <c r="T113" s="33"/>
      <c r="U113" s="34" t="s">
        <v>65</v>
      </c>
      <c r="V113" s="314">
        <v>226.8</v>
      </c>
      <c r="W113" s="315">
        <f t="shared" si="6"/>
        <v>226.8</v>
      </c>
      <c r="X113" s="35">
        <f>IFERROR(IF(W113=0,"",ROUNDUP(W113/H113,0)*0.00753),"")</f>
        <v>0.63251999999999997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2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558" t="s">
        <v>216</v>
      </c>
      <c r="O114" s="325"/>
      <c r="P114" s="325"/>
      <c r="Q114" s="325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2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525" t="s">
        <v>219</v>
      </c>
      <c r="O115" s="325"/>
      <c r="P115" s="325"/>
      <c r="Q115" s="325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2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3"/>
      <c r="T116" s="33"/>
      <c r="U116" s="34" t="s">
        <v>65</v>
      </c>
      <c r="V116" s="314">
        <v>0</v>
      </c>
      <c r="W116" s="315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2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71" t="s">
        <v>224</v>
      </c>
      <c r="O117" s="325"/>
      <c r="P117" s="325"/>
      <c r="Q117" s="325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113.76190476190476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114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1.2850200000000001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6" t="s">
        <v>65</v>
      </c>
      <c r="V119" s="316">
        <f>IFERROR(SUM(V107:V117),"0")</f>
        <v>476.8</v>
      </c>
      <c r="W119" s="316">
        <f>IFERROR(SUM(W107:W117),"0")</f>
        <v>478.80000000000007</v>
      </c>
      <c r="X119" s="36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2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2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2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543" t="s">
        <v>232</v>
      </c>
      <c r="O123" s="325"/>
      <c r="P123" s="325"/>
      <c r="Q123" s="325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2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2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393" t="s">
        <v>237</v>
      </c>
      <c r="O125" s="325"/>
      <c r="P125" s="325"/>
      <c r="Q125" s="325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10"/>
      <c r="Z128" s="310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2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567" t="s">
        <v>241</v>
      </c>
      <c r="O130" s="325"/>
      <c r="P130" s="325"/>
      <c r="Q130" s="325"/>
      <c r="R130" s="323"/>
      <c r="S130" s="33"/>
      <c r="T130" s="33"/>
      <c r="U130" s="34" t="s">
        <v>65</v>
      </c>
      <c r="V130" s="314">
        <v>800</v>
      </c>
      <c r="W130" s="315">
        <f>IFERROR(IF(V130="",0,CEILING((V130/$H130),1)*$H130),"")</f>
        <v>806.40000000000009</v>
      </c>
      <c r="X130" s="35">
        <f>IFERROR(IF(W130=0,"",ROUNDUP(W130/H130,0)*0.02175),"")</f>
        <v>2.0880000000000001</v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2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2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3"/>
      <c r="T132" s="33"/>
      <c r="U132" s="34" t="s">
        <v>65</v>
      </c>
      <c r="V132" s="314">
        <v>200</v>
      </c>
      <c r="W132" s="315">
        <f>IFERROR(IF(V132="",0,CEILING((V132/$H132),1)*$H132),"")</f>
        <v>202.5</v>
      </c>
      <c r="X132" s="35">
        <f>IFERROR(IF(W132=0,"",ROUNDUP(W132/H132,0)*0.00753),"")</f>
        <v>0.56474999999999997</v>
      </c>
      <c r="Y132" s="55"/>
      <c r="Z132" s="56"/>
      <c r="AD132" s="57"/>
      <c r="BA132" s="127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6" t="s">
        <v>67</v>
      </c>
      <c r="V133" s="316">
        <f>IFERROR(V130/H130,"0")+IFERROR(V131/H131,"0")+IFERROR(V132/H132,"0")</f>
        <v>169.31216931216932</v>
      </c>
      <c r="W133" s="316">
        <f>IFERROR(W130/H130,"0")+IFERROR(W131/H131,"0")+IFERROR(W132/H132,"0")</f>
        <v>171</v>
      </c>
      <c r="X133" s="316">
        <f>IFERROR(IF(X130="",0,X130),"0")+IFERROR(IF(X131="",0,X131),"0")+IFERROR(IF(X132="",0,X132),"0")</f>
        <v>2.6527500000000002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6" t="s">
        <v>65</v>
      </c>
      <c r="V134" s="316">
        <f>IFERROR(SUM(V130:V132),"0")</f>
        <v>1000</v>
      </c>
      <c r="W134" s="316">
        <f>IFERROR(SUM(W130:W132),"0")</f>
        <v>1008.9000000000001</v>
      </c>
      <c r="X134" s="36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7"/>
      <c r="Z135" s="47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10"/>
      <c r="Z136" s="310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2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2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2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10"/>
      <c r="Z143" s="310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2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485" t="s">
        <v>257</v>
      </c>
      <c r="O145" s="325"/>
      <c r="P145" s="325"/>
      <c r="Q145" s="325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2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3"/>
      <c r="T146" s="33"/>
      <c r="U146" s="34" t="s">
        <v>65</v>
      </c>
      <c r="V146" s="314">
        <v>0</v>
      </c>
      <c r="W146" s="315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2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3"/>
      <c r="T147" s="33"/>
      <c r="U147" s="34" t="s">
        <v>65</v>
      </c>
      <c r="V147" s="314">
        <v>0</v>
      </c>
      <c r="W147" s="315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2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3"/>
      <c r="T148" s="33"/>
      <c r="U148" s="34" t="s">
        <v>65</v>
      </c>
      <c r="V148" s="314">
        <v>0</v>
      </c>
      <c r="W148" s="31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2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2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2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2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2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6" t="s">
        <v>65</v>
      </c>
      <c r="V155" s="316">
        <f>IFERROR(SUM(V145:V153),"0")</f>
        <v>0</v>
      </c>
      <c r="W155" s="316">
        <f>IFERROR(SUM(W145:W153),"0")</f>
        <v>0</v>
      </c>
      <c r="X155" s="36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10"/>
      <c r="Z156" s="310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2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2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3"/>
      <c r="T159" s="33"/>
      <c r="U159" s="34" t="s">
        <v>65</v>
      </c>
      <c r="V159" s="314">
        <v>0</v>
      </c>
      <c r="W159" s="31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16">
        <f>IFERROR(SUM(V158:V159),"0")</f>
        <v>0</v>
      </c>
      <c r="W161" s="316">
        <f>IFERROR(SUM(W158:W159),"0")</f>
        <v>0</v>
      </c>
      <c r="X161" s="36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2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486" t="s">
        <v>282</v>
      </c>
      <c r="O163" s="325"/>
      <c r="P163" s="325"/>
      <c r="Q163" s="325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2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2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3"/>
      <c r="T168" s="33"/>
      <c r="U168" s="34" t="s">
        <v>65</v>
      </c>
      <c r="V168" s="314">
        <v>0</v>
      </c>
      <c r="W168" s="315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2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3"/>
      <c r="T169" s="33"/>
      <c r="U169" s="34" t="s">
        <v>65</v>
      </c>
      <c r="V169" s="314">
        <v>0</v>
      </c>
      <c r="W169" s="315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2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3"/>
      <c r="T170" s="33"/>
      <c r="U170" s="34" t="s">
        <v>65</v>
      </c>
      <c r="V170" s="314">
        <v>0</v>
      </c>
      <c r="W170" s="315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2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3"/>
      <c r="T171" s="33"/>
      <c r="U171" s="34" t="s">
        <v>65</v>
      </c>
      <c r="V171" s="314">
        <v>0</v>
      </c>
      <c r="W171" s="315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6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6" t="s">
        <v>65</v>
      </c>
      <c r="V173" s="316">
        <f>IFERROR(SUM(V168:V171),"0")</f>
        <v>0</v>
      </c>
      <c r="W173" s="316">
        <f>IFERROR(SUM(W168:W171),"0")</f>
        <v>0</v>
      </c>
      <c r="X173" s="36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2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2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395" t="s">
        <v>297</v>
      </c>
      <c r="O176" s="325"/>
      <c r="P176" s="325"/>
      <c r="Q176" s="325"/>
      <c r="R176" s="323"/>
      <c r="S176" s="33"/>
      <c r="T176" s="33"/>
      <c r="U176" s="34" t="s">
        <v>65</v>
      </c>
      <c r="V176" s="314">
        <v>50</v>
      </c>
      <c r="W176" s="315">
        <f t="shared" si="8"/>
        <v>52.199999999999996</v>
      </c>
      <c r="X176" s="35">
        <f>IFERROR(IF(W176=0,"",ROUNDUP(W176/H176,0)*0.02175),"")</f>
        <v>0.1305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2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3"/>
      <c r="T177" s="33"/>
      <c r="U177" s="34" t="s">
        <v>65</v>
      </c>
      <c r="V177" s="314">
        <v>0</v>
      </c>
      <c r="W177" s="315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2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373" t="s">
        <v>302</v>
      </c>
      <c r="O178" s="325"/>
      <c r="P178" s="325"/>
      <c r="Q178" s="325"/>
      <c r="R178" s="323"/>
      <c r="S178" s="33"/>
      <c r="T178" s="33"/>
      <c r="U178" s="34" t="s">
        <v>65</v>
      </c>
      <c r="V178" s="314">
        <v>0</v>
      </c>
      <c r="W178" s="315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2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3"/>
      <c r="T179" s="33"/>
      <c r="U179" s="34" t="s">
        <v>65</v>
      </c>
      <c r="V179" s="314">
        <v>0</v>
      </c>
      <c r="W179" s="315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2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2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366" t="s">
        <v>309</v>
      </c>
      <c r="O181" s="325"/>
      <c r="P181" s="325"/>
      <c r="Q181" s="325"/>
      <c r="R181" s="323"/>
      <c r="S181" s="33"/>
      <c r="T181" s="33"/>
      <c r="U181" s="34" t="s">
        <v>65</v>
      </c>
      <c r="V181" s="314">
        <v>21.6</v>
      </c>
      <c r="W181" s="315">
        <f t="shared" si="8"/>
        <v>21.599999999999998</v>
      </c>
      <c r="X181" s="35">
        <f>IFERROR(IF(W181=0,"",ROUNDUP(W181/H181,0)*0.00753),"")</f>
        <v>6.7769999999999997E-2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2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650" t="s">
        <v>312</v>
      </c>
      <c r="O182" s="325"/>
      <c r="P182" s="325"/>
      <c r="Q182" s="325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2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5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3"/>
      <c r="T183" s="33"/>
      <c r="U183" s="34" t="s">
        <v>65</v>
      </c>
      <c r="V183" s="314">
        <v>21.6</v>
      </c>
      <c r="W183" s="315">
        <f t="shared" si="8"/>
        <v>21.599999999999998</v>
      </c>
      <c r="X183" s="35">
        <f>IFERROR(IF(W183=0,"",ROUNDUP(W183/H183,0)*0.00753),"")</f>
        <v>6.7769999999999997E-2</v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2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2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3"/>
      <c r="T185" s="33"/>
      <c r="U185" s="34" t="s">
        <v>65</v>
      </c>
      <c r="V185" s="314">
        <v>0</v>
      </c>
      <c r="W185" s="315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2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2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3"/>
      <c r="T187" s="33"/>
      <c r="U187" s="34" t="s">
        <v>65</v>
      </c>
      <c r="V187" s="314">
        <v>180</v>
      </c>
      <c r="W187" s="315">
        <f t="shared" si="8"/>
        <v>180</v>
      </c>
      <c r="X187" s="35">
        <f t="shared" si="9"/>
        <v>0.56474999999999997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2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3"/>
      <c r="T188" s="33"/>
      <c r="U188" s="34" t="s">
        <v>65</v>
      </c>
      <c r="V188" s="314">
        <v>180</v>
      </c>
      <c r="W188" s="315">
        <f t="shared" si="8"/>
        <v>180</v>
      </c>
      <c r="X188" s="35">
        <f t="shared" si="9"/>
        <v>0.56474999999999997</v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2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2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3"/>
      <c r="T190" s="33"/>
      <c r="U190" s="34" t="s">
        <v>65</v>
      </c>
      <c r="V190" s="314">
        <v>21.6</v>
      </c>
      <c r="W190" s="315">
        <f t="shared" si="8"/>
        <v>21.599999999999998</v>
      </c>
      <c r="X190" s="35">
        <f t="shared" si="9"/>
        <v>6.7769999999999997E-2</v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2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3"/>
      <c r="T191" s="33"/>
      <c r="U191" s="34" t="s">
        <v>65</v>
      </c>
      <c r="V191" s="314">
        <v>0</v>
      </c>
      <c r="W191" s="315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182.74712643678163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183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1.4633099999999999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16">
        <f>IFERROR(SUM(V175:V191),"0")</f>
        <v>474.8</v>
      </c>
      <c r="W193" s="316">
        <f>IFERROR(SUM(W175:W191),"0")</f>
        <v>477</v>
      </c>
      <c r="X193" s="36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2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3"/>
      <c r="T195" s="33"/>
      <c r="U195" s="34" t="s">
        <v>65</v>
      </c>
      <c r="V195" s="314">
        <v>0</v>
      </c>
      <c r="W195" s="315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2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6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3"/>
      <c r="T196" s="33"/>
      <c r="U196" s="34" t="s">
        <v>65</v>
      </c>
      <c r="V196" s="314">
        <v>0</v>
      </c>
      <c r="W196" s="315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6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6" t="s">
        <v>65</v>
      </c>
      <c r="V198" s="316">
        <f>IFERROR(SUM(V195:V196),"0")</f>
        <v>0</v>
      </c>
      <c r="W198" s="316">
        <f>IFERROR(SUM(W195:W196),"0")</f>
        <v>0</v>
      </c>
      <c r="X198" s="36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0"/>
      <c r="Z199" s="310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2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5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2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2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3"/>
      <c r="T203" s="33"/>
      <c r="U203" s="34" t="s">
        <v>65</v>
      </c>
      <c r="V203" s="314">
        <v>0</v>
      </c>
      <c r="W203" s="31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2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2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2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3"/>
      <c r="T206" s="33"/>
      <c r="U206" s="34" t="s">
        <v>65</v>
      </c>
      <c r="V206" s="314">
        <v>0</v>
      </c>
      <c r="W206" s="315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2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3"/>
      <c r="T207" s="33"/>
      <c r="U207" s="34" t="s">
        <v>65</v>
      </c>
      <c r="V207" s="314">
        <v>0</v>
      </c>
      <c r="W207" s="315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2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3"/>
      <c r="T208" s="33"/>
      <c r="U208" s="34" t="s">
        <v>65</v>
      </c>
      <c r="V208" s="314">
        <v>0</v>
      </c>
      <c r="W208" s="315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2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6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3"/>
      <c r="T209" s="33"/>
      <c r="U209" s="34" t="s">
        <v>65</v>
      </c>
      <c r="V209" s="314">
        <v>0</v>
      </c>
      <c r="W209" s="315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2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2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3"/>
      <c r="T211" s="33"/>
      <c r="U211" s="34" t="s">
        <v>65</v>
      </c>
      <c r="V211" s="314">
        <v>0</v>
      </c>
      <c r="W211" s="315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2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2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2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2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6" t="s">
        <v>65</v>
      </c>
      <c r="V217" s="316">
        <f>IFERROR(SUM(V201:V215),"0")</f>
        <v>0</v>
      </c>
      <c r="W217" s="316">
        <f>IFERROR(SUM(W201:W215),"0")</f>
        <v>0</v>
      </c>
      <c r="X217" s="36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2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2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3"/>
      <c r="T223" s="33"/>
      <c r="U223" s="34" t="s">
        <v>65</v>
      </c>
      <c r="V223" s="314">
        <v>50</v>
      </c>
      <c r="W223" s="315">
        <f>IFERROR(IF(V223="",0,CEILING((V223/$H223),1)*$H223),"")</f>
        <v>50.400000000000006</v>
      </c>
      <c r="X223" s="35">
        <f>IFERROR(IF(W223=0,"",ROUNDUP(W223/H223,0)*0.00753),"")</f>
        <v>9.0359999999999996E-2</v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2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3"/>
      <c r="T224" s="33"/>
      <c r="U224" s="34" t="s">
        <v>65</v>
      </c>
      <c r="V224" s="314">
        <v>50</v>
      </c>
      <c r="W224" s="315">
        <f>IFERROR(IF(V224="",0,CEILING((V224/$H224),1)*$H224),"")</f>
        <v>50.400000000000006</v>
      </c>
      <c r="X224" s="35">
        <f>IFERROR(IF(W224=0,"",ROUNDUP(W224/H224,0)*0.00753),"")</f>
        <v>9.0359999999999996E-2</v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2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3"/>
      <c r="T225" s="33"/>
      <c r="U225" s="34" t="s">
        <v>65</v>
      </c>
      <c r="V225" s="314">
        <v>18.899999999999999</v>
      </c>
      <c r="W225" s="315">
        <f>IFERROR(IF(V225="",0,CEILING((V225/$H225),1)*$H225),"")</f>
        <v>18.900000000000002</v>
      </c>
      <c r="X225" s="35">
        <f>IFERROR(IF(W225=0,"",ROUNDUP(W225/H225,0)*0.00502),"")</f>
        <v>4.5179999999999998E-2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2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6" t="s">
        <v>67</v>
      </c>
      <c r="V227" s="316">
        <f>IFERROR(V223/H223,"0")+IFERROR(V224/H224,"0")+IFERROR(V225/H225,"0")+IFERROR(V226/H226,"0")</f>
        <v>32.80952380952381</v>
      </c>
      <c r="W227" s="316">
        <f>IFERROR(W223/H223,"0")+IFERROR(W224/H224,"0")+IFERROR(W225/H225,"0")+IFERROR(W226/H226,"0")</f>
        <v>33</v>
      </c>
      <c r="X227" s="316">
        <f>IFERROR(IF(X223="",0,X223),"0")+IFERROR(IF(X224="",0,X224),"0")+IFERROR(IF(X225="",0,X225),"0")+IFERROR(IF(X226="",0,X226),"0")</f>
        <v>0.22589999999999999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6" t="s">
        <v>65</v>
      </c>
      <c r="V228" s="316">
        <f>IFERROR(SUM(V223:V226),"0")</f>
        <v>118.9</v>
      </c>
      <c r="W228" s="316">
        <f>IFERROR(SUM(W223:W226),"0")</f>
        <v>119.70000000000002</v>
      </c>
      <c r="X228" s="36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2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3"/>
      <c r="T230" s="33"/>
      <c r="U230" s="34" t="s">
        <v>65</v>
      </c>
      <c r="V230" s="314">
        <v>200</v>
      </c>
      <c r="W230" s="315">
        <f t="shared" ref="W230:W238" si="12">IFERROR(IF(V230="",0,CEILING((V230/$H230),1)*$H230),"")</f>
        <v>202.5</v>
      </c>
      <c r="X230" s="35">
        <f>IFERROR(IF(W230=0,"",ROUNDUP(W230/H230,0)*0.02175),"")</f>
        <v>0.54374999999999996</v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2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2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2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627" t="s">
        <v>382</v>
      </c>
      <c r="O233" s="325"/>
      <c r="P233" s="325"/>
      <c r="Q233" s="325"/>
      <c r="R233" s="323"/>
      <c r="S233" s="33"/>
      <c r="T233" s="33"/>
      <c r="U233" s="34" t="s">
        <v>65</v>
      </c>
      <c r="V233" s="314">
        <v>200</v>
      </c>
      <c r="W233" s="315">
        <f t="shared" si="12"/>
        <v>201.60000000000002</v>
      </c>
      <c r="X233" s="35">
        <f>IFERROR(IF(W233=0,"",ROUNDUP(W233/H233,0)*0.00753),"")</f>
        <v>0.72287999999999997</v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2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517" t="s">
        <v>385</v>
      </c>
      <c r="O234" s="325"/>
      <c r="P234" s="325"/>
      <c r="Q234" s="325"/>
      <c r="R234" s="323"/>
      <c r="S234" s="33"/>
      <c r="T234" s="33"/>
      <c r="U234" s="34" t="s">
        <v>65</v>
      </c>
      <c r="V234" s="314">
        <v>42.84</v>
      </c>
      <c r="W234" s="315">
        <f t="shared" si="12"/>
        <v>44.1</v>
      </c>
      <c r="X234" s="35">
        <f>IFERROR(IF(W234=0,"",ROUNDUP(W234/H234,0)*0.00753),"")</f>
        <v>0.15812999999999999</v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2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2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2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2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140.32945326278659</v>
      </c>
      <c r="W239" s="316">
        <f>IFERROR(W230/H230,"0")+IFERROR(W231/H231,"0")+IFERROR(W232/H232,"0")+IFERROR(W233/H233,"0")+IFERROR(W234/H234,"0")+IFERROR(W235/H235,"0")+IFERROR(W236/H236,"0")+IFERROR(W237/H237,"0")+IFERROR(W238/H238,"0")</f>
        <v>142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1.42476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6" t="s">
        <v>65</v>
      </c>
      <c r="V240" s="316">
        <f>IFERROR(SUM(V230:V238),"0")</f>
        <v>442.84000000000003</v>
      </c>
      <c r="W240" s="316">
        <f>IFERROR(SUM(W230:W238),"0")</f>
        <v>448.20000000000005</v>
      </c>
      <c r="X240" s="36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2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3"/>
      <c r="T242" s="33"/>
      <c r="U242" s="34" t="s">
        <v>65</v>
      </c>
      <c r="V242" s="314">
        <v>50</v>
      </c>
      <c r="W242" s="315">
        <f>IFERROR(IF(V242="",0,CEILING((V242/$H242),1)*$H242),"")</f>
        <v>50.400000000000006</v>
      </c>
      <c r="X242" s="35">
        <f>IFERROR(IF(W242=0,"",ROUNDUP(W242/H242,0)*0.02175),"")</f>
        <v>0.1305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2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3"/>
      <c r="T243" s="33"/>
      <c r="U243" s="34" t="s">
        <v>65</v>
      </c>
      <c r="V243" s="314">
        <v>600</v>
      </c>
      <c r="W243" s="315">
        <f>IFERROR(IF(V243="",0,CEILING((V243/$H243),1)*$H243),"")</f>
        <v>600.6</v>
      </c>
      <c r="X243" s="35">
        <f>IFERROR(IF(W243=0,"",ROUNDUP(W243/H243,0)*0.02175),"")</f>
        <v>1.67475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2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3"/>
      <c r="T244" s="33"/>
      <c r="U244" s="34" t="s">
        <v>65</v>
      </c>
      <c r="V244" s="314">
        <v>0</v>
      </c>
      <c r="W244" s="315">
        <f>IFERROR(IF(V244="",0,CEILING((V244/$H244),1)*$H244),"")</f>
        <v>0</v>
      </c>
      <c r="X244" s="35" t="str">
        <f>IFERROR(IF(W244=0,"",ROUNDUP(W244/H244,0)*0.02175),"")</f>
        <v/>
      </c>
      <c r="Y244" s="55"/>
      <c r="Z244" s="56"/>
      <c r="AD244" s="57"/>
      <c r="BA244" s="198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6" t="s">
        <v>67</v>
      </c>
      <c r="V245" s="316">
        <f>IFERROR(V242/H242,"0")+IFERROR(V243/H243,"0")+IFERROR(V244/H244,"0")</f>
        <v>82.875457875457869</v>
      </c>
      <c r="W245" s="316">
        <f>IFERROR(W242/H242,"0")+IFERROR(W243/H243,"0")+IFERROR(W244/H244,"0")</f>
        <v>83</v>
      </c>
      <c r="X245" s="316">
        <f>IFERROR(IF(X242="",0,X242),"0")+IFERROR(IF(X243="",0,X243),"0")+IFERROR(IF(X244="",0,X244),"0")</f>
        <v>1.80525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6" t="s">
        <v>65</v>
      </c>
      <c r="V246" s="316">
        <f>IFERROR(SUM(V242:V244),"0")</f>
        <v>650</v>
      </c>
      <c r="W246" s="316">
        <f>IFERROR(SUM(W242:W244),"0")</f>
        <v>651</v>
      </c>
      <c r="X246" s="36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2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630" t="s">
        <v>402</v>
      </c>
      <c r="O248" s="325"/>
      <c r="P248" s="325"/>
      <c r="Q248" s="325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2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652" t="s">
        <v>405</v>
      </c>
      <c r="O249" s="325"/>
      <c r="P249" s="325"/>
      <c r="Q249" s="325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2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5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3"/>
      <c r="T250" s="33"/>
      <c r="U250" s="34" t="s">
        <v>65</v>
      </c>
      <c r="V250" s="314">
        <v>17.34</v>
      </c>
      <c r="W250" s="315">
        <f>IFERROR(IF(V250="",0,CEILING((V250/$H250),1)*$H250),"")</f>
        <v>17.849999999999998</v>
      </c>
      <c r="X250" s="35">
        <f>IFERROR(IF(W250=0,"",ROUNDUP(W250/H250,0)*0.00753),"")</f>
        <v>5.271E-2</v>
      </c>
      <c r="Y250" s="55"/>
      <c r="Z250" s="56"/>
      <c r="AD250" s="57"/>
      <c r="BA250" s="201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6" t="s">
        <v>67</v>
      </c>
      <c r="V251" s="316">
        <f>IFERROR(V248/H248,"0")+IFERROR(V249/H249,"0")+IFERROR(V250/H250,"0")</f>
        <v>6.8000000000000007</v>
      </c>
      <c r="W251" s="316">
        <f>IFERROR(W248/H248,"0")+IFERROR(W249/H249,"0")+IFERROR(W250/H250,"0")</f>
        <v>7</v>
      </c>
      <c r="X251" s="316">
        <f>IFERROR(IF(X248="",0,X248),"0")+IFERROR(IF(X249="",0,X249),"0")+IFERROR(IF(X250="",0,X250),"0")</f>
        <v>5.271E-2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6" t="s">
        <v>65</v>
      </c>
      <c r="V252" s="316">
        <f>IFERROR(SUM(V248:V250),"0")</f>
        <v>17.34</v>
      </c>
      <c r="W252" s="316">
        <f>IFERROR(SUM(W248:W250),"0")</f>
        <v>17.849999999999998</v>
      </c>
      <c r="X252" s="36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2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5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2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2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10"/>
      <c r="Z259" s="310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2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3"/>
      <c r="T261" s="33"/>
      <c r="U261" s="34" t="s">
        <v>65</v>
      </c>
      <c r="V261" s="314">
        <v>50</v>
      </c>
      <c r="W261" s="315">
        <f t="shared" ref="W261:W267" si="13">IFERROR(IF(V261="",0,CEILING((V261/$H261),1)*$H261),"")</f>
        <v>54</v>
      </c>
      <c r="X261" s="35">
        <f>IFERROR(IF(W261=0,"",ROUNDUP(W261/H261,0)*0.02175),"")</f>
        <v>0.10874999999999999</v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2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2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2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336" t="s">
        <v>424</v>
      </c>
      <c r="O264" s="325"/>
      <c r="P264" s="325"/>
      <c r="Q264" s="325"/>
      <c r="R264" s="323"/>
      <c r="S264" s="33"/>
      <c r="T264" s="33"/>
      <c r="U264" s="34" t="s">
        <v>65</v>
      </c>
      <c r="V264" s="314">
        <v>50</v>
      </c>
      <c r="W264" s="315">
        <f t="shared" si="13"/>
        <v>58</v>
      </c>
      <c r="X264" s="35">
        <f>IFERROR(IF(W264=0,"",ROUNDUP(W264/H264,0)*0.02175),"")</f>
        <v>0.10874999999999999</v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2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2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3"/>
      <c r="T266" s="33"/>
      <c r="U266" s="34" t="s">
        <v>65</v>
      </c>
      <c r="V266" s="314">
        <v>0</v>
      </c>
      <c r="W266" s="315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2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3"/>
      <c r="T267" s="33"/>
      <c r="U267" s="34" t="s">
        <v>65</v>
      </c>
      <c r="V267" s="314">
        <v>0</v>
      </c>
      <c r="W267" s="315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6" t="s">
        <v>67</v>
      </c>
      <c r="V268" s="316">
        <f>IFERROR(V261/H261,"0")+IFERROR(V262/H262,"0")+IFERROR(V263/H263,"0")+IFERROR(V264/H264,"0")+IFERROR(V265/H265,"0")+IFERROR(V266/H266,"0")+IFERROR(V267/H267,"0")</f>
        <v>8.9399744572158362</v>
      </c>
      <c r="W268" s="316">
        <f>IFERROR(W261/H261,"0")+IFERROR(W262/H262,"0")+IFERROR(W263/H263,"0")+IFERROR(W264/H264,"0")+IFERROR(W265/H265,"0")+IFERROR(W266/H266,"0")+IFERROR(W267/H267,"0")</f>
        <v>10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0.21749999999999997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6" t="s">
        <v>65</v>
      </c>
      <c r="V269" s="316">
        <f>IFERROR(SUM(V261:V267),"0")</f>
        <v>100</v>
      </c>
      <c r="W269" s="316">
        <f>IFERROR(SUM(W261:W267),"0")</f>
        <v>112</v>
      </c>
      <c r="X269" s="36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2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2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10"/>
      <c r="Z275" s="310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2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2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5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3"/>
      <c r="T281" s="33"/>
      <c r="U281" s="34" t="s">
        <v>65</v>
      </c>
      <c r="V281" s="314">
        <v>0</v>
      </c>
      <c r="W281" s="315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6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6" t="s">
        <v>65</v>
      </c>
      <c r="V283" s="316">
        <f>IFERROR(SUM(V281:V281),"0")</f>
        <v>0</v>
      </c>
      <c r="W283" s="316">
        <f>IFERROR(SUM(W281:W281),"0")</f>
        <v>0</v>
      </c>
      <c r="X283" s="36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2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2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3"/>
      <c r="T289" s="33"/>
      <c r="U289" s="34" t="s">
        <v>65</v>
      </c>
      <c r="V289" s="314">
        <v>9.1800000000000015</v>
      </c>
      <c r="W289" s="315">
        <f>IFERROR(IF(V289="",0,CEILING((V289/$H289),1)*$H289),"")</f>
        <v>10.199999999999999</v>
      </c>
      <c r="X289" s="35">
        <f>IFERROR(IF(W289=0,"",ROUNDUP(W289/H289,0)*0.00753),"")</f>
        <v>3.0120000000000001E-2</v>
      </c>
      <c r="Y289" s="55"/>
      <c r="Z289" s="56"/>
      <c r="AD289" s="57"/>
      <c r="BA289" s="217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6" t="s">
        <v>67</v>
      </c>
      <c r="V290" s="316">
        <f>IFERROR(V289/H289,"0")</f>
        <v>3.600000000000001</v>
      </c>
      <c r="W290" s="316">
        <f>IFERROR(W289/H289,"0")</f>
        <v>4</v>
      </c>
      <c r="X290" s="316">
        <f>IFERROR(IF(X289="",0,X289),"0")</f>
        <v>3.0120000000000001E-2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6" t="s">
        <v>65</v>
      </c>
      <c r="V291" s="316">
        <f>IFERROR(SUM(V289:V289),"0")</f>
        <v>9.1800000000000015</v>
      </c>
      <c r="W291" s="316">
        <f>IFERROR(SUM(W289:W289),"0")</f>
        <v>10.199999999999999</v>
      </c>
      <c r="X291" s="36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7"/>
      <c r="Z292" s="47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10"/>
      <c r="Z293" s="310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2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3"/>
      <c r="T295" s="33"/>
      <c r="U295" s="34" t="s">
        <v>65</v>
      </c>
      <c r="V295" s="314">
        <v>1600</v>
      </c>
      <c r="W295" s="315">
        <f t="shared" ref="W295:W302" si="14">IFERROR(IF(V295="",0,CEILING((V295/$H295),1)*$H295),"")</f>
        <v>1605</v>
      </c>
      <c r="X295" s="35">
        <f>IFERROR(IF(W295=0,"",ROUNDUP(W295/H295,0)*0.02175),"")</f>
        <v>2.3272499999999998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2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2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3"/>
      <c r="T297" s="33"/>
      <c r="U297" s="34" t="s">
        <v>65</v>
      </c>
      <c r="V297" s="314">
        <v>1000</v>
      </c>
      <c r="W297" s="315">
        <f t="shared" si="14"/>
        <v>1005</v>
      </c>
      <c r="X297" s="35">
        <f>IFERROR(IF(W297=0,"",ROUNDUP(W297/H297,0)*0.02175),"")</f>
        <v>1.4572499999999999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2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2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3"/>
      <c r="T299" s="33"/>
      <c r="U299" s="34" t="s">
        <v>65</v>
      </c>
      <c r="V299" s="314">
        <v>700</v>
      </c>
      <c r="W299" s="315">
        <f t="shared" si="14"/>
        <v>705</v>
      </c>
      <c r="X299" s="35">
        <f>IFERROR(IF(W299=0,"",ROUNDUP(W299/H299,0)*0.02175),"")</f>
        <v>1.0222499999999999</v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2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577" t="s">
        <v>455</v>
      </c>
      <c r="O300" s="325"/>
      <c r="P300" s="325"/>
      <c r="Q300" s="325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2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5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3"/>
      <c r="T301" s="33"/>
      <c r="U301" s="34" t="s">
        <v>65</v>
      </c>
      <c r="V301" s="314">
        <v>0</v>
      </c>
      <c r="W301" s="315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2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220</v>
      </c>
      <c r="W303" s="316">
        <f>IFERROR(W295/H295,"0")+IFERROR(W296/H296,"0")+IFERROR(W297/H297,"0")+IFERROR(W298/H298,"0")+IFERROR(W299/H299,"0")+IFERROR(W300/H300,"0")+IFERROR(W301/H301,"0")+IFERROR(W302/H302,"0")</f>
        <v>221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4.8067499999999992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16">
        <f>IFERROR(SUM(V295:V302),"0")</f>
        <v>3300</v>
      </c>
      <c r="W304" s="316">
        <f>IFERROR(SUM(W295:W302),"0")</f>
        <v>3315</v>
      </c>
      <c r="X304" s="36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2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3"/>
      <c r="T306" s="33"/>
      <c r="U306" s="34" t="s">
        <v>65</v>
      </c>
      <c r="V306" s="314">
        <v>1000</v>
      </c>
      <c r="W306" s="315">
        <f>IFERROR(IF(V306="",0,CEILING((V306/$H306),1)*$H306),"")</f>
        <v>1005</v>
      </c>
      <c r="X306" s="35">
        <f>IFERROR(IF(W306=0,"",ROUNDUP(W306/H306,0)*0.02175),"")</f>
        <v>1.4572499999999999</v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2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456" t="s">
        <v>464</v>
      </c>
      <c r="O307" s="325"/>
      <c r="P307" s="325"/>
      <c r="Q307" s="325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2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6" t="s">
        <v>67</v>
      </c>
      <c r="V309" s="316">
        <f>IFERROR(V306/H306,"0")+IFERROR(V307/H307,"0")+IFERROR(V308/H308,"0")</f>
        <v>66.666666666666671</v>
      </c>
      <c r="W309" s="316">
        <f>IFERROR(W306/H306,"0")+IFERROR(W307/H307,"0")+IFERROR(W308/H308,"0")</f>
        <v>67</v>
      </c>
      <c r="X309" s="316">
        <f>IFERROR(IF(X306="",0,X306),"0")+IFERROR(IF(X307="",0,X307),"0")+IFERROR(IF(X308="",0,X308),"0")</f>
        <v>1.4572499999999999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6" t="s">
        <v>65</v>
      </c>
      <c r="V310" s="316">
        <f>IFERROR(SUM(V306:V308),"0")</f>
        <v>1000</v>
      </c>
      <c r="W310" s="316">
        <f>IFERROR(SUM(W306:W308),"0")</f>
        <v>1005</v>
      </c>
      <c r="X310" s="36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2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3"/>
      <c r="T312" s="33"/>
      <c r="U312" s="34" t="s">
        <v>65</v>
      </c>
      <c r="V312" s="314">
        <v>0</v>
      </c>
      <c r="W312" s="315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6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6" t="s">
        <v>65</v>
      </c>
      <c r="V314" s="316">
        <f>IFERROR(SUM(V312:V312),"0")</f>
        <v>0</v>
      </c>
      <c r="W314" s="316">
        <f>IFERROR(SUM(W312:W312),"0")</f>
        <v>0</v>
      </c>
      <c r="X314" s="36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2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3"/>
      <c r="T316" s="33"/>
      <c r="U316" s="34" t="s">
        <v>65</v>
      </c>
      <c r="V316" s="314">
        <v>200</v>
      </c>
      <c r="W316" s="315">
        <f>IFERROR(IF(V316="",0,CEILING((V316/$H316),1)*$H316),"")</f>
        <v>202.79999999999998</v>
      </c>
      <c r="X316" s="35">
        <f>IFERROR(IF(W316=0,"",ROUNDUP(W316/H316,0)*0.02175),"")</f>
        <v>0.5655</v>
      </c>
      <c r="Y316" s="55"/>
      <c r="Z316" s="56"/>
      <c r="AD316" s="57"/>
      <c r="BA316" s="230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6" t="s">
        <v>67</v>
      </c>
      <c r="V317" s="316">
        <f>IFERROR(V316/H316,"0")</f>
        <v>25.641025641025642</v>
      </c>
      <c r="W317" s="316">
        <f>IFERROR(W316/H316,"0")</f>
        <v>26</v>
      </c>
      <c r="X317" s="316">
        <f>IFERROR(IF(X316="",0,X316),"0")</f>
        <v>0.5655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6" t="s">
        <v>65</v>
      </c>
      <c r="V318" s="316">
        <f>IFERROR(SUM(V316:V316),"0")</f>
        <v>200</v>
      </c>
      <c r="W318" s="316">
        <f>IFERROR(SUM(W316:W316),"0")</f>
        <v>202.79999999999998</v>
      </c>
      <c r="X318" s="36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10"/>
      <c r="Z319" s="310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2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2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2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2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6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2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3"/>
      <c r="T328" s="33"/>
      <c r="U328" s="34" t="s">
        <v>65</v>
      </c>
      <c r="V328" s="314">
        <v>0</v>
      </c>
      <c r="W328" s="315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2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6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6" t="s">
        <v>65</v>
      </c>
      <c r="V331" s="316">
        <f>IFERROR(SUM(V328:V329),"0")</f>
        <v>0</v>
      </c>
      <c r="W331" s="316">
        <f>IFERROR(SUM(W328:W329),"0")</f>
        <v>0</v>
      </c>
      <c r="X331" s="36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2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2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2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3"/>
      <c r="T335" s="33"/>
      <c r="U335" s="34" t="s">
        <v>65</v>
      </c>
      <c r="V335" s="314">
        <v>80</v>
      </c>
      <c r="W335" s="315">
        <f>IFERROR(IF(V335="",0,CEILING((V335/$H335),1)*$H335),"")</f>
        <v>81.599999999999994</v>
      </c>
      <c r="X335" s="35">
        <f>IFERROR(IF(W335=0,"",ROUNDUP(W335/H335,0)*0.00753),"")</f>
        <v>0.25602000000000003</v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2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6" t="s">
        <v>67</v>
      </c>
      <c r="V337" s="316">
        <f>IFERROR(V333/H333,"0")+IFERROR(V334/H334,"0")+IFERROR(V335/H335,"0")+IFERROR(V336/H336,"0")</f>
        <v>33.333333333333336</v>
      </c>
      <c r="W337" s="316">
        <f>IFERROR(W333/H333,"0")+IFERROR(W334/H334,"0")+IFERROR(W335/H335,"0")+IFERROR(W336/H336,"0")</f>
        <v>34</v>
      </c>
      <c r="X337" s="316">
        <f>IFERROR(IF(X333="",0,X333),"0")+IFERROR(IF(X334="",0,X334),"0")+IFERROR(IF(X335="",0,X335),"0")+IFERROR(IF(X336="",0,X336),"0")</f>
        <v>0.25602000000000003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6" t="s">
        <v>65</v>
      </c>
      <c r="V338" s="316">
        <f>IFERROR(SUM(V333:V336),"0")</f>
        <v>80</v>
      </c>
      <c r="W338" s="316">
        <f>IFERROR(SUM(W333:W336),"0")</f>
        <v>81.599999999999994</v>
      </c>
      <c r="X338" s="36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2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6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7"/>
      <c r="Z343" s="47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10"/>
      <c r="Z344" s="310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2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2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2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3"/>
      <c r="T351" s="33"/>
      <c r="U351" s="34" t="s">
        <v>65</v>
      </c>
      <c r="V351" s="314">
        <v>50</v>
      </c>
      <c r="W351" s="315">
        <f t="shared" ref="W351:W363" si="15">IFERROR(IF(V351="",0,CEILING((V351/$H351),1)*$H351),"")</f>
        <v>50.400000000000006</v>
      </c>
      <c r="X351" s="35">
        <f>IFERROR(IF(W351=0,"",ROUNDUP(W351/H351,0)*0.00753),"")</f>
        <v>9.0359999999999996E-2</v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2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3"/>
      <c r="T352" s="33"/>
      <c r="U352" s="34" t="s">
        <v>65</v>
      </c>
      <c r="V352" s="314">
        <v>50</v>
      </c>
      <c r="W352" s="315">
        <f t="shared" si="15"/>
        <v>50.400000000000006</v>
      </c>
      <c r="X352" s="35">
        <f>IFERROR(IF(W352=0,"",ROUNDUP(W352/H352,0)*0.00753),"")</f>
        <v>9.0359999999999996E-2</v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2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3"/>
      <c r="T353" s="33"/>
      <c r="U353" s="34" t="s">
        <v>65</v>
      </c>
      <c r="V353" s="314">
        <v>150</v>
      </c>
      <c r="W353" s="315">
        <f t="shared" si="15"/>
        <v>151.20000000000002</v>
      </c>
      <c r="X353" s="35">
        <f>IFERROR(IF(W353=0,"",ROUNDUP(W353/H353,0)*0.00753),"")</f>
        <v>0.27107999999999999</v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2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3"/>
      <c r="T354" s="33"/>
      <c r="U354" s="34" t="s">
        <v>65</v>
      </c>
      <c r="V354" s="314">
        <v>120</v>
      </c>
      <c r="W354" s="315">
        <f t="shared" si="15"/>
        <v>120.96</v>
      </c>
      <c r="X354" s="35">
        <f>IFERROR(IF(W354=0,"",ROUNDUP(W354/H354,0)*0.00753),"")</f>
        <v>0.54215999999999998</v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2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2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6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3"/>
      <c r="T356" s="33"/>
      <c r="U356" s="34" t="s">
        <v>65</v>
      </c>
      <c r="V356" s="314">
        <v>18.899999999999999</v>
      </c>
      <c r="W356" s="315">
        <f t="shared" si="15"/>
        <v>18.900000000000002</v>
      </c>
      <c r="X356" s="35">
        <f t="shared" si="16"/>
        <v>4.5179999999999998E-2</v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2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2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3"/>
      <c r="T358" s="33"/>
      <c r="U358" s="34" t="s">
        <v>65</v>
      </c>
      <c r="V358" s="314">
        <v>0</v>
      </c>
      <c r="W358" s="31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2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2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3"/>
      <c r="T360" s="33"/>
      <c r="U360" s="34" t="s">
        <v>65</v>
      </c>
      <c r="V360" s="314">
        <v>0</v>
      </c>
      <c r="W360" s="315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2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2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3"/>
      <c r="T362" s="33"/>
      <c r="U362" s="34" t="s">
        <v>65</v>
      </c>
      <c r="V362" s="314">
        <v>0</v>
      </c>
      <c r="W362" s="315">
        <f t="shared" si="15"/>
        <v>0</v>
      </c>
      <c r="X362" s="35" t="str">
        <f t="shared" si="16"/>
        <v/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2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423" t="s">
        <v>526</v>
      </c>
      <c r="O363" s="325"/>
      <c r="P363" s="325"/>
      <c r="Q363" s="325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139.95238095238096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141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1.03914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6" t="s">
        <v>65</v>
      </c>
      <c r="V365" s="316">
        <f>IFERROR(SUM(V351:V363),"0")</f>
        <v>388.9</v>
      </c>
      <c r="W365" s="316">
        <f>IFERROR(SUM(W351:W363),"0")</f>
        <v>391.86</v>
      </c>
      <c r="X365" s="36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2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3"/>
      <c r="T367" s="33"/>
      <c r="U367" s="34" t="s">
        <v>65</v>
      </c>
      <c r="V367" s="314">
        <v>0</v>
      </c>
      <c r="W367" s="315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2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2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2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6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6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6" t="s">
        <v>65</v>
      </c>
      <c r="V372" s="316">
        <f>IFERROR(SUM(V367:V370),"0")</f>
        <v>0</v>
      </c>
      <c r="W372" s="316">
        <f>IFERROR(SUM(W367:W370),"0")</f>
        <v>0</v>
      </c>
      <c r="X372" s="36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2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2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452" t="s">
        <v>541</v>
      </c>
      <c r="O378" s="325"/>
      <c r="P378" s="325"/>
      <c r="Q378" s="325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2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575" t="s">
        <v>544</v>
      </c>
      <c r="O379" s="325"/>
      <c r="P379" s="325"/>
      <c r="Q379" s="325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2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518" t="s">
        <v>547</v>
      </c>
      <c r="O380" s="325"/>
      <c r="P380" s="325"/>
      <c r="Q380" s="325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2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365" t="s">
        <v>550</v>
      </c>
      <c r="O381" s="325"/>
      <c r="P381" s="325"/>
      <c r="Q381" s="325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2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644" t="s">
        <v>553</v>
      </c>
      <c r="O385" s="325"/>
      <c r="P385" s="325"/>
      <c r="Q385" s="325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2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472" t="s">
        <v>556</v>
      </c>
      <c r="O386" s="325"/>
      <c r="P386" s="325"/>
      <c r="Q386" s="325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10"/>
      <c r="Z389" s="310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2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2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2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3"/>
      <c r="T396" s="33"/>
      <c r="U396" s="34" t="s">
        <v>65</v>
      </c>
      <c r="V396" s="314">
        <v>50</v>
      </c>
      <c r="W396" s="315">
        <f t="shared" ref="W396:W402" si="17">IFERROR(IF(V396="",0,CEILING((V396/$H396),1)*$H396),"")</f>
        <v>50.400000000000006</v>
      </c>
      <c r="X396" s="35">
        <f>IFERROR(IF(W396=0,"",ROUNDUP(W396/H396,0)*0.00753),"")</f>
        <v>9.0359999999999996E-2</v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2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2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3"/>
      <c r="T398" s="33"/>
      <c r="U398" s="34" t="s">
        <v>65</v>
      </c>
      <c r="V398" s="314">
        <v>0</v>
      </c>
      <c r="W398" s="315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2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372" t="s">
        <v>570</v>
      </c>
      <c r="O399" s="325"/>
      <c r="P399" s="325"/>
      <c r="Q399" s="325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2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2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5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2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6" t="s">
        <v>67</v>
      </c>
      <c r="V403" s="316">
        <f>IFERROR(V396/H396,"0")+IFERROR(V397/H397,"0")+IFERROR(V398/H398,"0")+IFERROR(V399/H399,"0")+IFERROR(V400/H400,"0")+IFERROR(V401/H401,"0")+IFERROR(V402/H402,"0")</f>
        <v>11.904761904761905</v>
      </c>
      <c r="W403" s="316">
        <f>IFERROR(W396/H396,"0")+IFERROR(W397/H397,"0")+IFERROR(W398/H398,"0")+IFERROR(W399/H399,"0")+IFERROR(W400/H400,"0")+IFERROR(W401/H401,"0")+IFERROR(W402/H402,"0")</f>
        <v>12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9.0359999999999996E-2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6" t="s">
        <v>65</v>
      </c>
      <c r="V404" s="316">
        <f>IFERROR(SUM(V396:V402),"0")</f>
        <v>50</v>
      </c>
      <c r="W404" s="316">
        <f>IFERROR(SUM(W396:W402),"0")</f>
        <v>50.400000000000006</v>
      </c>
      <c r="X404" s="36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2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7"/>
      <c r="Z409" s="47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0"/>
      <c r="Z410" s="310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2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3"/>
      <c r="T412" s="33"/>
      <c r="U412" s="34" t="s">
        <v>65</v>
      </c>
      <c r="V412" s="314">
        <v>100</v>
      </c>
      <c r="W412" s="315">
        <f t="shared" ref="W412:W420" si="18">IFERROR(IF(V412="",0,CEILING((V412/$H412),1)*$H412),"")</f>
        <v>100.32000000000001</v>
      </c>
      <c r="X412" s="35">
        <f>IFERROR(IF(W412=0,"",ROUNDUP(W412/H412,0)*0.01196),"")</f>
        <v>0.22724</v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2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2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5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3"/>
      <c r="T414" s="33"/>
      <c r="U414" s="34" t="s">
        <v>65</v>
      </c>
      <c r="V414" s="314">
        <v>50</v>
      </c>
      <c r="W414" s="315">
        <f t="shared" si="18"/>
        <v>52.800000000000004</v>
      </c>
      <c r="X414" s="35">
        <f>IFERROR(IF(W414=0,"",ROUNDUP(W414/H414,0)*0.01196),"")</f>
        <v>0.1196</v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2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3"/>
      <c r="T415" s="33"/>
      <c r="U415" s="34" t="s">
        <v>65</v>
      </c>
      <c r="V415" s="314">
        <v>1000</v>
      </c>
      <c r="W415" s="315">
        <f t="shared" si="18"/>
        <v>1003.2</v>
      </c>
      <c r="X415" s="35">
        <f>IFERROR(IF(W415=0,"",ROUNDUP(W415/H415,0)*0.01196),"")</f>
        <v>2.2724000000000002</v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2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2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5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2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2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2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217.80303030303028</v>
      </c>
      <c r="W421" s="316">
        <f>IFERROR(W412/H412,"0")+IFERROR(W413/H413,"0")+IFERROR(W414/H414,"0")+IFERROR(W415/H415,"0")+IFERROR(W416/H416,"0")+IFERROR(W417/H417,"0")+IFERROR(W418/H418,"0")+IFERROR(W419/H419,"0")+IFERROR(W420/H420,"0")</f>
        <v>219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2.61924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16">
        <f>IFERROR(SUM(V412:V420),"0")</f>
        <v>1150</v>
      </c>
      <c r="W422" s="316">
        <f>IFERROR(SUM(W412:W420),"0")</f>
        <v>1156.3200000000002</v>
      </c>
      <c r="X422" s="36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2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2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2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3"/>
      <c r="T429" s="33"/>
      <c r="U429" s="34" t="s">
        <v>65</v>
      </c>
      <c r="V429" s="314">
        <v>700</v>
      </c>
      <c r="W429" s="315">
        <f t="shared" ref="W429:W434" si="19">IFERROR(IF(V429="",0,CEILING((V429/$H429),1)*$H429),"")</f>
        <v>702.24</v>
      </c>
      <c r="X429" s="35">
        <f>IFERROR(IF(W429=0,"",ROUNDUP(W429/H429,0)*0.01196),"")</f>
        <v>1.5906800000000001</v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2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3"/>
      <c r="T430" s="33"/>
      <c r="U430" s="34" t="s">
        <v>65</v>
      </c>
      <c r="V430" s="314">
        <v>600</v>
      </c>
      <c r="W430" s="315">
        <f t="shared" si="19"/>
        <v>601.92000000000007</v>
      </c>
      <c r="X430" s="35">
        <f>IFERROR(IF(W430=0,"",ROUNDUP(W430/H430,0)*0.01196),"")</f>
        <v>1.36344</v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2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3"/>
      <c r="T431" s="33"/>
      <c r="U431" s="34" t="s">
        <v>65</v>
      </c>
      <c r="V431" s="314">
        <v>1000</v>
      </c>
      <c r="W431" s="315">
        <f t="shared" si="19"/>
        <v>1003.2</v>
      </c>
      <c r="X431" s="35">
        <f>IFERROR(IF(W431=0,"",ROUNDUP(W431/H431,0)*0.01196),"")</f>
        <v>2.2724000000000002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2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570" t="s">
        <v>610</v>
      </c>
      <c r="O432" s="325"/>
      <c r="P432" s="325"/>
      <c r="Q432" s="325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2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613" t="s">
        <v>613</v>
      </c>
      <c r="O433" s="325"/>
      <c r="P433" s="325"/>
      <c r="Q433" s="325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2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424" t="s">
        <v>616</v>
      </c>
      <c r="O434" s="325"/>
      <c r="P434" s="325"/>
      <c r="Q434" s="325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6" t="s">
        <v>67</v>
      </c>
      <c r="V435" s="316">
        <f>IFERROR(V429/H429,"0")+IFERROR(V430/H430,"0")+IFERROR(V431/H431,"0")+IFERROR(V432/H432,"0")+IFERROR(V433/H433,"0")+IFERROR(V434/H434,"0")</f>
        <v>435.60606060606057</v>
      </c>
      <c r="W435" s="316">
        <f>IFERROR(W429/H429,"0")+IFERROR(W430/H430,"0")+IFERROR(W431/H431,"0")+IFERROR(W432/H432,"0")+IFERROR(W433/H433,"0")+IFERROR(W434/H434,"0")</f>
        <v>437</v>
      </c>
      <c r="X435" s="316">
        <f>IFERROR(IF(X429="",0,X429),"0")+IFERROR(IF(X430="",0,X430),"0")+IFERROR(IF(X431="",0,X431),"0")+IFERROR(IF(X432="",0,X432),"0")+IFERROR(IF(X433="",0,X433),"0")+IFERROR(IF(X434="",0,X434),"0")</f>
        <v>5.2265200000000007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6" t="s">
        <v>65</v>
      </c>
      <c r="V436" s="316">
        <f>IFERROR(SUM(V429:V434),"0")</f>
        <v>2300</v>
      </c>
      <c r="W436" s="316">
        <f>IFERROR(SUM(W429:W434),"0")</f>
        <v>2307.36</v>
      </c>
      <c r="X436" s="36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2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2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7"/>
      <c r="Z442" s="47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10"/>
      <c r="Z443" s="310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2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492" t="s">
        <v>625</v>
      </c>
      <c r="O445" s="325"/>
      <c r="P445" s="325"/>
      <c r="Q445" s="325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2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30" t="s">
        <v>628</v>
      </c>
      <c r="O446" s="325"/>
      <c r="P446" s="325"/>
      <c r="Q446" s="325"/>
      <c r="R446" s="323"/>
      <c r="S446" s="33"/>
      <c r="T446" s="33"/>
      <c r="U446" s="34" t="s">
        <v>65</v>
      </c>
      <c r="V446" s="314">
        <v>250</v>
      </c>
      <c r="W446" s="315">
        <f>IFERROR(IF(V446="",0,CEILING((V446/$H446),1)*$H446),"")</f>
        <v>252</v>
      </c>
      <c r="X446" s="35">
        <f>IFERROR(IF(W446=0,"",ROUNDUP(W446/H446,0)*0.02175),"")</f>
        <v>0.45674999999999999</v>
      </c>
      <c r="Y446" s="55"/>
      <c r="Z446" s="56"/>
      <c r="AD446" s="57"/>
      <c r="BA446" s="298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6" t="s">
        <v>67</v>
      </c>
      <c r="V447" s="316">
        <f>IFERROR(V445/H445,"0")+IFERROR(V446/H446,"0")</f>
        <v>20.833333333333332</v>
      </c>
      <c r="W447" s="316">
        <f>IFERROR(W445/H445,"0")+IFERROR(W446/H446,"0")</f>
        <v>21</v>
      </c>
      <c r="X447" s="316">
        <f>IFERROR(IF(X445="",0,X445),"0")+IFERROR(IF(X446="",0,X446),"0")</f>
        <v>0.45674999999999999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6" t="s">
        <v>65</v>
      </c>
      <c r="V448" s="316">
        <f>IFERROR(SUM(V445:V446),"0")</f>
        <v>250</v>
      </c>
      <c r="W448" s="316">
        <f>IFERROR(SUM(W445:W446),"0")</f>
        <v>252</v>
      </c>
      <c r="X448" s="36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2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477" t="s">
        <v>631</v>
      </c>
      <c r="O450" s="325"/>
      <c r="P450" s="325"/>
      <c r="Q450" s="325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2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11" t="s">
        <v>634</v>
      </c>
      <c r="O451" s="325"/>
      <c r="P451" s="325"/>
      <c r="Q451" s="325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2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341" t="s">
        <v>637</v>
      </c>
      <c r="O455" s="325"/>
      <c r="P455" s="325"/>
      <c r="Q455" s="325"/>
      <c r="R455" s="323"/>
      <c r="S455" s="33"/>
      <c r="T455" s="33"/>
      <c r="U455" s="34" t="s">
        <v>65</v>
      </c>
      <c r="V455" s="314">
        <v>0</v>
      </c>
      <c r="W455" s="315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2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479" t="s">
        <v>640</v>
      </c>
      <c r="O456" s="325"/>
      <c r="P456" s="325"/>
      <c r="Q456" s="325"/>
      <c r="R456" s="323"/>
      <c r="S456" s="33"/>
      <c r="T456" s="33"/>
      <c r="U456" s="34" t="s">
        <v>65</v>
      </c>
      <c r="V456" s="314">
        <v>0</v>
      </c>
      <c r="W456" s="315">
        <f>IFERROR(IF(V456="",0,CEILING((V456/$H456),1)*$H456),"")</f>
        <v>0</v>
      </c>
      <c r="X456" s="35" t="str">
        <f>IFERROR(IF(W456=0,"",ROUNDUP(W456/H456,0)*0.00753),"")</f>
        <v/>
      </c>
      <c r="Y456" s="55"/>
      <c r="Z456" s="56"/>
      <c r="AD456" s="57"/>
      <c r="BA456" s="302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6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6" t="s">
        <v>65</v>
      </c>
      <c r="V458" s="316">
        <f>IFERROR(SUM(V455:V456),"0")</f>
        <v>0</v>
      </c>
      <c r="W458" s="316">
        <f>IFERROR(SUM(W455:W456),"0")</f>
        <v>0</v>
      </c>
      <c r="X458" s="36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2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335" t="s">
        <v>643</v>
      </c>
      <c r="O460" s="325"/>
      <c r="P460" s="325"/>
      <c r="Q460" s="325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2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542" t="s">
        <v>646</v>
      </c>
      <c r="O461" s="325"/>
      <c r="P461" s="325"/>
      <c r="Q461" s="325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10"/>
      <c r="Z464" s="310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2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3"/>
      <c r="T466" s="33"/>
      <c r="U466" s="34" t="s">
        <v>65</v>
      </c>
      <c r="V466" s="314">
        <v>150</v>
      </c>
      <c r="W466" s="315">
        <f>IFERROR(IF(V466="",0,CEILING((V466/$H466),1)*$H466),"")</f>
        <v>156</v>
      </c>
      <c r="X466" s="35">
        <f>IFERROR(IF(W466=0,"",ROUNDUP(W466/H466,0)*0.02175),"")</f>
        <v>0.43499999999999994</v>
      </c>
      <c r="Y466" s="55"/>
      <c r="Z466" s="56"/>
      <c r="AD466" s="57"/>
      <c r="BA466" s="305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6" t="s">
        <v>67</v>
      </c>
      <c r="V467" s="316">
        <f>IFERROR(V466/H466,"0")</f>
        <v>19.23076923076923</v>
      </c>
      <c r="W467" s="316">
        <f>IFERROR(W466/H466,"0")</f>
        <v>20</v>
      </c>
      <c r="X467" s="316">
        <f>IFERROR(IF(X466="",0,X466),"0")</f>
        <v>0.43499999999999994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6" t="s">
        <v>65</v>
      </c>
      <c r="V468" s="316">
        <f>IFERROR(SUM(V466:V466),"0")</f>
        <v>150</v>
      </c>
      <c r="W468" s="316">
        <f>IFERROR(SUM(W466:W466),"0")</f>
        <v>156</v>
      </c>
      <c r="X468" s="36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12558.76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12657.99</v>
      </c>
      <c r="X469" s="36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13348.166232125473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13453.589999999998</v>
      </c>
      <c r="X470" s="36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23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23</v>
      </c>
      <c r="X471" s="36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6" t="s">
        <v>65</v>
      </c>
      <c r="V472" s="316">
        <f>GrossWeightTotal+PalletQtyTotal*25</f>
        <v>13923.166232125473</v>
      </c>
      <c r="W472" s="316">
        <f>GrossWeightTotalR+PalletQtyTotalR*25</f>
        <v>14028.589999999998</v>
      </c>
      <c r="X472" s="36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1968.6879771782069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1983</v>
      </c>
      <c r="X473" s="36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26.936349999999997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06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06" t="s">
        <v>579</v>
      </c>
      <c r="S476" s="320" t="s">
        <v>621</v>
      </c>
      <c r="T476" s="441"/>
      <c r="U476" s="307"/>
      <c r="Z476" s="51"/>
      <c r="AC476" s="307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07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07"/>
      <c r="Z477" s="51"/>
      <c r="AC477" s="307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07"/>
      <c r="L478" s="321"/>
      <c r="M478" s="321"/>
      <c r="N478" s="321"/>
      <c r="O478" s="321"/>
      <c r="P478" s="321"/>
      <c r="Q478" s="321"/>
      <c r="R478" s="321"/>
      <c r="S478" s="321"/>
      <c r="T478" s="321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259.20000000000005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635.60000000000014</v>
      </c>
      <c r="F479" s="45">
        <f>IFERROR(W130*1,"0")+IFERROR(W131*1,"0")+IFERROR(W132*1,"0")</f>
        <v>1008.9000000000001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0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477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1236.75</v>
      </c>
      <c r="K479" s="307"/>
      <c r="L479" s="45">
        <f>IFERROR(W261*1,"0")+IFERROR(W262*1,"0")+IFERROR(W263*1,"0")+IFERROR(W264*1,"0")+IFERROR(W265*1,"0")+IFERROR(W266*1,"0")+IFERROR(W267*1,"0")+IFERROR(W271*1,"0")+IFERROR(W272*1,"0")</f>
        <v>112</v>
      </c>
      <c r="M479" s="45">
        <f>IFERROR(W277*1,"0")+IFERROR(W281*1,"0")+IFERROR(W285*1,"0")+IFERROR(W289*1,"0")</f>
        <v>10.199999999999999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4522.8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81.599999999999994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391.86</v>
      </c>
      <c r="Q479" s="45">
        <f>IFERROR(W391*1,"0")+IFERROR(W392*1,"0")+IFERROR(W396*1,"0")+IFERROR(W397*1,"0")+IFERROR(W398*1,"0")+IFERROR(W399*1,"0")+IFERROR(W400*1,"0")+IFERROR(W401*1,"0")+IFERROR(W402*1,"0")+IFERROR(W406*1,"0")</f>
        <v>50.400000000000006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3463.6800000000003</v>
      </c>
      <c r="S479" s="45">
        <f>IFERROR(W445*1,"0")+IFERROR(W446*1,"0")+IFERROR(W450*1,"0")+IFERROR(W451*1,"0")+IFERROR(W455*1,"0")+IFERROR(W456*1,"0")+IFERROR(W460*1,"0")+IFERROR(W461*1,"0")</f>
        <v>252</v>
      </c>
      <c r="T479" s="45">
        <f>IFERROR(W466*1,"0")</f>
        <v>156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D110:E110"/>
    <mergeCell ref="N340:R340"/>
    <mergeCell ref="N387:T387"/>
    <mergeCell ref="N458:T458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N452:T452"/>
    <mergeCell ref="N427:T427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D10:E10"/>
    <mergeCell ref="N433:R433"/>
    <mergeCell ref="F10:G10"/>
    <mergeCell ref="N110:R110"/>
    <mergeCell ref="D243:E243"/>
    <mergeCell ref="D99:E99"/>
    <mergeCell ref="N420:R420"/>
    <mergeCell ref="A423:X423"/>
    <mergeCell ref="A174:X174"/>
    <mergeCell ref="N314:T314"/>
    <mergeCell ref="A410:X410"/>
    <mergeCell ref="N376:T376"/>
    <mergeCell ref="D397:E397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N438:R438"/>
    <mergeCell ref="D177:E177"/>
    <mergeCell ref="N354:R354"/>
    <mergeCell ref="N425:R425"/>
    <mergeCell ref="D226:E226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N417:R417"/>
    <mergeCell ref="N246:T24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47:T447"/>
    <mergeCell ref="N299:R299"/>
    <mergeCell ref="A253:X25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G476:M476"/>
    <mergeCell ref="N202:R202"/>
    <mergeCell ref="N87:R87"/>
    <mergeCell ref="N31:R31"/>
    <mergeCell ref="N329:R329"/>
    <mergeCell ref="N451:R451"/>
    <mergeCell ref="D74:E74"/>
    <mergeCell ref="N158:R158"/>
    <mergeCell ref="A34:X34"/>
    <mergeCell ref="D201:E201"/>
    <mergeCell ref="A276:X276"/>
    <mergeCell ref="D130:E130"/>
    <mergeCell ref="A83:X83"/>
    <mergeCell ref="A270:X270"/>
    <mergeCell ref="D68:E68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A91:M92"/>
    <mergeCell ref="D35:E35"/>
    <mergeCell ref="A53:X53"/>
    <mergeCell ref="D171:E171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T6:U9"/>
    <mergeCell ref="D340:E34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AD17:AD1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86:R86"/>
    <mergeCell ref="N213:R213"/>
    <mergeCell ref="D63:E63"/>
    <mergeCell ref="N304:T304"/>
    <mergeCell ref="N150:R150"/>
    <mergeCell ref="N255:R255"/>
    <mergeCell ref="D96:E96"/>
    <mergeCell ref="N242:R242"/>
    <mergeCell ref="A251:M252"/>
    <mergeCell ref="A118:M119"/>
    <mergeCell ref="N152:R152"/>
    <mergeCell ref="D27:E27"/>
    <mergeCell ref="N375:T375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F9:G9"/>
    <mergeCell ref="N15:R16"/>
    <mergeCell ref="D116:E116"/>
    <mergeCell ref="N160:T160"/>
    <mergeCell ref="D352:E352"/>
    <mergeCell ref="N219:R219"/>
    <mergeCell ref="A126:M127"/>
    <mergeCell ref="N141:T141"/>
    <mergeCell ref="N163:R163"/>
    <mergeCell ref="D109:E109"/>
    <mergeCell ref="N101:R101"/>
    <mergeCell ref="N138:R138"/>
    <mergeCell ref="N76:R76"/>
    <mergeCell ref="N77:R77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424:R424"/>
    <mergeCell ref="N386:R386"/>
    <mergeCell ref="N450:R450"/>
    <mergeCell ref="D396:E396"/>
    <mergeCell ref="D456:E456"/>
    <mergeCell ref="D414:E414"/>
    <mergeCell ref="D460:E460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D87:E87"/>
    <mergeCell ref="N116:R116"/>
    <mergeCell ref="N103:R103"/>
    <mergeCell ref="D224:E224"/>
    <mergeCell ref="A293:X293"/>
    <mergeCell ref="A93:X93"/>
    <mergeCell ref="N243:R243"/>
    <mergeCell ref="N50:R50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A104:M105"/>
    <mergeCell ref="N161:T161"/>
    <mergeCell ref="N399:R399"/>
    <mergeCell ref="A288:X288"/>
    <mergeCell ref="N178:R178"/>
    <mergeCell ref="B477:B478"/>
    <mergeCell ref="A348:M349"/>
    <mergeCell ref="A462:M463"/>
    <mergeCell ref="D378:E378"/>
    <mergeCell ref="N49:R49"/>
    <mergeCell ref="N359:R359"/>
    <mergeCell ref="D429:E429"/>
    <mergeCell ref="N472:T472"/>
    <mergeCell ref="A59:M60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N223:R223"/>
    <mergeCell ref="D369:E369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