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6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1" l="1"/>
  <c r="V461" i="1"/>
  <c r="V463" i="1" s="1"/>
  <c r="V459" i="1"/>
  <c r="V458" i="1"/>
  <c r="W457" i="1"/>
  <c r="N457" i="1"/>
  <c r="V454" i="1"/>
  <c r="V453" i="1"/>
  <c r="W452" i="1"/>
  <c r="X452" i="1" s="1"/>
  <c r="W451" i="1"/>
  <c r="V449" i="1"/>
  <c r="W448" i="1"/>
  <c r="V448" i="1"/>
  <c r="X447" i="1"/>
  <c r="W447" i="1"/>
  <c r="X446" i="1"/>
  <c r="X448" i="1" s="1"/>
  <c r="W446" i="1"/>
  <c r="W449" i="1" s="1"/>
  <c r="V444" i="1"/>
  <c r="V443" i="1"/>
  <c r="W442" i="1"/>
  <c r="X442" i="1" s="1"/>
  <c r="W441" i="1"/>
  <c r="V439" i="1"/>
  <c r="W438" i="1"/>
  <c r="V438" i="1"/>
  <c r="X437" i="1"/>
  <c r="W437" i="1"/>
  <c r="X436" i="1"/>
  <c r="X438" i="1" s="1"/>
  <c r="W436" i="1"/>
  <c r="W439" i="1" s="1"/>
  <c r="V432" i="1"/>
  <c r="V431" i="1"/>
  <c r="W430" i="1"/>
  <c r="X430" i="1" s="1"/>
  <c r="N430" i="1"/>
  <c r="X429" i="1"/>
  <c r="X431" i="1" s="1"/>
  <c r="W429" i="1"/>
  <c r="N429" i="1"/>
  <c r="V427" i="1"/>
  <c r="W426" i="1"/>
  <c r="V426" i="1"/>
  <c r="X425" i="1"/>
  <c r="W425" i="1"/>
  <c r="X424" i="1"/>
  <c r="W424" i="1"/>
  <c r="X423" i="1"/>
  <c r="W423" i="1"/>
  <c r="X422" i="1"/>
  <c r="W422" i="1"/>
  <c r="N422" i="1"/>
  <c r="W421" i="1"/>
  <c r="X421" i="1" s="1"/>
  <c r="N421" i="1"/>
  <c r="X420" i="1"/>
  <c r="W420" i="1"/>
  <c r="W427" i="1" s="1"/>
  <c r="N420" i="1"/>
  <c r="V418" i="1"/>
  <c r="V417" i="1"/>
  <c r="X416" i="1"/>
  <c r="W416" i="1"/>
  <c r="N416" i="1"/>
  <c r="W415" i="1"/>
  <c r="N415" i="1"/>
  <c r="V413" i="1"/>
  <c r="V412" i="1"/>
  <c r="W411" i="1"/>
  <c r="X411" i="1" s="1"/>
  <c r="N411" i="1"/>
  <c r="X410" i="1"/>
  <c r="W410" i="1"/>
  <c r="N410" i="1"/>
  <c r="W409" i="1"/>
  <c r="X409" i="1" s="1"/>
  <c r="N409" i="1"/>
  <c r="X408" i="1"/>
  <c r="W408" i="1"/>
  <c r="N408" i="1"/>
  <c r="W407" i="1"/>
  <c r="X407" i="1" s="1"/>
  <c r="N407" i="1"/>
  <c r="X406" i="1"/>
  <c r="W406" i="1"/>
  <c r="N406" i="1"/>
  <c r="W405" i="1"/>
  <c r="X405" i="1" s="1"/>
  <c r="N405" i="1"/>
  <c r="X404" i="1"/>
  <c r="W404" i="1"/>
  <c r="N404" i="1"/>
  <c r="W403" i="1"/>
  <c r="N403" i="1"/>
  <c r="V399" i="1"/>
  <c r="V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X389" i="1"/>
  <c r="W389" i="1"/>
  <c r="N389" i="1"/>
  <c r="W388" i="1"/>
  <c r="X388" i="1" s="1"/>
  <c r="N388" i="1"/>
  <c r="X387" i="1"/>
  <c r="X394" i="1" s="1"/>
  <c r="W387" i="1"/>
  <c r="N387" i="1"/>
  <c r="V385" i="1"/>
  <c r="W384" i="1"/>
  <c r="V384" i="1"/>
  <c r="X383" i="1"/>
  <c r="W383" i="1"/>
  <c r="N383" i="1"/>
  <c r="W382" i="1"/>
  <c r="N382" i="1"/>
  <c r="V379" i="1"/>
  <c r="V378" i="1"/>
  <c r="W377" i="1"/>
  <c r="X377" i="1" s="1"/>
  <c r="W376" i="1"/>
  <c r="V374" i="1"/>
  <c r="W373" i="1"/>
  <c r="V373" i="1"/>
  <c r="X372" i="1"/>
  <c r="W372" i="1"/>
  <c r="X371" i="1"/>
  <c r="W371" i="1"/>
  <c r="X370" i="1"/>
  <c r="W370" i="1"/>
  <c r="X369" i="1"/>
  <c r="X373" i="1" s="1"/>
  <c r="W369" i="1"/>
  <c r="W374" i="1" s="1"/>
  <c r="V367" i="1"/>
  <c r="V366" i="1"/>
  <c r="W365" i="1"/>
  <c r="N365" i="1"/>
  <c r="V363" i="1"/>
  <c r="V362" i="1"/>
  <c r="W361" i="1"/>
  <c r="X361" i="1" s="1"/>
  <c r="N361" i="1"/>
  <c r="X360" i="1"/>
  <c r="X362" i="1" s="1"/>
  <c r="W360" i="1"/>
  <c r="N360" i="1"/>
  <c r="W359" i="1"/>
  <c r="X359" i="1" s="1"/>
  <c r="N359" i="1"/>
  <c r="X358" i="1"/>
  <c r="W358" i="1"/>
  <c r="W362" i="1" s="1"/>
  <c r="N358" i="1"/>
  <c r="V356" i="1"/>
  <c r="V355" i="1"/>
  <c r="X354" i="1"/>
  <c r="W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W348" i="1"/>
  <c r="X348" i="1" s="1"/>
  <c r="N348" i="1"/>
  <c r="X347" i="1"/>
  <c r="W347" i="1"/>
  <c r="N347" i="1"/>
  <c r="W346" i="1"/>
  <c r="X346" i="1" s="1"/>
  <c r="N346" i="1"/>
  <c r="X345" i="1"/>
  <c r="W345" i="1"/>
  <c r="N345" i="1"/>
  <c r="W344" i="1"/>
  <c r="X344" i="1" s="1"/>
  <c r="N344" i="1"/>
  <c r="X343" i="1"/>
  <c r="W343" i="1"/>
  <c r="N343" i="1"/>
  <c r="W342" i="1"/>
  <c r="N342" i="1"/>
  <c r="V340" i="1"/>
  <c r="V339" i="1"/>
  <c r="W338" i="1"/>
  <c r="X338" i="1" s="1"/>
  <c r="N338" i="1"/>
  <c r="X337" i="1"/>
  <c r="X339" i="1" s="1"/>
  <c r="W337" i="1"/>
  <c r="N337" i="1"/>
  <c r="V333" i="1"/>
  <c r="W332" i="1"/>
  <c r="V332" i="1"/>
  <c r="X331" i="1"/>
  <c r="X332" i="1" s="1"/>
  <c r="W331" i="1"/>
  <c r="W333" i="1" s="1"/>
  <c r="N331" i="1"/>
  <c r="V329" i="1"/>
  <c r="V328" i="1"/>
  <c r="X327" i="1"/>
  <c r="W327" i="1"/>
  <c r="N327" i="1"/>
  <c r="W326" i="1"/>
  <c r="X326" i="1" s="1"/>
  <c r="N326" i="1"/>
  <c r="X325" i="1"/>
  <c r="W325" i="1"/>
  <c r="N325" i="1"/>
  <c r="W324" i="1"/>
  <c r="N324" i="1"/>
  <c r="V322" i="1"/>
  <c r="V321" i="1"/>
  <c r="W320" i="1"/>
  <c r="X320" i="1" s="1"/>
  <c r="N320" i="1"/>
  <c r="X319" i="1"/>
  <c r="X321" i="1" s="1"/>
  <c r="W319" i="1"/>
  <c r="W321" i="1" s="1"/>
  <c r="N319" i="1"/>
  <c r="V317" i="1"/>
  <c r="V316" i="1"/>
  <c r="X315" i="1"/>
  <c r="W315" i="1"/>
  <c r="N315" i="1"/>
  <c r="W314" i="1"/>
  <c r="X314" i="1" s="1"/>
  <c r="N314" i="1"/>
  <c r="X313" i="1"/>
  <c r="W313" i="1"/>
  <c r="N313" i="1"/>
  <c r="W312" i="1"/>
  <c r="N312" i="1"/>
  <c r="V309" i="1"/>
  <c r="V308" i="1"/>
  <c r="W307" i="1"/>
  <c r="N307" i="1"/>
  <c r="V305" i="1"/>
  <c r="V304" i="1"/>
  <c r="W303" i="1"/>
  <c r="N303" i="1"/>
  <c r="V301" i="1"/>
  <c r="V300" i="1"/>
  <c r="W299" i="1"/>
  <c r="X299" i="1" s="1"/>
  <c r="N299" i="1"/>
  <c r="X298" i="1"/>
  <c r="W298" i="1"/>
  <c r="X297" i="1"/>
  <c r="X300" i="1" s="1"/>
  <c r="W297" i="1"/>
  <c r="N297" i="1"/>
  <c r="V295" i="1"/>
  <c r="V294" i="1"/>
  <c r="X293" i="1"/>
  <c r="W293" i="1"/>
  <c r="N293" i="1"/>
  <c r="W292" i="1"/>
  <c r="X292" i="1" s="1"/>
  <c r="N292" i="1"/>
  <c r="X291" i="1"/>
  <c r="W291" i="1"/>
  <c r="X290" i="1"/>
  <c r="W290" i="1"/>
  <c r="N290" i="1"/>
  <c r="W289" i="1"/>
  <c r="X289" i="1" s="1"/>
  <c r="N289" i="1"/>
  <c r="X288" i="1"/>
  <c r="W288" i="1"/>
  <c r="N288" i="1"/>
  <c r="W287" i="1"/>
  <c r="X287" i="1" s="1"/>
  <c r="N287" i="1"/>
  <c r="X286" i="1"/>
  <c r="W286" i="1"/>
  <c r="N286" i="1"/>
  <c r="V282" i="1"/>
  <c r="W281" i="1"/>
  <c r="V281" i="1"/>
  <c r="X280" i="1"/>
  <c r="X281" i="1" s="1"/>
  <c r="W280" i="1"/>
  <c r="W282" i="1" s="1"/>
  <c r="N280" i="1"/>
  <c r="V278" i="1"/>
  <c r="W277" i="1"/>
  <c r="V277" i="1"/>
  <c r="X276" i="1"/>
  <c r="X277" i="1" s="1"/>
  <c r="W276" i="1"/>
  <c r="W278" i="1" s="1"/>
  <c r="N276" i="1"/>
  <c r="V274" i="1"/>
  <c r="W273" i="1"/>
  <c r="V273" i="1"/>
  <c r="X272" i="1"/>
  <c r="X273" i="1" s="1"/>
  <c r="W272" i="1"/>
  <c r="W274" i="1" s="1"/>
  <c r="N272" i="1"/>
  <c r="V270" i="1"/>
  <c r="W269" i="1"/>
  <c r="V269" i="1"/>
  <c r="X268" i="1"/>
  <c r="X269" i="1" s="1"/>
  <c r="W268" i="1"/>
  <c r="M470" i="1" s="1"/>
  <c r="N268" i="1"/>
  <c r="V265" i="1"/>
  <c r="V264" i="1"/>
  <c r="X263" i="1"/>
  <c r="W263" i="1"/>
  <c r="N263" i="1"/>
  <c r="W262" i="1"/>
  <c r="N262" i="1"/>
  <c r="V260" i="1"/>
  <c r="V259" i="1"/>
  <c r="W258" i="1"/>
  <c r="X258" i="1" s="1"/>
  <c r="N258" i="1"/>
  <c r="X257" i="1"/>
  <c r="W257" i="1"/>
  <c r="N257" i="1"/>
  <c r="W256" i="1"/>
  <c r="X256" i="1" s="1"/>
  <c r="N256" i="1"/>
  <c r="X255" i="1"/>
  <c r="W255" i="1"/>
  <c r="X254" i="1"/>
  <c r="W254" i="1"/>
  <c r="N254" i="1"/>
  <c r="W253" i="1"/>
  <c r="X253" i="1" s="1"/>
  <c r="N253" i="1"/>
  <c r="X252" i="1"/>
  <c r="X259" i="1" s="1"/>
  <c r="W252" i="1"/>
  <c r="N252" i="1"/>
  <c r="V249" i="1"/>
  <c r="W248" i="1"/>
  <c r="V248" i="1"/>
  <c r="X247" i="1"/>
  <c r="W247" i="1"/>
  <c r="N247" i="1"/>
  <c r="W246" i="1"/>
  <c r="X246" i="1" s="1"/>
  <c r="N246" i="1"/>
  <c r="X245" i="1"/>
  <c r="W245" i="1"/>
  <c r="W249" i="1" s="1"/>
  <c r="N245" i="1"/>
  <c r="V243" i="1"/>
  <c r="V242" i="1"/>
  <c r="X241" i="1"/>
  <c r="W241" i="1"/>
  <c r="N241" i="1"/>
  <c r="W240" i="1"/>
  <c r="X240" i="1" s="1"/>
  <c r="W239" i="1"/>
  <c r="V237" i="1"/>
  <c r="V236" i="1"/>
  <c r="X235" i="1"/>
  <c r="W235" i="1"/>
  <c r="N235" i="1"/>
  <c r="W234" i="1"/>
  <c r="X234" i="1" s="1"/>
  <c r="N234" i="1"/>
  <c r="X233" i="1"/>
  <c r="X236" i="1" s="1"/>
  <c r="W233" i="1"/>
  <c r="N233" i="1"/>
  <c r="V231" i="1"/>
  <c r="V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X224" i="1"/>
  <c r="W224" i="1"/>
  <c r="X223" i="1"/>
  <c r="W223" i="1"/>
  <c r="N223" i="1"/>
  <c r="W222" i="1"/>
  <c r="X222" i="1" s="1"/>
  <c r="N222" i="1"/>
  <c r="X221" i="1"/>
  <c r="W221" i="1"/>
  <c r="W231" i="1" s="1"/>
  <c r="N221" i="1"/>
  <c r="V219" i="1"/>
  <c r="V218" i="1"/>
  <c r="X217" i="1"/>
  <c r="W217" i="1"/>
  <c r="N217" i="1"/>
  <c r="W216" i="1"/>
  <c r="X216" i="1" s="1"/>
  <c r="N216" i="1"/>
  <c r="X215" i="1"/>
  <c r="W215" i="1"/>
  <c r="N215" i="1"/>
  <c r="W214" i="1"/>
  <c r="N214" i="1"/>
  <c r="V212" i="1"/>
  <c r="V211" i="1"/>
  <c r="W210" i="1"/>
  <c r="N210" i="1"/>
  <c r="V208" i="1"/>
  <c r="V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W198" i="1"/>
  <c r="X198" i="1" s="1"/>
  <c r="N198" i="1"/>
  <c r="X197" i="1"/>
  <c r="W197" i="1"/>
  <c r="N197" i="1"/>
  <c r="W196" i="1"/>
  <c r="X196" i="1" s="1"/>
  <c r="N196" i="1"/>
  <c r="X195" i="1"/>
  <c r="W195" i="1"/>
  <c r="N195" i="1"/>
  <c r="W194" i="1"/>
  <c r="X194" i="1" s="1"/>
  <c r="N194" i="1"/>
  <c r="X193" i="1"/>
  <c r="X207" i="1" s="1"/>
  <c r="W193" i="1"/>
  <c r="W207" i="1" s="1"/>
  <c r="N193" i="1"/>
  <c r="V190" i="1"/>
  <c r="V189" i="1"/>
  <c r="X188" i="1"/>
  <c r="W188" i="1"/>
  <c r="N188" i="1"/>
  <c r="W187" i="1"/>
  <c r="W190" i="1" s="1"/>
  <c r="N187" i="1"/>
  <c r="V185" i="1"/>
  <c r="V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X175" i="1" s="1"/>
  <c r="N175" i="1"/>
  <c r="X174" i="1"/>
  <c r="W174" i="1"/>
  <c r="X173" i="1"/>
  <c r="W173" i="1"/>
  <c r="X172" i="1"/>
  <c r="W172" i="1"/>
  <c r="N172" i="1"/>
  <c r="W171" i="1"/>
  <c r="X171" i="1" s="1"/>
  <c r="N171" i="1"/>
  <c r="X170" i="1"/>
  <c r="W170" i="1"/>
  <c r="X169" i="1"/>
  <c r="W169" i="1"/>
  <c r="N169" i="1"/>
  <c r="W168" i="1"/>
  <c r="X168" i="1" s="1"/>
  <c r="W167" i="1"/>
  <c r="W184" i="1" s="1"/>
  <c r="N167" i="1"/>
  <c r="V165" i="1"/>
  <c r="V164" i="1"/>
  <c r="W163" i="1"/>
  <c r="X163" i="1" s="1"/>
  <c r="N163" i="1"/>
  <c r="X162" i="1"/>
  <c r="W162" i="1"/>
  <c r="N162" i="1"/>
  <c r="W161" i="1"/>
  <c r="X161" i="1" s="1"/>
  <c r="N161" i="1"/>
  <c r="X160" i="1"/>
  <c r="W160" i="1"/>
  <c r="W164" i="1" s="1"/>
  <c r="N160" i="1"/>
  <c r="V158" i="1"/>
  <c r="V157" i="1"/>
  <c r="X156" i="1"/>
  <c r="W156" i="1"/>
  <c r="N156" i="1"/>
  <c r="W155" i="1"/>
  <c r="W158" i="1" s="1"/>
  <c r="V153" i="1"/>
  <c r="V152" i="1"/>
  <c r="X151" i="1"/>
  <c r="W151" i="1"/>
  <c r="N151" i="1"/>
  <c r="W150" i="1"/>
  <c r="I470" i="1" s="1"/>
  <c r="N150" i="1"/>
  <c r="V147" i="1"/>
  <c r="V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X139" i="1" s="1"/>
  <c r="N139" i="1"/>
  <c r="X138" i="1"/>
  <c r="W138" i="1"/>
  <c r="N138" i="1"/>
  <c r="W137" i="1"/>
  <c r="H470" i="1" s="1"/>
  <c r="V134" i="1"/>
  <c r="V133" i="1"/>
  <c r="X132" i="1"/>
  <c r="W132" i="1"/>
  <c r="N132" i="1"/>
  <c r="W131" i="1"/>
  <c r="X131" i="1" s="1"/>
  <c r="N131" i="1"/>
  <c r="X130" i="1"/>
  <c r="X133" i="1" s="1"/>
  <c r="W130" i="1"/>
  <c r="N130" i="1"/>
  <c r="V126" i="1"/>
  <c r="V125" i="1"/>
  <c r="X124" i="1"/>
  <c r="W124" i="1"/>
  <c r="N124" i="1"/>
  <c r="W123" i="1"/>
  <c r="X123" i="1" s="1"/>
  <c r="N123" i="1"/>
  <c r="X122" i="1"/>
  <c r="X125" i="1" s="1"/>
  <c r="W122" i="1"/>
  <c r="W126" i="1" s="1"/>
  <c r="V119" i="1"/>
  <c r="V118" i="1"/>
  <c r="W117" i="1"/>
  <c r="X117" i="1" s="1"/>
  <c r="W116" i="1"/>
  <c r="X116" i="1" s="1"/>
  <c r="N116" i="1"/>
  <c r="X115" i="1"/>
  <c r="W115" i="1"/>
  <c r="X114" i="1"/>
  <c r="W114" i="1"/>
  <c r="N114" i="1"/>
  <c r="W113" i="1"/>
  <c r="W118" i="1" s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W110" i="1" s="1"/>
  <c r="V99" i="1"/>
  <c r="V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X92" i="1" s="1"/>
  <c r="N92" i="1"/>
  <c r="X91" i="1"/>
  <c r="W91" i="1"/>
  <c r="N91" i="1"/>
  <c r="W90" i="1"/>
  <c r="W99" i="1" s="1"/>
  <c r="N90" i="1"/>
  <c r="V88" i="1"/>
  <c r="V87" i="1"/>
  <c r="W86" i="1"/>
  <c r="X86" i="1" s="1"/>
  <c r="N86" i="1"/>
  <c r="X85" i="1"/>
  <c r="W85" i="1"/>
  <c r="N85" i="1"/>
  <c r="W84" i="1"/>
  <c r="X84" i="1" s="1"/>
  <c r="W83" i="1"/>
  <c r="X83" i="1" s="1"/>
  <c r="W82" i="1"/>
  <c r="X82" i="1" s="1"/>
  <c r="W81" i="1"/>
  <c r="X81" i="1" s="1"/>
  <c r="N81" i="1"/>
  <c r="X80" i="1"/>
  <c r="W80" i="1"/>
  <c r="W87" i="1" s="1"/>
  <c r="V78" i="1"/>
  <c r="V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W64" i="1"/>
  <c r="X64" i="1" s="1"/>
  <c r="N64" i="1"/>
  <c r="X63" i="1"/>
  <c r="W63" i="1"/>
  <c r="X62" i="1"/>
  <c r="X77" i="1" s="1"/>
  <c r="W62" i="1"/>
  <c r="V59" i="1"/>
  <c r="V58" i="1"/>
  <c r="W57" i="1"/>
  <c r="X57" i="1" s="1"/>
  <c r="W56" i="1"/>
  <c r="X56" i="1" s="1"/>
  <c r="N56" i="1"/>
  <c r="X55" i="1"/>
  <c r="W55" i="1"/>
  <c r="X54" i="1"/>
  <c r="W54" i="1"/>
  <c r="N54" i="1"/>
  <c r="V51" i="1"/>
  <c r="W50" i="1"/>
  <c r="V50" i="1"/>
  <c r="X49" i="1"/>
  <c r="X50" i="1" s="1"/>
  <c r="W49" i="1"/>
  <c r="C470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V24" i="1"/>
  <c r="V23" i="1"/>
  <c r="V464" i="1" s="1"/>
  <c r="W22" i="1"/>
  <c r="N22" i="1"/>
  <c r="H10" i="1"/>
  <c r="A9" i="1"/>
  <c r="F10" i="1" s="1"/>
  <c r="D7" i="1"/>
  <c r="O6" i="1"/>
  <c r="N2" i="1"/>
  <c r="X58" i="1" l="1"/>
  <c r="X87" i="1"/>
  <c r="X164" i="1"/>
  <c r="H9" i="1"/>
  <c r="A10" i="1"/>
  <c r="W462" i="1"/>
  <c r="W461" i="1"/>
  <c r="W24" i="1"/>
  <c r="W32" i="1"/>
  <c r="W59" i="1"/>
  <c r="W78" i="1"/>
  <c r="W88" i="1"/>
  <c r="W98" i="1"/>
  <c r="W111" i="1"/>
  <c r="W119" i="1"/>
  <c r="W125" i="1"/>
  <c r="W133" i="1"/>
  <c r="W147" i="1"/>
  <c r="W152" i="1"/>
  <c r="W157" i="1"/>
  <c r="W165" i="1"/>
  <c r="W185" i="1"/>
  <c r="W189" i="1"/>
  <c r="W230" i="1"/>
  <c r="W260" i="1"/>
  <c r="W265" i="1"/>
  <c r="X262" i="1"/>
  <c r="X264" i="1" s="1"/>
  <c r="W294" i="1"/>
  <c r="W363" i="1"/>
  <c r="W366" i="1"/>
  <c r="X365" i="1"/>
  <c r="X366" i="1" s="1"/>
  <c r="W367" i="1"/>
  <c r="W378" i="1"/>
  <c r="X376" i="1"/>
  <c r="X378" i="1" s="1"/>
  <c r="W379" i="1"/>
  <c r="W395" i="1"/>
  <c r="W398" i="1"/>
  <c r="X397" i="1"/>
  <c r="X398" i="1" s="1"/>
  <c r="W399" i="1"/>
  <c r="R470" i="1"/>
  <c r="W412" i="1"/>
  <c r="X403" i="1"/>
  <c r="X412" i="1" s="1"/>
  <c r="W413" i="1"/>
  <c r="W418" i="1"/>
  <c r="X415" i="1"/>
  <c r="X417" i="1" s="1"/>
  <c r="W417" i="1"/>
  <c r="F470" i="1"/>
  <c r="O470" i="1"/>
  <c r="F9" i="1"/>
  <c r="J9" i="1"/>
  <c r="X22" i="1"/>
  <c r="X23" i="1" s="1"/>
  <c r="W23" i="1"/>
  <c r="V460" i="1"/>
  <c r="X26" i="1"/>
  <c r="X32" i="1" s="1"/>
  <c r="W51" i="1"/>
  <c r="D470" i="1"/>
  <c r="W58" i="1"/>
  <c r="E470" i="1"/>
  <c r="W77" i="1"/>
  <c r="X90" i="1"/>
  <c r="X98" i="1" s="1"/>
  <c r="X101" i="1"/>
  <c r="X110" i="1" s="1"/>
  <c r="X113" i="1"/>
  <c r="X118" i="1" s="1"/>
  <c r="G470" i="1"/>
  <c r="W134" i="1"/>
  <c r="X137" i="1"/>
  <c r="X146" i="1" s="1"/>
  <c r="W146" i="1"/>
  <c r="X150" i="1"/>
  <c r="X152" i="1" s="1"/>
  <c r="W153" i="1"/>
  <c r="X155" i="1"/>
  <c r="X157" i="1" s="1"/>
  <c r="X167" i="1"/>
  <c r="X184" i="1" s="1"/>
  <c r="X187" i="1"/>
  <c r="X189" i="1" s="1"/>
  <c r="W208" i="1"/>
  <c r="W211" i="1"/>
  <c r="X210" i="1"/>
  <c r="X211" i="1" s="1"/>
  <c r="W212" i="1"/>
  <c r="W219" i="1"/>
  <c r="X214" i="1"/>
  <c r="X218" i="1" s="1"/>
  <c r="W218" i="1"/>
  <c r="X230" i="1"/>
  <c r="W237" i="1"/>
  <c r="W236" i="1"/>
  <c r="W243" i="1"/>
  <c r="X239" i="1"/>
  <c r="X242" i="1" s="1"/>
  <c r="W242" i="1"/>
  <c r="X248" i="1"/>
  <c r="W264" i="1"/>
  <c r="X294" i="1"/>
  <c r="P470" i="1"/>
  <c r="W432" i="1"/>
  <c r="W443" i="1"/>
  <c r="X441" i="1"/>
  <c r="X443" i="1" s="1"/>
  <c r="W444" i="1"/>
  <c r="W454" i="1"/>
  <c r="T470" i="1"/>
  <c r="W458" i="1"/>
  <c r="X457" i="1"/>
  <c r="X458" i="1" s="1"/>
  <c r="W459" i="1"/>
  <c r="B470" i="1"/>
  <c r="J470" i="1"/>
  <c r="S470" i="1"/>
  <c r="L470" i="1"/>
  <c r="W259" i="1"/>
  <c r="W270" i="1"/>
  <c r="N470" i="1"/>
  <c r="W295" i="1"/>
  <c r="W300" i="1"/>
  <c r="W301" i="1"/>
  <c r="W304" i="1"/>
  <c r="X303" i="1"/>
  <c r="X304" i="1" s="1"/>
  <c r="W305" i="1"/>
  <c r="W308" i="1"/>
  <c r="X307" i="1"/>
  <c r="X308" i="1" s="1"/>
  <c r="W309" i="1"/>
  <c r="W317" i="1"/>
  <c r="X312" i="1"/>
  <c r="X316" i="1" s="1"/>
  <c r="W316" i="1"/>
  <c r="W322" i="1"/>
  <c r="W329" i="1"/>
  <c r="X324" i="1"/>
  <c r="X328" i="1" s="1"/>
  <c r="W328" i="1"/>
  <c r="W340" i="1"/>
  <c r="W356" i="1"/>
  <c r="X342" i="1"/>
  <c r="X355" i="1" s="1"/>
  <c r="W355" i="1"/>
  <c r="W385" i="1"/>
  <c r="X382" i="1"/>
  <c r="X384" i="1" s="1"/>
  <c r="W394" i="1"/>
  <c r="X426" i="1"/>
  <c r="W431" i="1"/>
  <c r="W453" i="1"/>
  <c r="X451" i="1"/>
  <c r="X453" i="1" s="1"/>
  <c r="Q470" i="1"/>
  <c r="W339" i="1"/>
  <c r="W464" i="1" l="1"/>
  <c r="W460" i="1"/>
  <c r="X465" i="1"/>
  <c r="W463" i="1"/>
</calcChain>
</file>

<file path=xl/sharedStrings.xml><?xml version="1.0" encoding="utf-8"?>
<sst xmlns="http://schemas.openxmlformats.org/spreadsheetml/2006/main" count="1941" uniqueCount="666">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</sst>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36" t="s">
        <v>0</v>
      </c>
      <c r="E1" s="310"/>
      <c r="F1" s="310"/>
      <c r="G1" s="12" t="s">
        <v>1</v>
      </c>
      <c r="H1" s="436" t="s">
        <v>2</v>
      </c>
      <c r="I1" s="310"/>
      <c r="J1" s="310"/>
      <c r="K1" s="310"/>
      <c r="L1" s="310"/>
      <c r="M1" s="310"/>
      <c r="N1" s="310"/>
      <c r="O1" s="310"/>
      <c r="P1" s="309" t="s">
        <v>3</v>
      </c>
      <c r="Q1" s="310"/>
      <c r="R1" s="3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516" t="s">
        <v>8</v>
      </c>
      <c r="B5" s="362"/>
      <c r="C5" s="342"/>
      <c r="D5" s="580"/>
      <c r="E5" s="581"/>
      <c r="F5" s="386" t="s">
        <v>9</v>
      </c>
      <c r="G5" s="342"/>
      <c r="H5" s="580" t="s">
        <v>665</v>
      </c>
      <c r="I5" s="608"/>
      <c r="J5" s="608"/>
      <c r="K5" s="608"/>
      <c r="L5" s="581"/>
      <c r="N5" s="24" t="s">
        <v>10</v>
      </c>
      <c r="O5" s="354">
        <v>45269</v>
      </c>
      <c r="P5" s="355"/>
      <c r="R5" s="368" t="s">
        <v>11</v>
      </c>
      <c r="S5" s="369"/>
      <c r="T5" s="491" t="s">
        <v>12</v>
      </c>
      <c r="U5" s="355"/>
      <c r="Z5" s="51"/>
      <c r="AA5" s="51"/>
      <c r="AB5" s="51"/>
    </row>
    <row r="6" spans="1:29" s="303" customFormat="1" ht="24" customHeight="1" x14ac:dyDescent="0.2">
      <c r="A6" s="516" t="s">
        <v>13</v>
      </c>
      <c r="B6" s="362"/>
      <c r="C6" s="342"/>
      <c r="D6" s="407" t="s">
        <v>14</v>
      </c>
      <c r="E6" s="408"/>
      <c r="F6" s="408"/>
      <c r="G6" s="408"/>
      <c r="H6" s="408"/>
      <c r="I6" s="408"/>
      <c r="J6" s="408"/>
      <c r="K6" s="408"/>
      <c r="L6" s="355"/>
      <c r="N6" s="24" t="s">
        <v>15</v>
      </c>
      <c r="O6" s="561" t="str">
        <f>IF(O5=0," ",CHOOSE(WEEKDAY(O5,2),"Понедельник","Вторник","Среда","Четверг","Пятница","Суббота","Воскресенье"))</f>
        <v>Суббота</v>
      </c>
      <c r="P6" s="315"/>
      <c r="R6" s="587" t="s">
        <v>16</v>
      </c>
      <c r="S6" s="369"/>
      <c r="T6" s="495" t="s">
        <v>17</v>
      </c>
      <c r="U6" s="496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63" t="str">
        <f>IFERROR(VLOOKUP(DeliveryAddress,Table,3,0),1)</f>
        <v>1</v>
      </c>
      <c r="E7" s="464"/>
      <c r="F7" s="464"/>
      <c r="G7" s="464"/>
      <c r="H7" s="464"/>
      <c r="I7" s="464"/>
      <c r="J7" s="464"/>
      <c r="K7" s="464"/>
      <c r="L7" s="420"/>
      <c r="N7" s="24"/>
      <c r="O7" s="42"/>
      <c r="P7" s="42"/>
      <c r="R7" s="312"/>
      <c r="S7" s="369"/>
      <c r="T7" s="497"/>
      <c r="U7" s="498"/>
      <c r="Z7" s="51"/>
      <c r="AA7" s="51"/>
      <c r="AB7" s="51"/>
    </row>
    <row r="8" spans="1:29" s="303" customFormat="1" ht="25.5" customHeight="1" x14ac:dyDescent="0.2">
      <c r="A8" s="331" t="s">
        <v>18</v>
      </c>
      <c r="B8" s="328"/>
      <c r="C8" s="329"/>
      <c r="D8" s="584"/>
      <c r="E8" s="585"/>
      <c r="F8" s="585"/>
      <c r="G8" s="585"/>
      <c r="H8" s="585"/>
      <c r="I8" s="585"/>
      <c r="J8" s="585"/>
      <c r="K8" s="585"/>
      <c r="L8" s="586"/>
      <c r="N8" s="24" t="s">
        <v>19</v>
      </c>
      <c r="O8" s="394">
        <v>0.54166666666666663</v>
      </c>
      <c r="P8" s="355"/>
      <c r="R8" s="312"/>
      <c r="S8" s="369"/>
      <c r="T8" s="497"/>
      <c r="U8" s="498"/>
      <c r="Z8" s="51"/>
      <c r="AA8" s="51"/>
      <c r="AB8" s="51"/>
    </row>
    <row r="9" spans="1:29" s="303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03"/>
      <c r="E9" s="367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66" t="str">
        <f>IF(AND($A$9="Тип доверенности/получателя при получении в адресе перегруза:",$D$9="Разовая доверенность"),"Введите ФИО","")</f>
        <v/>
      </c>
      <c r="I9" s="367"/>
      <c r="J9" s="3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7"/>
      <c r="L9" s="367"/>
      <c r="N9" s="26" t="s">
        <v>20</v>
      </c>
      <c r="O9" s="354"/>
      <c r="P9" s="355"/>
      <c r="R9" s="312"/>
      <c r="S9" s="369"/>
      <c r="T9" s="499"/>
      <c r="U9" s="500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03"/>
      <c r="E10" s="367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441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94"/>
      <c r="P10" s="355"/>
      <c r="S10" s="24" t="s">
        <v>22</v>
      </c>
      <c r="T10" s="619" t="s">
        <v>23</v>
      </c>
      <c r="U10" s="496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55"/>
      <c r="S11" s="24" t="s">
        <v>26</v>
      </c>
      <c r="T11" s="390" t="s">
        <v>27</v>
      </c>
      <c r="U11" s="391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361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42"/>
      <c r="N12" s="24" t="s">
        <v>29</v>
      </c>
      <c r="O12" s="419"/>
      <c r="P12" s="420"/>
      <c r="Q12" s="23"/>
      <c r="S12" s="24"/>
      <c r="T12" s="310"/>
      <c r="U12" s="312"/>
      <c r="Z12" s="51"/>
      <c r="AA12" s="51"/>
      <c r="AB12" s="51"/>
    </row>
    <row r="13" spans="1:29" s="303" customFormat="1" ht="23.25" customHeight="1" x14ac:dyDescent="0.2">
      <c r="A13" s="361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42"/>
      <c r="M13" s="26"/>
      <c r="N13" s="26" t="s">
        <v>31</v>
      </c>
      <c r="O13" s="390"/>
      <c r="P13" s="391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361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42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365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42"/>
      <c r="N15" s="547" t="s">
        <v>34</v>
      </c>
      <c r="O15" s="310"/>
      <c r="P15" s="310"/>
      <c r="Q15" s="310"/>
      <c r="R15" s="3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8"/>
      <c r="O16" s="548"/>
      <c r="P16" s="548"/>
      <c r="Q16" s="548"/>
      <c r="R16" s="54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6" t="s">
        <v>35</v>
      </c>
      <c r="B17" s="316" t="s">
        <v>36</v>
      </c>
      <c r="C17" s="521" t="s">
        <v>37</v>
      </c>
      <c r="D17" s="316" t="s">
        <v>38</v>
      </c>
      <c r="E17" s="317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558"/>
      <c r="P17" s="558"/>
      <c r="Q17" s="558"/>
      <c r="R17" s="317"/>
      <c r="S17" s="341" t="s">
        <v>48</v>
      </c>
      <c r="T17" s="342"/>
      <c r="U17" s="316" t="s">
        <v>49</v>
      </c>
      <c r="V17" s="316" t="s">
        <v>50</v>
      </c>
      <c r="W17" s="598" t="s">
        <v>51</v>
      </c>
      <c r="X17" s="316" t="s">
        <v>52</v>
      </c>
      <c r="Y17" s="343" t="s">
        <v>53</v>
      </c>
      <c r="Z17" s="343" t="s">
        <v>54</v>
      </c>
      <c r="AA17" s="343" t="s">
        <v>55</v>
      </c>
      <c r="AB17" s="593"/>
      <c r="AC17" s="594"/>
      <c r="AD17" s="525"/>
      <c r="BA17" s="589" t="s">
        <v>56</v>
      </c>
    </row>
    <row r="18" spans="1:53" ht="14.25" customHeight="1" x14ac:dyDescent="0.2">
      <c r="A18" s="324"/>
      <c r="B18" s="324"/>
      <c r="C18" s="324"/>
      <c r="D18" s="318"/>
      <c r="E18" s="319"/>
      <c r="F18" s="324"/>
      <c r="G18" s="324"/>
      <c r="H18" s="324"/>
      <c r="I18" s="324"/>
      <c r="J18" s="324"/>
      <c r="K18" s="324"/>
      <c r="L18" s="324"/>
      <c r="M18" s="324"/>
      <c r="N18" s="318"/>
      <c r="O18" s="559"/>
      <c r="P18" s="559"/>
      <c r="Q18" s="559"/>
      <c r="R18" s="319"/>
      <c r="S18" s="302" t="s">
        <v>57</v>
      </c>
      <c r="T18" s="302" t="s">
        <v>58</v>
      </c>
      <c r="U18" s="324"/>
      <c r="V18" s="324"/>
      <c r="W18" s="599"/>
      <c r="X18" s="324"/>
      <c r="Y18" s="344"/>
      <c r="Z18" s="344"/>
      <c r="AA18" s="595"/>
      <c r="AB18" s="596"/>
      <c r="AC18" s="597"/>
      <c r="AD18" s="526"/>
      <c r="BA18" s="312"/>
    </row>
    <row r="19" spans="1:53" ht="27.75" customHeight="1" x14ac:dyDescent="0.2">
      <c r="A19" s="363" t="s">
        <v>59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customHeight="1" x14ac:dyDescent="0.25">
      <c r="A20" s="370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00"/>
      <c r="Z20" s="300"/>
    </row>
    <row r="21" spans="1:53" ht="14.25" customHeight="1" x14ac:dyDescent="0.25">
      <c r="A21" s="311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15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4"/>
      <c r="P22" s="314"/>
      <c r="Q22" s="314"/>
      <c r="R22" s="315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26"/>
      <c r="N23" s="327" t="s">
        <v>66</v>
      </c>
      <c r="O23" s="328"/>
      <c r="P23" s="328"/>
      <c r="Q23" s="328"/>
      <c r="R23" s="328"/>
      <c r="S23" s="328"/>
      <c r="T23" s="329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26"/>
      <c r="N24" s="327" t="s">
        <v>66</v>
      </c>
      <c r="O24" s="328"/>
      <c r="P24" s="328"/>
      <c r="Q24" s="328"/>
      <c r="R24" s="328"/>
      <c r="S24" s="328"/>
      <c r="T24" s="329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1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15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4"/>
      <c r="P26" s="314"/>
      <c r="Q26" s="314"/>
      <c r="R26" s="315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15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45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4"/>
      <c r="P27" s="314"/>
      <c r="Q27" s="314"/>
      <c r="R27" s="315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0">
        <v>4607091383935</v>
      </c>
      <c r="E28" s="315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4"/>
      <c r="P28" s="314"/>
      <c r="Q28" s="314"/>
      <c r="R28" s="315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0">
        <v>4680115881853</v>
      </c>
      <c r="E29" s="315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4"/>
      <c r="P29" s="314"/>
      <c r="Q29" s="314"/>
      <c r="R29" s="315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0">
        <v>4607091383911</v>
      </c>
      <c r="E30" s="315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4"/>
      <c r="P30" s="314"/>
      <c r="Q30" s="314"/>
      <c r="R30" s="315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0">
        <v>4607091388244</v>
      </c>
      <c r="E31" s="315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4"/>
      <c r="P31" s="314"/>
      <c r="Q31" s="314"/>
      <c r="R31" s="315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26"/>
      <c r="N32" s="327" t="s">
        <v>66</v>
      </c>
      <c r="O32" s="328"/>
      <c r="P32" s="328"/>
      <c r="Q32" s="328"/>
      <c r="R32" s="328"/>
      <c r="S32" s="328"/>
      <c r="T32" s="329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26"/>
      <c r="N33" s="327" t="s">
        <v>66</v>
      </c>
      <c r="O33" s="328"/>
      <c r="P33" s="328"/>
      <c r="Q33" s="328"/>
      <c r="R33" s="328"/>
      <c r="S33" s="328"/>
      <c r="T33" s="329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1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0">
        <v>4607091388503</v>
      </c>
      <c r="E35" s="315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4"/>
      <c r="P35" s="314"/>
      <c r="Q35" s="314"/>
      <c r="R35" s="315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26"/>
      <c r="N36" s="327" t="s">
        <v>66</v>
      </c>
      <c r="O36" s="328"/>
      <c r="P36" s="328"/>
      <c r="Q36" s="328"/>
      <c r="R36" s="328"/>
      <c r="S36" s="328"/>
      <c r="T36" s="329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26"/>
      <c r="N37" s="327" t="s">
        <v>66</v>
      </c>
      <c r="O37" s="328"/>
      <c r="P37" s="328"/>
      <c r="Q37" s="328"/>
      <c r="R37" s="328"/>
      <c r="S37" s="328"/>
      <c r="T37" s="329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1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0">
        <v>4607091388282</v>
      </c>
      <c r="E39" s="315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4"/>
      <c r="P39" s="314"/>
      <c r="Q39" s="314"/>
      <c r="R39" s="315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26"/>
      <c r="N40" s="327" t="s">
        <v>66</v>
      </c>
      <c r="O40" s="328"/>
      <c r="P40" s="328"/>
      <c r="Q40" s="328"/>
      <c r="R40" s="328"/>
      <c r="S40" s="328"/>
      <c r="T40" s="329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26"/>
      <c r="N41" s="327" t="s">
        <v>66</v>
      </c>
      <c r="O41" s="328"/>
      <c r="P41" s="328"/>
      <c r="Q41" s="328"/>
      <c r="R41" s="328"/>
      <c r="S41" s="328"/>
      <c r="T41" s="329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1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0">
        <v>4607091389111</v>
      </c>
      <c r="E43" s="315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4"/>
      <c r="P43" s="314"/>
      <c r="Q43" s="314"/>
      <c r="R43" s="315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26"/>
      <c r="N44" s="327" t="s">
        <v>66</v>
      </c>
      <c r="O44" s="328"/>
      <c r="P44" s="328"/>
      <c r="Q44" s="328"/>
      <c r="R44" s="328"/>
      <c r="S44" s="328"/>
      <c r="T44" s="329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26"/>
      <c r="N45" s="327" t="s">
        <v>66</v>
      </c>
      <c r="O45" s="328"/>
      <c r="P45" s="328"/>
      <c r="Q45" s="328"/>
      <c r="R45" s="328"/>
      <c r="S45" s="328"/>
      <c r="T45" s="329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63" t="s">
        <v>93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customHeight="1" x14ac:dyDescent="0.25">
      <c r="A47" s="370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00"/>
      <c r="Z47" s="300"/>
    </row>
    <row r="48" spans="1:53" ht="14.25" customHeight="1" x14ac:dyDescent="0.25">
      <c r="A48" s="311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0">
        <v>4680115881440</v>
      </c>
      <c r="E49" s="315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4"/>
      <c r="P49" s="314"/>
      <c r="Q49" s="314"/>
      <c r="R49" s="315"/>
      <c r="S49" s="34"/>
      <c r="T49" s="34"/>
      <c r="U49" s="35" t="s">
        <v>65</v>
      </c>
      <c r="V49" s="305">
        <v>90</v>
      </c>
      <c r="W49" s="306">
        <f>IFERROR(IF(V49="",0,CEILING((V49/$H49),1)*$H49),"")</f>
        <v>97.2</v>
      </c>
      <c r="X49" s="36">
        <f>IFERROR(IF(W49=0,"",ROUNDUP(W49/H49,0)*0.02175),"")</f>
        <v>0.19574999999999998</v>
      </c>
      <c r="Y49" s="56"/>
      <c r="Z49" s="57"/>
      <c r="AD49" s="58"/>
      <c r="BA49" s="69" t="s">
        <v>1</v>
      </c>
    </row>
    <row r="50" spans="1:53" x14ac:dyDescent="0.2">
      <c r="A50" s="325"/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26"/>
      <c r="N50" s="327" t="s">
        <v>66</v>
      </c>
      <c r="O50" s="328"/>
      <c r="P50" s="328"/>
      <c r="Q50" s="328"/>
      <c r="R50" s="328"/>
      <c r="S50" s="328"/>
      <c r="T50" s="329"/>
      <c r="U50" s="37" t="s">
        <v>67</v>
      </c>
      <c r="V50" s="307">
        <f>IFERROR(V49/H49,"0")</f>
        <v>8.3333333333333321</v>
      </c>
      <c r="W50" s="307">
        <f>IFERROR(W49/H49,"0")</f>
        <v>9</v>
      </c>
      <c r="X50" s="307">
        <f>IFERROR(IF(X49="",0,X49),"0")</f>
        <v>0.19574999999999998</v>
      </c>
      <c r="Y50" s="308"/>
      <c r="Z50" s="308"/>
    </row>
    <row r="51" spans="1:53" x14ac:dyDescent="0.2">
      <c r="A51" s="312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26"/>
      <c r="N51" s="327" t="s">
        <v>66</v>
      </c>
      <c r="O51" s="328"/>
      <c r="P51" s="328"/>
      <c r="Q51" s="328"/>
      <c r="R51" s="328"/>
      <c r="S51" s="328"/>
      <c r="T51" s="329"/>
      <c r="U51" s="37" t="s">
        <v>65</v>
      </c>
      <c r="V51" s="307">
        <f>IFERROR(SUM(V49:V49),"0")</f>
        <v>90</v>
      </c>
      <c r="W51" s="307">
        <f>IFERROR(SUM(W49:W49),"0")</f>
        <v>97.2</v>
      </c>
      <c r="X51" s="37"/>
      <c r="Y51" s="308"/>
      <c r="Z51" s="308"/>
    </row>
    <row r="52" spans="1:53" ht="16.5" customHeight="1" x14ac:dyDescent="0.25">
      <c r="A52" s="370" t="s">
        <v>100</v>
      </c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00"/>
      <c r="Z52" s="300"/>
    </row>
    <row r="53" spans="1:53" ht="14.25" customHeight="1" x14ac:dyDescent="0.25">
      <c r="A53" s="311" t="s">
        <v>101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20">
        <v>4680115881426</v>
      </c>
      <c r="E54" s="315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6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4"/>
      <c r="P54" s="314"/>
      <c r="Q54" s="314"/>
      <c r="R54" s="315"/>
      <c r="S54" s="34"/>
      <c r="T54" s="34"/>
      <c r="U54" s="35" t="s">
        <v>65</v>
      </c>
      <c r="V54" s="305">
        <v>32</v>
      </c>
      <c r="W54" s="306">
        <f>IFERROR(IF(V54="",0,CEILING((V54/$H54),1)*$H54),"")</f>
        <v>32.400000000000006</v>
      </c>
      <c r="X54" s="36">
        <f>IFERROR(IF(W54=0,"",ROUNDUP(W54/H54,0)*0.02175),"")</f>
        <v>6.5250000000000002E-2</v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20">
        <v>4680115881426</v>
      </c>
      <c r="E55" s="315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530" t="s">
        <v>106</v>
      </c>
      <c r="O55" s="314"/>
      <c r="P55" s="314"/>
      <c r="Q55" s="314"/>
      <c r="R55" s="315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20">
        <v>4680115881419</v>
      </c>
      <c r="E56" s="315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4"/>
      <c r="P56" s="314"/>
      <c r="Q56" s="314"/>
      <c r="R56" s="315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20">
        <v>4680115881525</v>
      </c>
      <c r="E57" s="315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379" t="s">
        <v>111</v>
      </c>
      <c r="O57" s="314"/>
      <c r="P57" s="314"/>
      <c r="Q57" s="314"/>
      <c r="R57" s="315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25"/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26"/>
      <c r="N58" s="327" t="s">
        <v>66</v>
      </c>
      <c r="O58" s="328"/>
      <c r="P58" s="328"/>
      <c r="Q58" s="328"/>
      <c r="R58" s="328"/>
      <c r="S58" s="328"/>
      <c r="T58" s="329"/>
      <c r="U58" s="37" t="s">
        <v>67</v>
      </c>
      <c r="V58" s="307">
        <f>IFERROR(V54/H54,"0")+IFERROR(V55/H55,"0")+IFERROR(V56/H56,"0")+IFERROR(V57/H57,"0")</f>
        <v>2.9629629629629628</v>
      </c>
      <c r="W58" s="307">
        <f>IFERROR(W54/H54,"0")+IFERROR(W55/H55,"0")+IFERROR(W56/H56,"0")+IFERROR(W57/H57,"0")</f>
        <v>3.0000000000000004</v>
      </c>
      <c r="X58" s="307">
        <f>IFERROR(IF(X54="",0,X54),"0")+IFERROR(IF(X55="",0,X55),"0")+IFERROR(IF(X56="",0,X56),"0")+IFERROR(IF(X57="",0,X57),"0")</f>
        <v>6.5250000000000002E-2</v>
      </c>
      <c r="Y58" s="308"/>
      <c r="Z58" s="308"/>
    </row>
    <row r="59" spans="1:53" x14ac:dyDescent="0.2">
      <c r="A59" s="312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26"/>
      <c r="N59" s="327" t="s">
        <v>66</v>
      </c>
      <c r="O59" s="328"/>
      <c r="P59" s="328"/>
      <c r="Q59" s="328"/>
      <c r="R59" s="328"/>
      <c r="S59" s="328"/>
      <c r="T59" s="329"/>
      <c r="U59" s="37" t="s">
        <v>65</v>
      </c>
      <c r="V59" s="307">
        <f>IFERROR(SUM(V54:V57),"0")</f>
        <v>32</v>
      </c>
      <c r="W59" s="307">
        <f>IFERROR(SUM(W54:W57),"0")</f>
        <v>32.400000000000006</v>
      </c>
      <c r="X59" s="37"/>
      <c r="Y59" s="308"/>
      <c r="Z59" s="308"/>
    </row>
    <row r="60" spans="1:53" ht="16.5" customHeight="1" x14ac:dyDescent="0.25">
      <c r="A60" s="370" t="s">
        <v>93</v>
      </c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00"/>
      <c r="Z60" s="300"/>
    </row>
    <row r="61" spans="1:53" ht="14.25" customHeight="1" x14ac:dyDescent="0.25">
      <c r="A61" s="311" t="s">
        <v>101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20">
        <v>4607091382945</v>
      </c>
      <c r="E62" s="315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603" t="s">
        <v>114</v>
      </c>
      <c r="O62" s="314"/>
      <c r="P62" s="314"/>
      <c r="Q62" s="314"/>
      <c r="R62" s="315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20">
        <v>4607091385670</v>
      </c>
      <c r="E63" s="315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567" t="s">
        <v>118</v>
      </c>
      <c r="O63" s="314"/>
      <c r="P63" s="314"/>
      <c r="Q63" s="314"/>
      <c r="R63" s="315"/>
      <c r="S63" s="34"/>
      <c r="T63" s="34"/>
      <c r="U63" s="35" t="s">
        <v>65</v>
      </c>
      <c r="V63" s="305">
        <v>106</v>
      </c>
      <c r="W63" s="306">
        <f t="shared" si="2"/>
        <v>112</v>
      </c>
      <c r="X63" s="36">
        <f>IFERROR(IF(W63=0,"",ROUNDUP(W63/H63,0)*0.02175),"")</f>
        <v>0.21749999999999997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20">
        <v>4680115881327</v>
      </c>
      <c r="E64" s="315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6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4"/>
      <c r="P64" s="314"/>
      <c r="Q64" s="314"/>
      <c r="R64" s="315"/>
      <c r="S64" s="34"/>
      <c r="T64" s="34"/>
      <c r="U64" s="35" t="s">
        <v>65</v>
      </c>
      <c r="V64" s="305">
        <v>54</v>
      </c>
      <c r="W64" s="306">
        <f t="shared" si="2"/>
        <v>54</v>
      </c>
      <c r="X64" s="36">
        <f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20">
        <v>4680115882133</v>
      </c>
      <c r="E65" s="315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6" t="s">
        <v>124</v>
      </c>
      <c r="O65" s="314"/>
      <c r="P65" s="314"/>
      <c r="Q65" s="314"/>
      <c r="R65" s="315"/>
      <c r="S65" s="34"/>
      <c r="T65" s="34"/>
      <c r="U65" s="35" t="s">
        <v>65</v>
      </c>
      <c r="V65" s="305">
        <v>90</v>
      </c>
      <c r="W65" s="306">
        <f t="shared" si="2"/>
        <v>100.8</v>
      </c>
      <c r="X65" s="36">
        <f>IFERROR(IF(W65=0,"",ROUNDUP(W65/H65,0)*0.02175),"")</f>
        <v>0.19574999999999998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20">
        <v>4607091382952</v>
      </c>
      <c r="E66" s="315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4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4"/>
      <c r="P66" s="314"/>
      <c r="Q66" s="314"/>
      <c r="R66" s="315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20">
        <v>4607091385687</v>
      </c>
      <c r="E67" s="315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42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4"/>
      <c r="P67" s="314"/>
      <c r="Q67" s="314"/>
      <c r="R67" s="315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20">
        <v>4680115882539</v>
      </c>
      <c r="E68" s="315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4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4"/>
      <c r="P68" s="314"/>
      <c r="Q68" s="314"/>
      <c r="R68" s="315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20">
        <v>4607091384604</v>
      </c>
      <c r="E69" s="315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4"/>
      <c r="P69" s="314"/>
      <c r="Q69" s="314"/>
      <c r="R69" s="315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20">
        <v>4680115880283</v>
      </c>
      <c r="E70" s="315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4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4"/>
      <c r="P70" s="314"/>
      <c r="Q70" s="314"/>
      <c r="R70" s="315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20">
        <v>4680115881303</v>
      </c>
      <c r="E71" s="315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5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4"/>
      <c r="P71" s="314"/>
      <c r="Q71" s="314"/>
      <c r="R71" s="315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20">
        <v>4680115882720</v>
      </c>
      <c r="E72" s="315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373" t="s">
        <v>139</v>
      </c>
      <c r="O72" s="314"/>
      <c r="P72" s="314"/>
      <c r="Q72" s="314"/>
      <c r="R72" s="315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20">
        <v>4607091388466</v>
      </c>
      <c r="E73" s="315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51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4"/>
      <c r="P73" s="314"/>
      <c r="Q73" s="314"/>
      <c r="R73" s="315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20">
        <v>4680115880269</v>
      </c>
      <c r="E74" s="315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4"/>
      <c r="P74" s="314"/>
      <c r="Q74" s="314"/>
      <c r="R74" s="315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20">
        <v>4680115880429</v>
      </c>
      <c r="E75" s="315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4"/>
      <c r="P75" s="314"/>
      <c r="Q75" s="314"/>
      <c r="R75" s="315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20">
        <v>4680115881457</v>
      </c>
      <c r="E76" s="315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5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4"/>
      <c r="P76" s="314"/>
      <c r="Q76" s="314"/>
      <c r="R76" s="315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25"/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26"/>
      <c r="N77" s="327" t="s">
        <v>66</v>
      </c>
      <c r="O77" s="328"/>
      <c r="P77" s="328"/>
      <c r="Q77" s="328"/>
      <c r="R77" s="328"/>
      <c r="S77" s="328"/>
      <c r="T77" s="329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22.5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24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0.52199999999999991</v>
      </c>
      <c r="Y77" s="308"/>
      <c r="Z77" s="308"/>
    </row>
    <row r="78" spans="1:53" x14ac:dyDescent="0.2">
      <c r="A78" s="312"/>
      <c r="B78" s="312"/>
      <c r="C78" s="312"/>
      <c r="D78" s="312"/>
      <c r="E78" s="312"/>
      <c r="F78" s="312"/>
      <c r="G78" s="312"/>
      <c r="H78" s="312"/>
      <c r="I78" s="312"/>
      <c r="J78" s="312"/>
      <c r="K78" s="312"/>
      <c r="L78" s="312"/>
      <c r="M78" s="326"/>
      <c r="N78" s="327" t="s">
        <v>66</v>
      </c>
      <c r="O78" s="328"/>
      <c r="P78" s="328"/>
      <c r="Q78" s="328"/>
      <c r="R78" s="328"/>
      <c r="S78" s="328"/>
      <c r="T78" s="329"/>
      <c r="U78" s="37" t="s">
        <v>65</v>
      </c>
      <c r="V78" s="307">
        <f>IFERROR(SUM(V62:V76),"0")</f>
        <v>250</v>
      </c>
      <c r="W78" s="307">
        <f>IFERROR(SUM(W62:W76),"0")</f>
        <v>266.8</v>
      </c>
      <c r="X78" s="37"/>
      <c r="Y78" s="308"/>
      <c r="Z78" s="308"/>
    </row>
    <row r="79" spans="1:53" ht="14.25" customHeight="1" x14ac:dyDescent="0.25">
      <c r="A79" s="311" t="s">
        <v>95</v>
      </c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20">
        <v>4607091384789</v>
      </c>
      <c r="E80" s="315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528" t="s">
        <v>150</v>
      </c>
      <c r="O80" s="314"/>
      <c r="P80" s="314"/>
      <c r="Q80" s="314"/>
      <c r="R80" s="315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20">
        <v>4680115881488</v>
      </c>
      <c r="E81" s="315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4"/>
      <c r="P81" s="314"/>
      <c r="Q81" s="314"/>
      <c r="R81" s="315"/>
      <c r="S81" s="34"/>
      <c r="T81" s="34"/>
      <c r="U81" s="35" t="s">
        <v>65</v>
      </c>
      <c r="V81" s="305">
        <v>20</v>
      </c>
      <c r="W81" s="306">
        <f t="shared" si="4"/>
        <v>21.6</v>
      </c>
      <c r="X81" s="36">
        <f>IFERROR(IF(W81=0,"",ROUNDUP(W81/H81,0)*0.02175),"")</f>
        <v>4.3499999999999997E-2</v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20">
        <v>4607091384765</v>
      </c>
      <c r="E82" s="315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388" t="s">
        <v>155</v>
      </c>
      <c r="O82" s="314"/>
      <c r="P82" s="314"/>
      <c r="Q82" s="314"/>
      <c r="R82" s="315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20">
        <v>4680115882751</v>
      </c>
      <c r="E83" s="315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351" t="s">
        <v>158</v>
      </c>
      <c r="O83" s="314"/>
      <c r="P83" s="314"/>
      <c r="Q83" s="314"/>
      <c r="R83" s="315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20">
        <v>4680115882775</v>
      </c>
      <c r="E84" s="315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338" t="s">
        <v>162</v>
      </c>
      <c r="O84" s="314"/>
      <c r="P84" s="314"/>
      <c r="Q84" s="314"/>
      <c r="R84" s="315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20">
        <v>4680115880658</v>
      </c>
      <c r="E85" s="315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37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4"/>
      <c r="P85" s="314"/>
      <c r="Q85" s="314"/>
      <c r="R85" s="315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20">
        <v>4607091381962</v>
      </c>
      <c r="E86" s="315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4"/>
      <c r="P86" s="314"/>
      <c r="Q86" s="314"/>
      <c r="R86" s="315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25"/>
      <c r="B87" s="312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26"/>
      <c r="N87" s="327" t="s">
        <v>66</v>
      </c>
      <c r="O87" s="328"/>
      <c r="P87" s="328"/>
      <c r="Q87" s="328"/>
      <c r="R87" s="328"/>
      <c r="S87" s="328"/>
      <c r="T87" s="329"/>
      <c r="U87" s="37" t="s">
        <v>67</v>
      </c>
      <c r="V87" s="307">
        <f>IFERROR(V80/H80,"0")+IFERROR(V81/H81,"0")+IFERROR(V82/H82,"0")+IFERROR(V83/H83,"0")+IFERROR(V84/H84,"0")+IFERROR(V85/H85,"0")+IFERROR(V86/H86,"0")</f>
        <v>1.8518518518518516</v>
      </c>
      <c r="W87" s="307">
        <f>IFERROR(W80/H80,"0")+IFERROR(W81/H81,"0")+IFERROR(W82/H82,"0")+IFERROR(W83/H83,"0")+IFERROR(W84/H84,"0")+IFERROR(W85/H85,"0")+IFERROR(W86/H86,"0")</f>
        <v>2</v>
      </c>
      <c r="X87" s="307">
        <f>IFERROR(IF(X80="",0,X80),"0")+IFERROR(IF(X81="",0,X81),"0")+IFERROR(IF(X82="",0,X82),"0")+IFERROR(IF(X83="",0,X83),"0")+IFERROR(IF(X84="",0,X84),"0")+IFERROR(IF(X85="",0,X85),"0")+IFERROR(IF(X86="",0,X86),"0")</f>
        <v>4.3499999999999997E-2</v>
      </c>
      <c r="Y87" s="308"/>
      <c r="Z87" s="308"/>
    </row>
    <row r="88" spans="1:53" x14ac:dyDescent="0.2">
      <c r="A88" s="312"/>
      <c r="B88" s="312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26"/>
      <c r="N88" s="327" t="s">
        <v>66</v>
      </c>
      <c r="O88" s="328"/>
      <c r="P88" s="328"/>
      <c r="Q88" s="328"/>
      <c r="R88" s="328"/>
      <c r="S88" s="328"/>
      <c r="T88" s="329"/>
      <c r="U88" s="37" t="s">
        <v>65</v>
      </c>
      <c r="V88" s="307">
        <f>IFERROR(SUM(V80:V86),"0")</f>
        <v>20</v>
      </c>
      <c r="W88" s="307">
        <f>IFERROR(SUM(W80:W86),"0")</f>
        <v>21.6</v>
      </c>
      <c r="X88" s="37"/>
      <c r="Y88" s="308"/>
      <c r="Z88" s="308"/>
    </row>
    <row r="89" spans="1:53" ht="14.25" customHeight="1" x14ac:dyDescent="0.25">
      <c r="A89" s="311" t="s">
        <v>60</v>
      </c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20">
        <v>4607091387667</v>
      </c>
      <c r="E90" s="315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3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4"/>
      <c r="P90" s="314"/>
      <c r="Q90" s="314"/>
      <c r="R90" s="315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20">
        <v>4607091387636</v>
      </c>
      <c r="E91" s="315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4"/>
      <c r="P91" s="314"/>
      <c r="Q91" s="314"/>
      <c r="R91" s="315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20">
        <v>4607091384727</v>
      </c>
      <c r="E92" s="315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50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4"/>
      <c r="P92" s="314"/>
      <c r="Q92" s="314"/>
      <c r="R92" s="315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20">
        <v>4607091386745</v>
      </c>
      <c r="E93" s="315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4"/>
      <c r="P93" s="314"/>
      <c r="Q93" s="314"/>
      <c r="R93" s="315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20">
        <v>4607091382426</v>
      </c>
      <c r="E94" s="315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4"/>
      <c r="P94" s="314"/>
      <c r="Q94" s="314"/>
      <c r="R94" s="315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20">
        <v>4607091386547</v>
      </c>
      <c r="E95" s="315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4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4"/>
      <c r="P95" s="314"/>
      <c r="Q95" s="314"/>
      <c r="R95" s="315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20">
        <v>4607091384734</v>
      </c>
      <c r="E96" s="315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4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4"/>
      <c r="P96" s="314"/>
      <c r="Q96" s="314"/>
      <c r="R96" s="315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20">
        <v>4607091382464</v>
      </c>
      <c r="E97" s="315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4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4"/>
      <c r="P97" s="314"/>
      <c r="Q97" s="314"/>
      <c r="R97" s="315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5"/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26"/>
      <c r="N98" s="327" t="s">
        <v>66</v>
      </c>
      <c r="O98" s="328"/>
      <c r="P98" s="328"/>
      <c r="Q98" s="328"/>
      <c r="R98" s="328"/>
      <c r="S98" s="328"/>
      <c r="T98" s="329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2"/>
      <c r="B99" s="312"/>
      <c r="C99" s="312"/>
      <c r="D99" s="312"/>
      <c r="E99" s="312"/>
      <c r="F99" s="312"/>
      <c r="G99" s="312"/>
      <c r="H99" s="312"/>
      <c r="I99" s="312"/>
      <c r="J99" s="312"/>
      <c r="K99" s="312"/>
      <c r="L99" s="312"/>
      <c r="M99" s="326"/>
      <c r="N99" s="327" t="s">
        <v>66</v>
      </c>
      <c r="O99" s="328"/>
      <c r="P99" s="328"/>
      <c r="Q99" s="328"/>
      <c r="R99" s="328"/>
      <c r="S99" s="328"/>
      <c r="T99" s="329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1" t="s">
        <v>68</v>
      </c>
      <c r="B100" s="312"/>
      <c r="C100" s="312"/>
      <c r="D100" s="312"/>
      <c r="E100" s="312"/>
      <c r="F100" s="312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312"/>
      <c r="V100" s="312"/>
      <c r="W100" s="312"/>
      <c r="X100" s="312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20">
        <v>4607091386967</v>
      </c>
      <c r="E101" s="315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510" t="s">
        <v>185</v>
      </c>
      <c r="O101" s="314"/>
      <c r="P101" s="314"/>
      <c r="Q101" s="314"/>
      <c r="R101" s="315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20">
        <v>4607091386967</v>
      </c>
      <c r="E102" s="315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76" t="s">
        <v>187</v>
      </c>
      <c r="O102" s="314"/>
      <c r="P102" s="314"/>
      <c r="Q102" s="314"/>
      <c r="R102" s="315"/>
      <c r="S102" s="34"/>
      <c r="T102" s="34"/>
      <c r="U102" s="35" t="s">
        <v>65</v>
      </c>
      <c r="V102" s="305">
        <v>168</v>
      </c>
      <c r="W102" s="306">
        <f t="shared" si="6"/>
        <v>168</v>
      </c>
      <c r="X102" s="36">
        <f>IFERROR(IF(W102=0,"",ROUNDUP(W102/H102,0)*0.02175),"")</f>
        <v>0.43499999999999994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20">
        <v>4607091385304</v>
      </c>
      <c r="E103" s="315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66" t="s">
        <v>190</v>
      </c>
      <c r="O103" s="314"/>
      <c r="P103" s="314"/>
      <c r="Q103" s="314"/>
      <c r="R103" s="315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20">
        <v>4607091386264</v>
      </c>
      <c r="E104" s="315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4"/>
      <c r="P104" s="314"/>
      <c r="Q104" s="314"/>
      <c r="R104" s="315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20">
        <v>4607091385731</v>
      </c>
      <c r="E105" s="315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415" t="s">
        <v>195</v>
      </c>
      <c r="O105" s="314"/>
      <c r="P105" s="314"/>
      <c r="Q105" s="314"/>
      <c r="R105" s="315"/>
      <c r="S105" s="34"/>
      <c r="T105" s="34"/>
      <c r="U105" s="35" t="s">
        <v>65</v>
      </c>
      <c r="V105" s="305">
        <v>76</v>
      </c>
      <c r="W105" s="306">
        <f t="shared" si="6"/>
        <v>78.300000000000011</v>
      </c>
      <c r="X105" s="36">
        <f>IFERROR(IF(W105=0,"",ROUNDUP(W105/H105,0)*0.00753),"")</f>
        <v>0.21837000000000001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20">
        <v>4680115880214</v>
      </c>
      <c r="E106" s="315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615" t="s">
        <v>198</v>
      </c>
      <c r="O106" s="314"/>
      <c r="P106" s="314"/>
      <c r="Q106" s="314"/>
      <c r="R106" s="315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20">
        <v>4680115880894</v>
      </c>
      <c r="E107" s="315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423" t="s">
        <v>201</v>
      </c>
      <c r="O107" s="314"/>
      <c r="P107" s="314"/>
      <c r="Q107" s="314"/>
      <c r="R107" s="315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20">
        <v>4607091385427</v>
      </c>
      <c r="E108" s="315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4"/>
      <c r="P108" s="314"/>
      <c r="Q108" s="314"/>
      <c r="R108" s="315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20">
        <v>4680115882645</v>
      </c>
      <c r="E109" s="315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0" t="s">
        <v>206</v>
      </c>
      <c r="O109" s="314"/>
      <c r="P109" s="314"/>
      <c r="Q109" s="314"/>
      <c r="R109" s="315"/>
      <c r="S109" s="34"/>
      <c r="T109" s="34"/>
      <c r="U109" s="35" t="s">
        <v>65</v>
      </c>
      <c r="V109" s="305">
        <v>2</v>
      </c>
      <c r="W109" s="306">
        <f t="shared" si="6"/>
        <v>3.6</v>
      </c>
      <c r="X109" s="36">
        <f>IFERROR(IF(W109=0,"",ROUNDUP(W109/H109,0)*0.00753),"")</f>
        <v>1.506E-2</v>
      </c>
      <c r="Y109" s="56"/>
      <c r="Z109" s="57"/>
      <c r="AD109" s="58"/>
      <c r="BA109" s="112" t="s">
        <v>1</v>
      </c>
    </row>
    <row r="110" spans="1:53" x14ac:dyDescent="0.2">
      <c r="A110" s="325"/>
      <c r="B110" s="312"/>
      <c r="C110" s="312"/>
      <c r="D110" s="312"/>
      <c r="E110" s="312"/>
      <c r="F110" s="312"/>
      <c r="G110" s="312"/>
      <c r="H110" s="312"/>
      <c r="I110" s="312"/>
      <c r="J110" s="312"/>
      <c r="K110" s="312"/>
      <c r="L110" s="312"/>
      <c r="M110" s="326"/>
      <c r="N110" s="327" t="s">
        <v>66</v>
      </c>
      <c r="O110" s="328"/>
      <c r="P110" s="328"/>
      <c r="Q110" s="328"/>
      <c r="R110" s="328"/>
      <c r="S110" s="328"/>
      <c r="T110" s="329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49.25925925925926</v>
      </c>
      <c r="W110" s="307">
        <f>IFERROR(W101/H101,"0")+IFERROR(W102/H102,"0")+IFERROR(W103/H103,"0")+IFERROR(W104/H104,"0")+IFERROR(W105/H105,"0")+IFERROR(W106/H106,"0")+IFERROR(W107/H107,"0")+IFERROR(W108/H108,"0")+IFERROR(W109/H109,"0")</f>
        <v>51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0.66842999999999997</v>
      </c>
      <c r="Y110" s="308"/>
      <c r="Z110" s="308"/>
    </row>
    <row r="111" spans="1:53" x14ac:dyDescent="0.2">
      <c r="A111" s="312"/>
      <c r="B111" s="312"/>
      <c r="C111" s="312"/>
      <c r="D111" s="312"/>
      <c r="E111" s="312"/>
      <c r="F111" s="312"/>
      <c r="G111" s="312"/>
      <c r="H111" s="312"/>
      <c r="I111" s="312"/>
      <c r="J111" s="312"/>
      <c r="K111" s="312"/>
      <c r="L111" s="312"/>
      <c r="M111" s="326"/>
      <c r="N111" s="327" t="s">
        <v>66</v>
      </c>
      <c r="O111" s="328"/>
      <c r="P111" s="328"/>
      <c r="Q111" s="328"/>
      <c r="R111" s="328"/>
      <c r="S111" s="328"/>
      <c r="T111" s="329"/>
      <c r="U111" s="37" t="s">
        <v>65</v>
      </c>
      <c r="V111" s="307">
        <f>IFERROR(SUM(V101:V109),"0")</f>
        <v>246</v>
      </c>
      <c r="W111" s="307">
        <f>IFERROR(SUM(W101:W109),"0")</f>
        <v>249.9</v>
      </c>
      <c r="X111" s="37"/>
      <c r="Y111" s="308"/>
      <c r="Z111" s="308"/>
    </row>
    <row r="112" spans="1:53" ht="14.25" customHeight="1" x14ac:dyDescent="0.25">
      <c r="A112" s="311" t="s">
        <v>207</v>
      </c>
      <c r="B112" s="312"/>
      <c r="C112" s="312"/>
      <c r="D112" s="312"/>
      <c r="E112" s="312"/>
      <c r="F112" s="312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312"/>
      <c r="V112" s="312"/>
      <c r="W112" s="312"/>
      <c r="X112" s="312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20">
        <v>4607091383065</v>
      </c>
      <c r="E113" s="315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4"/>
      <c r="P113" s="314"/>
      <c r="Q113" s="314"/>
      <c r="R113" s="315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20">
        <v>4680115881532</v>
      </c>
      <c r="E114" s="315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4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4"/>
      <c r="P114" s="314"/>
      <c r="Q114" s="314"/>
      <c r="R114" s="315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20">
        <v>4680115882652</v>
      </c>
      <c r="E115" s="315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66" t="s">
        <v>214</v>
      </c>
      <c r="O115" s="314"/>
      <c r="P115" s="314"/>
      <c r="Q115" s="314"/>
      <c r="R115" s="315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20">
        <v>4680115880238</v>
      </c>
      <c r="E116" s="315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5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4"/>
      <c r="P116" s="314"/>
      <c r="Q116" s="314"/>
      <c r="R116" s="315"/>
      <c r="S116" s="34"/>
      <c r="T116" s="34"/>
      <c r="U116" s="35" t="s">
        <v>65</v>
      </c>
      <c r="V116" s="305">
        <v>2.5</v>
      </c>
      <c r="W116" s="306">
        <f>IFERROR(IF(V116="",0,CEILING((V116/$H116),1)*$H116),"")</f>
        <v>3.96</v>
      </c>
      <c r="X116" s="36">
        <f>IFERROR(IF(W116=0,"",ROUNDUP(W116/H116,0)*0.00753),"")</f>
        <v>1.506E-2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20">
        <v>4680115881464</v>
      </c>
      <c r="E117" s="315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444" t="s">
        <v>219</v>
      </c>
      <c r="O117" s="314"/>
      <c r="P117" s="314"/>
      <c r="Q117" s="314"/>
      <c r="R117" s="315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25"/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26"/>
      <c r="N118" s="327" t="s">
        <v>66</v>
      </c>
      <c r="O118" s="328"/>
      <c r="P118" s="328"/>
      <c r="Q118" s="328"/>
      <c r="R118" s="328"/>
      <c r="S118" s="328"/>
      <c r="T118" s="329"/>
      <c r="U118" s="37" t="s">
        <v>67</v>
      </c>
      <c r="V118" s="307">
        <f>IFERROR(V113/H113,"0")+IFERROR(V114/H114,"0")+IFERROR(V115/H115,"0")+IFERROR(V116/H116,"0")+IFERROR(V117/H117,"0")</f>
        <v>1.2626262626262625</v>
      </c>
      <c r="W118" s="307">
        <f>IFERROR(W113/H113,"0")+IFERROR(W114/H114,"0")+IFERROR(W115/H115,"0")+IFERROR(W116/H116,"0")+IFERROR(W117/H117,"0")</f>
        <v>2</v>
      </c>
      <c r="X118" s="307">
        <f>IFERROR(IF(X113="",0,X113),"0")+IFERROR(IF(X114="",0,X114),"0")+IFERROR(IF(X115="",0,X115),"0")+IFERROR(IF(X116="",0,X116),"0")+IFERROR(IF(X117="",0,X117),"0")</f>
        <v>1.506E-2</v>
      </c>
      <c r="Y118" s="308"/>
      <c r="Z118" s="308"/>
    </row>
    <row r="119" spans="1:53" x14ac:dyDescent="0.2">
      <c r="A119" s="312"/>
      <c r="B119" s="312"/>
      <c r="C119" s="312"/>
      <c r="D119" s="312"/>
      <c r="E119" s="312"/>
      <c r="F119" s="312"/>
      <c r="G119" s="312"/>
      <c r="H119" s="312"/>
      <c r="I119" s="312"/>
      <c r="J119" s="312"/>
      <c r="K119" s="312"/>
      <c r="L119" s="312"/>
      <c r="M119" s="326"/>
      <c r="N119" s="327" t="s">
        <v>66</v>
      </c>
      <c r="O119" s="328"/>
      <c r="P119" s="328"/>
      <c r="Q119" s="328"/>
      <c r="R119" s="328"/>
      <c r="S119" s="328"/>
      <c r="T119" s="329"/>
      <c r="U119" s="37" t="s">
        <v>65</v>
      </c>
      <c r="V119" s="307">
        <f>IFERROR(SUM(V113:V117),"0")</f>
        <v>2.5</v>
      </c>
      <c r="W119" s="307">
        <f>IFERROR(SUM(W113:W117),"0")</f>
        <v>3.96</v>
      </c>
      <c r="X119" s="37"/>
      <c r="Y119" s="308"/>
      <c r="Z119" s="308"/>
    </row>
    <row r="120" spans="1:53" ht="16.5" customHeight="1" x14ac:dyDescent="0.25">
      <c r="A120" s="370" t="s">
        <v>220</v>
      </c>
      <c r="B120" s="312"/>
      <c r="C120" s="312"/>
      <c r="D120" s="312"/>
      <c r="E120" s="312"/>
      <c r="F120" s="312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312"/>
      <c r="V120" s="312"/>
      <c r="W120" s="312"/>
      <c r="X120" s="312"/>
      <c r="Y120" s="300"/>
      <c r="Z120" s="300"/>
    </row>
    <row r="121" spans="1:53" ht="14.25" customHeight="1" x14ac:dyDescent="0.25">
      <c r="A121" s="311" t="s">
        <v>68</v>
      </c>
      <c r="B121" s="312"/>
      <c r="C121" s="312"/>
      <c r="D121" s="312"/>
      <c r="E121" s="312"/>
      <c r="F121" s="312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312"/>
      <c r="V121" s="312"/>
      <c r="W121" s="312"/>
      <c r="X121" s="312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20">
        <v>4607091385168</v>
      </c>
      <c r="E122" s="315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414" t="s">
        <v>223</v>
      </c>
      <c r="O122" s="314"/>
      <c r="P122" s="314"/>
      <c r="Q122" s="314"/>
      <c r="R122" s="315"/>
      <c r="S122" s="34"/>
      <c r="T122" s="34"/>
      <c r="U122" s="35" t="s">
        <v>65</v>
      </c>
      <c r="V122" s="305">
        <v>85</v>
      </c>
      <c r="W122" s="306">
        <f>IFERROR(IF(V122="",0,CEILING((V122/$H122),1)*$H122),"")</f>
        <v>92.4</v>
      </c>
      <c r="X122" s="36">
        <f>IFERROR(IF(W122=0,"",ROUNDUP(W122/H122,0)*0.02175),"")</f>
        <v>0.23924999999999999</v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20">
        <v>4607091383256</v>
      </c>
      <c r="E123" s="315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4"/>
      <c r="P123" s="314"/>
      <c r="Q123" s="314"/>
      <c r="R123" s="315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20">
        <v>4607091385748</v>
      </c>
      <c r="E124" s="315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5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4"/>
      <c r="P124" s="314"/>
      <c r="Q124" s="314"/>
      <c r="R124" s="315"/>
      <c r="S124" s="34"/>
      <c r="T124" s="34"/>
      <c r="U124" s="35" t="s">
        <v>65</v>
      </c>
      <c r="V124" s="305">
        <v>53</v>
      </c>
      <c r="W124" s="306">
        <f>IFERROR(IF(V124="",0,CEILING((V124/$H124),1)*$H124),"")</f>
        <v>54</v>
      </c>
      <c r="X124" s="36">
        <f>IFERROR(IF(W124=0,"",ROUNDUP(W124/H124,0)*0.00753),"")</f>
        <v>0.15060000000000001</v>
      </c>
      <c r="Y124" s="56"/>
      <c r="Z124" s="57"/>
      <c r="AD124" s="58"/>
      <c r="BA124" s="120" t="s">
        <v>1</v>
      </c>
    </row>
    <row r="125" spans="1:53" x14ac:dyDescent="0.2">
      <c r="A125" s="325"/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26"/>
      <c r="N125" s="327" t="s">
        <v>66</v>
      </c>
      <c r="O125" s="328"/>
      <c r="P125" s="328"/>
      <c r="Q125" s="328"/>
      <c r="R125" s="328"/>
      <c r="S125" s="328"/>
      <c r="T125" s="329"/>
      <c r="U125" s="37" t="s">
        <v>67</v>
      </c>
      <c r="V125" s="307">
        <f>IFERROR(V122/H122,"0")+IFERROR(V123/H123,"0")+IFERROR(V124/H124,"0")</f>
        <v>29.748677248677247</v>
      </c>
      <c r="W125" s="307">
        <f>IFERROR(W122/H122,"0")+IFERROR(W123/H123,"0")+IFERROR(W124/H124,"0")</f>
        <v>31</v>
      </c>
      <c r="X125" s="307">
        <f>IFERROR(IF(X122="",0,X122),"0")+IFERROR(IF(X123="",0,X123),"0")+IFERROR(IF(X124="",0,X124),"0")</f>
        <v>0.38985000000000003</v>
      </c>
      <c r="Y125" s="308"/>
      <c r="Z125" s="308"/>
    </row>
    <row r="126" spans="1:53" x14ac:dyDescent="0.2">
      <c r="A126" s="312"/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26"/>
      <c r="N126" s="327" t="s">
        <v>66</v>
      </c>
      <c r="O126" s="328"/>
      <c r="P126" s="328"/>
      <c r="Q126" s="328"/>
      <c r="R126" s="328"/>
      <c r="S126" s="328"/>
      <c r="T126" s="329"/>
      <c r="U126" s="37" t="s">
        <v>65</v>
      </c>
      <c r="V126" s="307">
        <f>IFERROR(SUM(V122:V124),"0")</f>
        <v>138</v>
      </c>
      <c r="W126" s="307">
        <f>IFERROR(SUM(W122:W124),"0")</f>
        <v>146.4</v>
      </c>
      <c r="X126" s="37"/>
      <c r="Y126" s="308"/>
      <c r="Z126" s="308"/>
    </row>
    <row r="127" spans="1:53" ht="27.75" customHeight="1" x14ac:dyDescent="0.2">
      <c r="A127" s="363" t="s">
        <v>228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48"/>
      <c r="Z127" s="48"/>
    </row>
    <row r="128" spans="1:53" ht="16.5" customHeight="1" x14ac:dyDescent="0.25">
      <c r="A128" s="370" t="s">
        <v>229</v>
      </c>
      <c r="B128" s="312"/>
      <c r="C128" s="312"/>
      <c r="D128" s="312"/>
      <c r="E128" s="312"/>
      <c r="F128" s="312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312"/>
      <c r="V128" s="312"/>
      <c r="W128" s="312"/>
      <c r="X128" s="312"/>
      <c r="Y128" s="300"/>
      <c r="Z128" s="300"/>
    </row>
    <row r="129" spans="1:53" ht="14.25" customHeight="1" x14ac:dyDescent="0.25">
      <c r="A129" s="311" t="s">
        <v>101</v>
      </c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312"/>
      <c r="V129" s="312"/>
      <c r="W129" s="312"/>
      <c r="X129" s="312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20">
        <v>4607091383423</v>
      </c>
      <c r="E130" s="315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4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4"/>
      <c r="P130" s="314"/>
      <c r="Q130" s="314"/>
      <c r="R130" s="315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20">
        <v>4607091381405</v>
      </c>
      <c r="E131" s="315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4"/>
      <c r="P131" s="314"/>
      <c r="Q131" s="314"/>
      <c r="R131" s="315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20">
        <v>4607091386516</v>
      </c>
      <c r="E132" s="315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45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4"/>
      <c r="P132" s="314"/>
      <c r="Q132" s="314"/>
      <c r="R132" s="315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25"/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26"/>
      <c r="N133" s="327" t="s">
        <v>66</v>
      </c>
      <c r="O133" s="328"/>
      <c r="P133" s="328"/>
      <c r="Q133" s="328"/>
      <c r="R133" s="328"/>
      <c r="S133" s="328"/>
      <c r="T133" s="329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2"/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26"/>
      <c r="N134" s="327" t="s">
        <v>66</v>
      </c>
      <c r="O134" s="328"/>
      <c r="P134" s="328"/>
      <c r="Q134" s="328"/>
      <c r="R134" s="328"/>
      <c r="S134" s="328"/>
      <c r="T134" s="329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70" t="s">
        <v>236</v>
      </c>
      <c r="B135" s="312"/>
      <c r="C135" s="312"/>
      <c r="D135" s="312"/>
      <c r="E135" s="312"/>
      <c r="F135" s="312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312"/>
      <c r="V135" s="312"/>
      <c r="W135" s="312"/>
      <c r="X135" s="312"/>
      <c r="Y135" s="300"/>
      <c r="Z135" s="300"/>
    </row>
    <row r="136" spans="1:53" ht="14.25" customHeight="1" x14ac:dyDescent="0.25">
      <c r="A136" s="311" t="s">
        <v>60</v>
      </c>
      <c r="B136" s="312"/>
      <c r="C136" s="312"/>
      <c r="D136" s="312"/>
      <c r="E136" s="312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312"/>
      <c r="V136" s="312"/>
      <c r="W136" s="312"/>
      <c r="X136" s="312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20">
        <v>4680115883963</v>
      </c>
      <c r="E137" s="315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524" t="s">
        <v>239</v>
      </c>
      <c r="O137" s="314"/>
      <c r="P137" s="314"/>
      <c r="Q137" s="314"/>
      <c r="R137" s="315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20">
        <v>4680115880993</v>
      </c>
      <c r="E138" s="315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5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4"/>
      <c r="P138" s="314"/>
      <c r="Q138" s="314"/>
      <c r="R138" s="315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20">
        <v>4680115881761</v>
      </c>
      <c r="E139" s="315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4"/>
      <c r="P139" s="314"/>
      <c r="Q139" s="314"/>
      <c r="R139" s="315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20">
        <v>4680115881563</v>
      </c>
      <c r="E140" s="315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4"/>
      <c r="P140" s="314"/>
      <c r="Q140" s="314"/>
      <c r="R140" s="315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20">
        <v>4680115880986</v>
      </c>
      <c r="E141" s="315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3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4"/>
      <c r="P141" s="314"/>
      <c r="Q141" s="314"/>
      <c r="R141" s="315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20">
        <v>4680115880207</v>
      </c>
      <c r="E142" s="315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52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4"/>
      <c r="P142" s="314"/>
      <c r="Q142" s="314"/>
      <c r="R142" s="315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20">
        <v>4680115881785</v>
      </c>
      <c r="E143" s="315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3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4"/>
      <c r="P143" s="314"/>
      <c r="Q143" s="314"/>
      <c r="R143" s="315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20">
        <v>4680115881679</v>
      </c>
      <c r="E144" s="315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4"/>
      <c r="P144" s="314"/>
      <c r="Q144" s="314"/>
      <c r="R144" s="315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20">
        <v>4680115880191</v>
      </c>
      <c r="E145" s="315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4"/>
      <c r="P145" s="314"/>
      <c r="Q145" s="314"/>
      <c r="R145" s="315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25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26"/>
      <c r="N146" s="327" t="s">
        <v>66</v>
      </c>
      <c r="O146" s="328"/>
      <c r="P146" s="328"/>
      <c r="Q146" s="328"/>
      <c r="R146" s="328"/>
      <c r="S146" s="328"/>
      <c r="T146" s="329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0</v>
      </c>
      <c r="W146" s="307">
        <f>IFERROR(W137/H137,"0")+IFERROR(W138/H138,"0")+IFERROR(W139/H139,"0")+IFERROR(W140/H140,"0")+IFERROR(W141/H141,"0")+IFERROR(W142/H142,"0")+IFERROR(W143/H143,"0")+IFERROR(W144/H144,"0")+IFERROR(W145/H145,"0")</f>
        <v>0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8"/>
      <c r="Z146" s="308"/>
    </row>
    <row r="147" spans="1:53" x14ac:dyDescent="0.2">
      <c r="A147" s="312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26"/>
      <c r="N147" s="327" t="s">
        <v>66</v>
      </c>
      <c r="O147" s="328"/>
      <c r="P147" s="328"/>
      <c r="Q147" s="328"/>
      <c r="R147" s="328"/>
      <c r="S147" s="328"/>
      <c r="T147" s="329"/>
      <c r="U147" s="37" t="s">
        <v>65</v>
      </c>
      <c r="V147" s="307">
        <f>IFERROR(SUM(V137:V145),"0")</f>
        <v>0</v>
      </c>
      <c r="W147" s="307">
        <f>IFERROR(SUM(W137:W145),"0")</f>
        <v>0</v>
      </c>
      <c r="X147" s="37"/>
      <c r="Y147" s="308"/>
      <c r="Z147" s="308"/>
    </row>
    <row r="148" spans="1:53" ht="16.5" customHeight="1" x14ac:dyDescent="0.25">
      <c r="A148" s="370" t="s">
        <v>257</v>
      </c>
      <c r="B148" s="312"/>
      <c r="C148" s="312"/>
      <c r="D148" s="312"/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12"/>
      <c r="T148" s="312"/>
      <c r="U148" s="312"/>
      <c r="V148" s="312"/>
      <c r="W148" s="312"/>
      <c r="X148" s="312"/>
      <c r="Y148" s="300"/>
      <c r="Z148" s="300"/>
    </row>
    <row r="149" spans="1:53" ht="14.25" customHeight="1" x14ac:dyDescent="0.25">
      <c r="A149" s="311" t="s">
        <v>101</v>
      </c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312"/>
      <c r="V149" s="312"/>
      <c r="W149" s="312"/>
      <c r="X149" s="312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20">
        <v>4680115881402</v>
      </c>
      <c r="E150" s="315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4"/>
      <c r="P150" s="314"/>
      <c r="Q150" s="314"/>
      <c r="R150" s="315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20">
        <v>4680115881396</v>
      </c>
      <c r="E151" s="315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3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4"/>
      <c r="P151" s="314"/>
      <c r="Q151" s="314"/>
      <c r="R151" s="315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25"/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26"/>
      <c r="N152" s="327" t="s">
        <v>66</v>
      </c>
      <c r="O152" s="328"/>
      <c r="P152" s="328"/>
      <c r="Q152" s="328"/>
      <c r="R152" s="328"/>
      <c r="S152" s="328"/>
      <c r="T152" s="329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2"/>
      <c r="B153" s="312"/>
      <c r="C153" s="312"/>
      <c r="D153" s="312"/>
      <c r="E153" s="312"/>
      <c r="F153" s="312"/>
      <c r="G153" s="312"/>
      <c r="H153" s="312"/>
      <c r="I153" s="312"/>
      <c r="J153" s="312"/>
      <c r="K153" s="312"/>
      <c r="L153" s="312"/>
      <c r="M153" s="326"/>
      <c r="N153" s="327" t="s">
        <v>66</v>
      </c>
      <c r="O153" s="328"/>
      <c r="P153" s="328"/>
      <c r="Q153" s="328"/>
      <c r="R153" s="328"/>
      <c r="S153" s="328"/>
      <c r="T153" s="329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1" t="s">
        <v>95</v>
      </c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  <c r="P154" s="312"/>
      <c r="Q154" s="312"/>
      <c r="R154" s="312"/>
      <c r="S154" s="312"/>
      <c r="T154" s="312"/>
      <c r="U154" s="312"/>
      <c r="V154" s="312"/>
      <c r="W154" s="312"/>
      <c r="X154" s="312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20">
        <v>4680115882935</v>
      </c>
      <c r="E155" s="315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630" t="s">
        <v>264</v>
      </c>
      <c r="O155" s="314"/>
      <c r="P155" s="314"/>
      <c r="Q155" s="314"/>
      <c r="R155" s="315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20">
        <v>4680115880764</v>
      </c>
      <c r="E156" s="315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3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4"/>
      <c r="P156" s="314"/>
      <c r="Q156" s="314"/>
      <c r="R156" s="315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25"/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26"/>
      <c r="N157" s="327" t="s">
        <v>66</v>
      </c>
      <c r="O157" s="328"/>
      <c r="P157" s="328"/>
      <c r="Q157" s="328"/>
      <c r="R157" s="328"/>
      <c r="S157" s="328"/>
      <c r="T157" s="329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2"/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26"/>
      <c r="N158" s="327" t="s">
        <v>66</v>
      </c>
      <c r="O158" s="328"/>
      <c r="P158" s="328"/>
      <c r="Q158" s="328"/>
      <c r="R158" s="328"/>
      <c r="S158" s="328"/>
      <c r="T158" s="329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1" t="s">
        <v>60</v>
      </c>
      <c r="B159" s="312"/>
      <c r="C159" s="312"/>
      <c r="D159" s="312"/>
      <c r="E159" s="312"/>
      <c r="F159" s="312"/>
      <c r="G159" s="312"/>
      <c r="H159" s="312"/>
      <c r="I159" s="312"/>
      <c r="J159" s="312"/>
      <c r="K159" s="312"/>
      <c r="L159" s="312"/>
      <c r="M159" s="312"/>
      <c r="N159" s="312"/>
      <c r="O159" s="312"/>
      <c r="P159" s="312"/>
      <c r="Q159" s="312"/>
      <c r="R159" s="312"/>
      <c r="S159" s="312"/>
      <c r="T159" s="312"/>
      <c r="U159" s="312"/>
      <c r="V159" s="312"/>
      <c r="W159" s="312"/>
      <c r="X159" s="312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20">
        <v>4680115882683</v>
      </c>
      <c r="E160" s="315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4"/>
      <c r="P160" s="314"/>
      <c r="Q160" s="314"/>
      <c r="R160" s="315"/>
      <c r="S160" s="34"/>
      <c r="T160" s="34"/>
      <c r="U160" s="35" t="s">
        <v>65</v>
      </c>
      <c r="V160" s="305">
        <v>232</v>
      </c>
      <c r="W160" s="306">
        <f>IFERROR(IF(V160="",0,CEILING((V160/$H160),1)*$H160),"")</f>
        <v>232.20000000000002</v>
      </c>
      <c r="X160" s="36">
        <f>IFERROR(IF(W160=0,"",ROUNDUP(W160/H160,0)*0.00937),"")</f>
        <v>0.40290999999999999</v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20">
        <v>4680115882690</v>
      </c>
      <c r="E161" s="315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4"/>
      <c r="P161" s="314"/>
      <c r="Q161" s="314"/>
      <c r="R161" s="315"/>
      <c r="S161" s="34"/>
      <c r="T161" s="34"/>
      <c r="U161" s="35" t="s">
        <v>65</v>
      </c>
      <c r="V161" s="305">
        <v>194</v>
      </c>
      <c r="W161" s="306">
        <f>IFERROR(IF(V161="",0,CEILING((V161/$H161),1)*$H161),"")</f>
        <v>194.4</v>
      </c>
      <c r="X161" s="36">
        <f>IFERROR(IF(W161=0,"",ROUNDUP(W161/H161,0)*0.00937),"")</f>
        <v>0.33732000000000001</v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20">
        <v>4680115882669</v>
      </c>
      <c r="E162" s="315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4"/>
      <c r="P162" s="314"/>
      <c r="Q162" s="314"/>
      <c r="R162" s="315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20">
        <v>4680115882676</v>
      </c>
      <c r="E163" s="315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4"/>
      <c r="P163" s="314"/>
      <c r="Q163" s="314"/>
      <c r="R163" s="315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25"/>
      <c r="B164" s="312"/>
      <c r="C164" s="312"/>
      <c r="D164" s="312"/>
      <c r="E164" s="312"/>
      <c r="F164" s="312"/>
      <c r="G164" s="312"/>
      <c r="H164" s="312"/>
      <c r="I164" s="312"/>
      <c r="J164" s="312"/>
      <c r="K164" s="312"/>
      <c r="L164" s="312"/>
      <c r="M164" s="326"/>
      <c r="N164" s="327" t="s">
        <v>66</v>
      </c>
      <c r="O164" s="328"/>
      <c r="P164" s="328"/>
      <c r="Q164" s="328"/>
      <c r="R164" s="328"/>
      <c r="S164" s="328"/>
      <c r="T164" s="329"/>
      <c r="U164" s="37" t="s">
        <v>67</v>
      </c>
      <c r="V164" s="307">
        <f>IFERROR(V160/H160,"0")+IFERROR(V161/H161,"0")+IFERROR(V162/H162,"0")+IFERROR(V163/H163,"0")</f>
        <v>78.888888888888886</v>
      </c>
      <c r="W164" s="307">
        <f>IFERROR(W160/H160,"0")+IFERROR(W161/H161,"0")+IFERROR(W162/H162,"0")+IFERROR(W163/H163,"0")</f>
        <v>79</v>
      </c>
      <c r="X164" s="307">
        <f>IFERROR(IF(X160="",0,X160),"0")+IFERROR(IF(X161="",0,X161),"0")+IFERROR(IF(X162="",0,X162),"0")+IFERROR(IF(X163="",0,X163),"0")</f>
        <v>0.74022999999999994</v>
      </c>
      <c r="Y164" s="308"/>
      <c r="Z164" s="308"/>
    </row>
    <row r="165" spans="1:53" x14ac:dyDescent="0.2">
      <c r="A165" s="312"/>
      <c r="B165" s="312"/>
      <c r="C165" s="312"/>
      <c r="D165" s="312"/>
      <c r="E165" s="312"/>
      <c r="F165" s="312"/>
      <c r="G165" s="312"/>
      <c r="H165" s="312"/>
      <c r="I165" s="312"/>
      <c r="J165" s="312"/>
      <c r="K165" s="312"/>
      <c r="L165" s="312"/>
      <c r="M165" s="326"/>
      <c r="N165" s="327" t="s">
        <v>66</v>
      </c>
      <c r="O165" s="328"/>
      <c r="P165" s="328"/>
      <c r="Q165" s="328"/>
      <c r="R165" s="328"/>
      <c r="S165" s="328"/>
      <c r="T165" s="329"/>
      <c r="U165" s="37" t="s">
        <v>65</v>
      </c>
      <c r="V165" s="307">
        <f>IFERROR(SUM(V160:V163),"0")</f>
        <v>426</v>
      </c>
      <c r="W165" s="307">
        <f>IFERROR(SUM(W160:W163),"0")</f>
        <v>426.6</v>
      </c>
      <c r="X165" s="37"/>
      <c r="Y165" s="308"/>
      <c r="Z165" s="308"/>
    </row>
    <row r="166" spans="1:53" ht="14.25" customHeight="1" x14ac:dyDescent="0.25">
      <c r="A166" s="311" t="s">
        <v>68</v>
      </c>
      <c r="B166" s="312"/>
      <c r="C166" s="312"/>
      <c r="D166" s="312"/>
      <c r="E166" s="312"/>
      <c r="F166" s="312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12"/>
      <c r="V166" s="312"/>
      <c r="W166" s="312"/>
      <c r="X166" s="312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20">
        <v>4680115881556</v>
      </c>
      <c r="E167" s="315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4"/>
      <c r="P167" s="314"/>
      <c r="Q167" s="314"/>
      <c r="R167" s="315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20">
        <v>4680115880573</v>
      </c>
      <c r="E168" s="315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80" t="s">
        <v>279</v>
      </c>
      <c r="O168" s="314"/>
      <c r="P168" s="314"/>
      <c r="Q168" s="314"/>
      <c r="R168" s="315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20">
        <v>4680115881594</v>
      </c>
      <c r="E169" s="315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5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4"/>
      <c r="P169" s="314"/>
      <c r="Q169" s="314"/>
      <c r="R169" s="315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20">
        <v>4680115881587</v>
      </c>
      <c r="E170" s="315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624" t="s">
        <v>284</v>
      </c>
      <c r="O170" s="314"/>
      <c r="P170" s="314"/>
      <c r="Q170" s="314"/>
      <c r="R170" s="315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20">
        <v>4680115880962</v>
      </c>
      <c r="E171" s="315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46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4"/>
      <c r="P171" s="314"/>
      <c r="Q171" s="314"/>
      <c r="R171" s="315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20">
        <v>4680115881617</v>
      </c>
      <c r="E172" s="315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6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4"/>
      <c r="P172" s="314"/>
      <c r="Q172" s="314"/>
      <c r="R172" s="315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20">
        <v>4680115881228</v>
      </c>
      <c r="E173" s="315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591" t="s">
        <v>291</v>
      </c>
      <c r="O173" s="314"/>
      <c r="P173" s="314"/>
      <c r="Q173" s="314"/>
      <c r="R173" s="315"/>
      <c r="S173" s="34"/>
      <c r="T173" s="34"/>
      <c r="U173" s="35" t="s">
        <v>65</v>
      </c>
      <c r="V173" s="305">
        <v>211</v>
      </c>
      <c r="W173" s="306">
        <f t="shared" si="8"/>
        <v>211.2</v>
      </c>
      <c r="X173" s="36">
        <f>IFERROR(IF(W173=0,"",ROUNDUP(W173/H173,0)*0.00753),"")</f>
        <v>0.66264000000000001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20">
        <v>4680115881037</v>
      </c>
      <c r="E174" s="315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92" t="s">
        <v>294</v>
      </c>
      <c r="O174" s="314"/>
      <c r="P174" s="314"/>
      <c r="Q174" s="314"/>
      <c r="R174" s="315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20">
        <v>4680115881211</v>
      </c>
      <c r="E175" s="315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6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4"/>
      <c r="P175" s="314"/>
      <c r="Q175" s="314"/>
      <c r="R175" s="315"/>
      <c r="S175" s="34"/>
      <c r="T175" s="34"/>
      <c r="U175" s="35" t="s">
        <v>65</v>
      </c>
      <c r="V175" s="305">
        <v>16</v>
      </c>
      <c r="W175" s="306">
        <f t="shared" si="8"/>
        <v>16.8</v>
      </c>
      <c r="X175" s="36">
        <f>IFERROR(IF(W175=0,"",ROUNDUP(W175/H175,0)*0.00753),"")</f>
        <v>5.271E-2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20">
        <v>4680115881020</v>
      </c>
      <c r="E176" s="315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6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4"/>
      <c r="P176" s="314"/>
      <c r="Q176" s="314"/>
      <c r="R176" s="315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20">
        <v>4680115882195</v>
      </c>
      <c r="E177" s="315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4"/>
      <c r="P177" s="314"/>
      <c r="Q177" s="314"/>
      <c r="R177" s="315"/>
      <c r="S177" s="34"/>
      <c r="T177" s="34"/>
      <c r="U177" s="35" t="s">
        <v>65</v>
      </c>
      <c r="V177" s="305">
        <v>194</v>
      </c>
      <c r="W177" s="306">
        <f t="shared" si="8"/>
        <v>194.4</v>
      </c>
      <c r="X177" s="36">
        <f t="shared" ref="X177:X183" si="9">IFERROR(IF(W177=0,"",ROUNDUP(W177/H177,0)*0.00753),"")</f>
        <v>0.60992999999999997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20">
        <v>4680115882607</v>
      </c>
      <c r="E178" s="315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60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4"/>
      <c r="P178" s="314"/>
      <c r="Q178" s="314"/>
      <c r="R178" s="315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20">
        <v>4680115880092</v>
      </c>
      <c r="E179" s="315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4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4"/>
      <c r="P179" s="314"/>
      <c r="Q179" s="314"/>
      <c r="R179" s="315"/>
      <c r="S179" s="34"/>
      <c r="T179" s="34"/>
      <c r="U179" s="35" t="s">
        <v>65</v>
      </c>
      <c r="V179" s="305">
        <v>97</v>
      </c>
      <c r="W179" s="306">
        <f t="shared" si="8"/>
        <v>98.399999999999991</v>
      </c>
      <c r="X179" s="36">
        <f t="shared" si="9"/>
        <v>0.30873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20">
        <v>4680115880221</v>
      </c>
      <c r="E180" s="315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3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4"/>
      <c r="P180" s="314"/>
      <c r="Q180" s="314"/>
      <c r="R180" s="315"/>
      <c r="S180" s="34"/>
      <c r="T180" s="34"/>
      <c r="U180" s="35" t="s">
        <v>65</v>
      </c>
      <c r="V180" s="305">
        <v>146</v>
      </c>
      <c r="W180" s="306">
        <f t="shared" si="8"/>
        <v>146.4</v>
      </c>
      <c r="X180" s="36">
        <f t="shared" si="9"/>
        <v>0.45933000000000002</v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20">
        <v>4680115882942</v>
      </c>
      <c r="E181" s="315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6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4"/>
      <c r="P181" s="314"/>
      <c r="Q181" s="314"/>
      <c r="R181" s="315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20">
        <v>4680115880504</v>
      </c>
      <c r="E182" s="315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4"/>
      <c r="P182" s="314"/>
      <c r="Q182" s="314"/>
      <c r="R182" s="315"/>
      <c r="S182" s="34"/>
      <c r="T182" s="34"/>
      <c r="U182" s="35" t="s">
        <v>65</v>
      </c>
      <c r="V182" s="305">
        <v>44</v>
      </c>
      <c r="W182" s="306">
        <f t="shared" si="8"/>
        <v>45.6</v>
      </c>
      <c r="X182" s="36">
        <f t="shared" si="9"/>
        <v>0.14307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20">
        <v>4680115882164</v>
      </c>
      <c r="E183" s="315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4"/>
      <c r="P183" s="314"/>
      <c r="Q183" s="314"/>
      <c r="R183" s="315"/>
      <c r="S183" s="34"/>
      <c r="T183" s="34"/>
      <c r="U183" s="35" t="s">
        <v>65</v>
      </c>
      <c r="V183" s="305">
        <v>83</v>
      </c>
      <c r="W183" s="306">
        <f t="shared" si="8"/>
        <v>84</v>
      </c>
      <c r="X183" s="36">
        <f t="shared" si="9"/>
        <v>0.26355000000000001</v>
      </c>
      <c r="Y183" s="56"/>
      <c r="Z183" s="57"/>
      <c r="AD183" s="58"/>
      <c r="BA183" s="157" t="s">
        <v>1</v>
      </c>
    </row>
    <row r="184" spans="1:53" x14ac:dyDescent="0.2">
      <c r="A184" s="325"/>
      <c r="B184" s="312"/>
      <c r="C184" s="312"/>
      <c r="D184" s="312"/>
      <c r="E184" s="312"/>
      <c r="F184" s="312"/>
      <c r="G184" s="312"/>
      <c r="H184" s="312"/>
      <c r="I184" s="312"/>
      <c r="J184" s="312"/>
      <c r="K184" s="312"/>
      <c r="L184" s="312"/>
      <c r="M184" s="326"/>
      <c r="N184" s="327" t="s">
        <v>66</v>
      </c>
      <c r="O184" s="328"/>
      <c r="P184" s="328"/>
      <c r="Q184" s="328"/>
      <c r="R184" s="328"/>
      <c r="S184" s="328"/>
      <c r="T184" s="329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329.58333333333331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332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2.4999599999999997</v>
      </c>
      <c r="Y184" s="308"/>
      <c r="Z184" s="308"/>
    </row>
    <row r="185" spans="1:53" x14ac:dyDescent="0.2">
      <c r="A185" s="312"/>
      <c r="B185" s="312"/>
      <c r="C185" s="312"/>
      <c r="D185" s="312"/>
      <c r="E185" s="312"/>
      <c r="F185" s="312"/>
      <c r="G185" s="312"/>
      <c r="H185" s="312"/>
      <c r="I185" s="312"/>
      <c r="J185" s="312"/>
      <c r="K185" s="312"/>
      <c r="L185" s="312"/>
      <c r="M185" s="326"/>
      <c r="N185" s="327" t="s">
        <v>66</v>
      </c>
      <c r="O185" s="328"/>
      <c r="P185" s="328"/>
      <c r="Q185" s="328"/>
      <c r="R185" s="328"/>
      <c r="S185" s="328"/>
      <c r="T185" s="329"/>
      <c r="U185" s="37" t="s">
        <v>65</v>
      </c>
      <c r="V185" s="307">
        <f>IFERROR(SUM(V167:V183),"0")</f>
        <v>791</v>
      </c>
      <c r="W185" s="307">
        <f>IFERROR(SUM(W167:W183),"0")</f>
        <v>796.8</v>
      </c>
      <c r="X185" s="37"/>
      <c r="Y185" s="308"/>
      <c r="Z185" s="308"/>
    </row>
    <row r="186" spans="1:53" ht="14.25" customHeight="1" x14ac:dyDescent="0.25">
      <c r="A186" s="311" t="s">
        <v>207</v>
      </c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12"/>
      <c r="V186" s="312"/>
      <c r="W186" s="312"/>
      <c r="X186" s="312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20">
        <v>4680115880801</v>
      </c>
      <c r="E187" s="315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4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4"/>
      <c r="P187" s="314"/>
      <c r="Q187" s="314"/>
      <c r="R187" s="315"/>
      <c r="S187" s="34"/>
      <c r="T187" s="34"/>
      <c r="U187" s="35" t="s">
        <v>65</v>
      </c>
      <c r="V187" s="305">
        <v>36</v>
      </c>
      <c r="W187" s="306">
        <f>IFERROR(IF(V187="",0,CEILING((V187/$H187),1)*$H187),"")</f>
        <v>36</v>
      </c>
      <c r="X187" s="36">
        <f>IFERROR(IF(W187=0,"",ROUNDUP(W187/H187,0)*0.00753),"")</f>
        <v>0.11295000000000001</v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20">
        <v>4680115880818</v>
      </c>
      <c r="E188" s="315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4"/>
      <c r="P188" s="314"/>
      <c r="Q188" s="314"/>
      <c r="R188" s="315"/>
      <c r="S188" s="34"/>
      <c r="T188" s="34"/>
      <c r="U188" s="35" t="s">
        <v>65</v>
      </c>
      <c r="V188" s="305">
        <v>34.799999999999997</v>
      </c>
      <c r="W188" s="306">
        <f>IFERROR(IF(V188="",0,CEILING((V188/$H188),1)*$H188),"")</f>
        <v>36</v>
      </c>
      <c r="X188" s="36">
        <f>IFERROR(IF(W188=0,"",ROUNDUP(W188/H188,0)*0.00753),"")</f>
        <v>0.11295000000000001</v>
      </c>
      <c r="Y188" s="56"/>
      <c r="Z188" s="57"/>
      <c r="AD188" s="58"/>
      <c r="BA188" s="159" t="s">
        <v>1</v>
      </c>
    </row>
    <row r="189" spans="1:53" x14ac:dyDescent="0.2">
      <c r="A189" s="325"/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26"/>
      <c r="N189" s="327" t="s">
        <v>66</v>
      </c>
      <c r="O189" s="328"/>
      <c r="P189" s="328"/>
      <c r="Q189" s="328"/>
      <c r="R189" s="328"/>
      <c r="S189" s="328"/>
      <c r="T189" s="329"/>
      <c r="U189" s="37" t="s">
        <v>67</v>
      </c>
      <c r="V189" s="307">
        <f>IFERROR(V187/H187,"0")+IFERROR(V188/H188,"0")</f>
        <v>29.5</v>
      </c>
      <c r="W189" s="307">
        <f>IFERROR(W187/H187,"0")+IFERROR(W188/H188,"0")</f>
        <v>30</v>
      </c>
      <c r="X189" s="307">
        <f>IFERROR(IF(X187="",0,X187),"0")+IFERROR(IF(X188="",0,X188),"0")</f>
        <v>0.22590000000000002</v>
      </c>
      <c r="Y189" s="308"/>
      <c r="Z189" s="308"/>
    </row>
    <row r="190" spans="1:53" x14ac:dyDescent="0.2">
      <c r="A190" s="312"/>
      <c r="B190" s="312"/>
      <c r="C190" s="312"/>
      <c r="D190" s="312"/>
      <c r="E190" s="312"/>
      <c r="F190" s="312"/>
      <c r="G190" s="312"/>
      <c r="H190" s="312"/>
      <c r="I190" s="312"/>
      <c r="J190" s="312"/>
      <c r="K190" s="312"/>
      <c r="L190" s="312"/>
      <c r="M190" s="326"/>
      <c r="N190" s="327" t="s">
        <v>66</v>
      </c>
      <c r="O190" s="328"/>
      <c r="P190" s="328"/>
      <c r="Q190" s="328"/>
      <c r="R190" s="328"/>
      <c r="S190" s="328"/>
      <c r="T190" s="329"/>
      <c r="U190" s="37" t="s">
        <v>65</v>
      </c>
      <c r="V190" s="307">
        <f>IFERROR(SUM(V187:V188),"0")</f>
        <v>70.8</v>
      </c>
      <c r="W190" s="307">
        <f>IFERROR(SUM(W187:W188),"0")</f>
        <v>72</v>
      </c>
      <c r="X190" s="37"/>
      <c r="Y190" s="308"/>
      <c r="Z190" s="308"/>
    </row>
    <row r="191" spans="1:53" ht="16.5" customHeight="1" x14ac:dyDescent="0.25">
      <c r="A191" s="370" t="s">
        <v>317</v>
      </c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12"/>
      <c r="V191" s="312"/>
      <c r="W191" s="312"/>
      <c r="X191" s="312"/>
      <c r="Y191" s="300"/>
      <c r="Z191" s="300"/>
    </row>
    <row r="192" spans="1:53" ht="14.25" customHeight="1" x14ac:dyDescent="0.25">
      <c r="A192" s="311" t="s">
        <v>101</v>
      </c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12"/>
      <c r="V192" s="312"/>
      <c r="W192" s="312"/>
      <c r="X192" s="312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20">
        <v>4607091387445</v>
      </c>
      <c r="E193" s="315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44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4"/>
      <c r="P193" s="314"/>
      <c r="Q193" s="314"/>
      <c r="R193" s="315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20">
        <v>4607091386004</v>
      </c>
      <c r="E194" s="315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4"/>
      <c r="P194" s="314"/>
      <c r="Q194" s="314"/>
      <c r="R194" s="315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20">
        <v>4607091386004</v>
      </c>
      <c r="E195" s="315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57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4"/>
      <c r="P195" s="314"/>
      <c r="Q195" s="314"/>
      <c r="R195" s="315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20">
        <v>4607091386073</v>
      </c>
      <c r="E196" s="315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3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4"/>
      <c r="P196" s="314"/>
      <c r="Q196" s="314"/>
      <c r="R196" s="315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20">
        <v>4607091387322</v>
      </c>
      <c r="E197" s="315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58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4"/>
      <c r="P197" s="314"/>
      <c r="Q197" s="314"/>
      <c r="R197" s="315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20">
        <v>4607091387322</v>
      </c>
      <c r="E198" s="315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4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4"/>
      <c r="P198" s="314"/>
      <c r="Q198" s="314"/>
      <c r="R198" s="315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20">
        <v>4607091387377</v>
      </c>
      <c r="E199" s="315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4"/>
      <c r="P199" s="314"/>
      <c r="Q199" s="314"/>
      <c r="R199" s="315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20">
        <v>4607091387353</v>
      </c>
      <c r="E200" s="315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4"/>
      <c r="P200" s="314"/>
      <c r="Q200" s="314"/>
      <c r="R200" s="315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20">
        <v>4607091386011</v>
      </c>
      <c r="E201" s="315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4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4"/>
      <c r="P201" s="314"/>
      <c r="Q201" s="314"/>
      <c r="R201" s="315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20">
        <v>4607091387308</v>
      </c>
      <c r="E202" s="315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4"/>
      <c r="P202" s="314"/>
      <c r="Q202" s="314"/>
      <c r="R202" s="315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20">
        <v>4607091387339</v>
      </c>
      <c r="E203" s="315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4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4"/>
      <c r="P203" s="314"/>
      <c r="Q203" s="314"/>
      <c r="R203" s="315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20">
        <v>4680115882638</v>
      </c>
      <c r="E204" s="315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3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4"/>
      <c r="P204" s="314"/>
      <c r="Q204" s="314"/>
      <c r="R204" s="315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20">
        <v>4680115881938</v>
      </c>
      <c r="E205" s="315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5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4"/>
      <c r="P205" s="314"/>
      <c r="Q205" s="314"/>
      <c r="R205" s="315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20">
        <v>4607091387346</v>
      </c>
      <c r="E206" s="315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4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4"/>
      <c r="P206" s="314"/>
      <c r="Q206" s="314"/>
      <c r="R206" s="315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25"/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26"/>
      <c r="N207" s="327" t="s">
        <v>66</v>
      </c>
      <c r="O207" s="328"/>
      <c r="P207" s="328"/>
      <c r="Q207" s="328"/>
      <c r="R207" s="328"/>
      <c r="S207" s="328"/>
      <c r="T207" s="329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2"/>
      <c r="B208" s="312"/>
      <c r="C208" s="312"/>
      <c r="D208" s="312"/>
      <c r="E208" s="312"/>
      <c r="F208" s="312"/>
      <c r="G208" s="312"/>
      <c r="H208" s="312"/>
      <c r="I208" s="312"/>
      <c r="J208" s="312"/>
      <c r="K208" s="312"/>
      <c r="L208" s="312"/>
      <c r="M208" s="326"/>
      <c r="N208" s="327" t="s">
        <v>66</v>
      </c>
      <c r="O208" s="328"/>
      <c r="P208" s="328"/>
      <c r="Q208" s="328"/>
      <c r="R208" s="328"/>
      <c r="S208" s="328"/>
      <c r="T208" s="329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1" t="s">
        <v>95</v>
      </c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12"/>
      <c r="V209" s="312"/>
      <c r="W209" s="312"/>
      <c r="X209" s="312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20">
        <v>4680115881914</v>
      </c>
      <c r="E210" s="315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4"/>
      <c r="P210" s="314"/>
      <c r="Q210" s="314"/>
      <c r="R210" s="315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25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26"/>
      <c r="N211" s="327" t="s">
        <v>66</v>
      </c>
      <c r="O211" s="328"/>
      <c r="P211" s="328"/>
      <c r="Q211" s="328"/>
      <c r="R211" s="328"/>
      <c r="S211" s="328"/>
      <c r="T211" s="329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26"/>
      <c r="N212" s="327" t="s">
        <v>66</v>
      </c>
      <c r="O212" s="328"/>
      <c r="P212" s="328"/>
      <c r="Q212" s="328"/>
      <c r="R212" s="328"/>
      <c r="S212" s="328"/>
      <c r="T212" s="329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1" t="s">
        <v>60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20">
        <v>4607091387193</v>
      </c>
      <c r="E214" s="315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4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4"/>
      <c r="P214" s="314"/>
      <c r="Q214" s="314"/>
      <c r="R214" s="315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20">
        <v>4607091387230</v>
      </c>
      <c r="E215" s="315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4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4"/>
      <c r="P215" s="314"/>
      <c r="Q215" s="314"/>
      <c r="R215" s="315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20">
        <v>4607091387285</v>
      </c>
      <c r="E216" s="315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4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4"/>
      <c r="P216" s="314"/>
      <c r="Q216" s="314"/>
      <c r="R216" s="315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20">
        <v>4607091389845</v>
      </c>
      <c r="E217" s="315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3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4"/>
      <c r="P217" s="314"/>
      <c r="Q217" s="314"/>
      <c r="R217" s="315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25"/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26"/>
      <c r="N218" s="327" t="s">
        <v>66</v>
      </c>
      <c r="O218" s="328"/>
      <c r="P218" s="328"/>
      <c r="Q218" s="328"/>
      <c r="R218" s="328"/>
      <c r="S218" s="328"/>
      <c r="T218" s="329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2"/>
      <c r="B219" s="312"/>
      <c r="C219" s="312"/>
      <c r="D219" s="312"/>
      <c r="E219" s="312"/>
      <c r="F219" s="312"/>
      <c r="G219" s="312"/>
      <c r="H219" s="312"/>
      <c r="I219" s="312"/>
      <c r="J219" s="312"/>
      <c r="K219" s="312"/>
      <c r="L219" s="312"/>
      <c r="M219" s="326"/>
      <c r="N219" s="327" t="s">
        <v>66</v>
      </c>
      <c r="O219" s="328"/>
      <c r="P219" s="328"/>
      <c r="Q219" s="328"/>
      <c r="R219" s="328"/>
      <c r="S219" s="328"/>
      <c r="T219" s="329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11" t="s">
        <v>68</v>
      </c>
      <c r="B220" s="312"/>
      <c r="C220" s="312"/>
      <c r="D220" s="312"/>
      <c r="E220" s="312"/>
      <c r="F220" s="312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12"/>
      <c r="V220" s="312"/>
      <c r="W220" s="312"/>
      <c r="X220" s="312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20">
        <v>4607091387766</v>
      </c>
      <c r="E221" s="315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4"/>
      <c r="P221" s="314"/>
      <c r="Q221" s="314"/>
      <c r="R221" s="315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20">
        <v>4607091387957</v>
      </c>
      <c r="E222" s="315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5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4"/>
      <c r="P222" s="314"/>
      <c r="Q222" s="314"/>
      <c r="R222" s="315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20">
        <v>4607091387964</v>
      </c>
      <c r="E223" s="315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5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4"/>
      <c r="P223" s="314"/>
      <c r="Q223" s="314"/>
      <c r="R223" s="315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20">
        <v>4680115883604</v>
      </c>
      <c r="E224" s="315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387" t="s">
        <v>362</v>
      </c>
      <c r="O224" s="314"/>
      <c r="P224" s="314"/>
      <c r="Q224" s="314"/>
      <c r="R224" s="315"/>
      <c r="S224" s="34"/>
      <c r="T224" s="34"/>
      <c r="U224" s="35" t="s">
        <v>65</v>
      </c>
      <c r="V224" s="305">
        <v>17</v>
      </c>
      <c r="W224" s="306">
        <f t="shared" si="12"/>
        <v>18.900000000000002</v>
      </c>
      <c r="X224" s="36">
        <f>IFERROR(IF(W224=0,"",ROUNDUP(W224/H224,0)*0.00753),"")</f>
        <v>6.7769999999999997E-2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20">
        <v>4680115883567</v>
      </c>
      <c r="E225" s="315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402" t="s">
        <v>365</v>
      </c>
      <c r="O225" s="314"/>
      <c r="P225" s="314"/>
      <c r="Q225" s="314"/>
      <c r="R225" s="315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20">
        <v>4607091381672</v>
      </c>
      <c r="E226" s="315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5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4"/>
      <c r="P226" s="314"/>
      <c r="Q226" s="314"/>
      <c r="R226" s="315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20">
        <v>4607091387537</v>
      </c>
      <c r="E227" s="315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4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4"/>
      <c r="P227" s="314"/>
      <c r="Q227" s="314"/>
      <c r="R227" s="315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20">
        <v>4607091387513</v>
      </c>
      <c r="E228" s="315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4"/>
      <c r="P228" s="314"/>
      <c r="Q228" s="314"/>
      <c r="R228" s="315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20">
        <v>4680115880511</v>
      </c>
      <c r="E229" s="315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5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4"/>
      <c r="P229" s="314"/>
      <c r="Q229" s="314"/>
      <c r="R229" s="315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25"/>
      <c r="B230" s="312"/>
      <c r="C230" s="312"/>
      <c r="D230" s="312"/>
      <c r="E230" s="312"/>
      <c r="F230" s="312"/>
      <c r="G230" s="312"/>
      <c r="H230" s="312"/>
      <c r="I230" s="312"/>
      <c r="J230" s="312"/>
      <c r="K230" s="312"/>
      <c r="L230" s="312"/>
      <c r="M230" s="326"/>
      <c r="N230" s="327" t="s">
        <v>66</v>
      </c>
      <c r="O230" s="328"/>
      <c r="P230" s="328"/>
      <c r="Q230" s="328"/>
      <c r="R230" s="328"/>
      <c r="S230" s="328"/>
      <c r="T230" s="329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8.0952380952380949</v>
      </c>
      <c r="W230" s="307">
        <f>IFERROR(W221/H221,"0")+IFERROR(W222/H222,"0")+IFERROR(W223/H223,"0")+IFERROR(W224/H224,"0")+IFERROR(W225/H225,"0")+IFERROR(W226/H226,"0")+IFERROR(W227/H227,"0")+IFERROR(W228/H228,"0")+IFERROR(W229/H229,"0")</f>
        <v>9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6.7769999999999997E-2</v>
      </c>
      <c r="Y230" s="308"/>
      <c r="Z230" s="308"/>
    </row>
    <row r="231" spans="1:53" x14ac:dyDescent="0.2">
      <c r="A231" s="312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26"/>
      <c r="N231" s="327" t="s">
        <v>66</v>
      </c>
      <c r="O231" s="328"/>
      <c r="P231" s="328"/>
      <c r="Q231" s="328"/>
      <c r="R231" s="328"/>
      <c r="S231" s="328"/>
      <c r="T231" s="329"/>
      <c r="U231" s="37" t="s">
        <v>65</v>
      </c>
      <c r="V231" s="307">
        <f>IFERROR(SUM(V221:V229),"0")</f>
        <v>17</v>
      </c>
      <c r="W231" s="307">
        <f>IFERROR(SUM(W221:W229),"0")</f>
        <v>18.900000000000002</v>
      </c>
      <c r="X231" s="37"/>
      <c r="Y231" s="308"/>
      <c r="Z231" s="308"/>
    </row>
    <row r="232" spans="1:53" ht="14.25" customHeight="1" x14ac:dyDescent="0.25">
      <c r="A232" s="311" t="s">
        <v>207</v>
      </c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12"/>
      <c r="V232" s="312"/>
      <c r="W232" s="312"/>
      <c r="X232" s="312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20">
        <v>4607091380880</v>
      </c>
      <c r="E233" s="315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3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4"/>
      <c r="P233" s="314"/>
      <c r="Q233" s="314"/>
      <c r="R233" s="315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20">
        <v>4607091384482</v>
      </c>
      <c r="E234" s="315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4"/>
      <c r="P234" s="314"/>
      <c r="Q234" s="314"/>
      <c r="R234" s="315"/>
      <c r="S234" s="34"/>
      <c r="T234" s="34"/>
      <c r="U234" s="35" t="s">
        <v>65</v>
      </c>
      <c r="V234" s="305">
        <v>173</v>
      </c>
      <c r="W234" s="306">
        <f>IFERROR(IF(V234="",0,CEILING((V234/$H234),1)*$H234),"")</f>
        <v>179.4</v>
      </c>
      <c r="X234" s="36">
        <f>IFERROR(IF(W234=0,"",ROUNDUP(W234/H234,0)*0.02175),"")</f>
        <v>0.50024999999999997</v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20">
        <v>4607091380897</v>
      </c>
      <c r="E235" s="315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3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4"/>
      <c r="P235" s="314"/>
      <c r="Q235" s="314"/>
      <c r="R235" s="315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25"/>
      <c r="B236" s="312"/>
      <c r="C236" s="312"/>
      <c r="D236" s="312"/>
      <c r="E236" s="312"/>
      <c r="F236" s="312"/>
      <c r="G236" s="312"/>
      <c r="H236" s="312"/>
      <c r="I236" s="312"/>
      <c r="J236" s="312"/>
      <c r="K236" s="312"/>
      <c r="L236" s="312"/>
      <c r="M236" s="326"/>
      <c r="N236" s="327" t="s">
        <v>66</v>
      </c>
      <c r="O236" s="328"/>
      <c r="P236" s="328"/>
      <c r="Q236" s="328"/>
      <c r="R236" s="328"/>
      <c r="S236" s="328"/>
      <c r="T236" s="329"/>
      <c r="U236" s="37" t="s">
        <v>67</v>
      </c>
      <c r="V236" s="307">
        <f>IFERROR(V233/H233,"0")+IFERROR(V234/H234,"0")+IFERROR(V235/H235,"0")</f>
        <v>22.179487179487179</v>
      </c>
      <c r="W236" s="307">
        <f>IFERROR(W233/H233,"0")+IFERROR(W234/H234,"0")+IFERROR(W235/H235,"0")</f>
        <v>23</v>
      </c>
      <c r="X236" s="307">
        <f>IFERROR(IF(X233="",0,X233),"0")+IFERROR(IF(X234="",0,X234),"0")+IFERROR(IF(X235="",0,X235),"0")</f>
        <v>0.50024999999999997</v>
      </c>
      <c r="Y236" s="308"/>
      <c r="Z236" s="308"/>
    </row>
    <row r="237" spans="1:53" x14ac:dyDescent="0.2">
      <c r="A237" s="312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26"/>
      <c r="N237" s="327" t="s">
        <v>66</v>
      </c>
      <c r="O237" s="328"/>
      <c r="P237" s="328"/>
      <c r="Q237" s="328"/>
      <c r="R237" s="328"/>
      <c r="S237" s="328"/>
      <c r="T237" s="329"/>
      <c r="U237" s="37" t="s">
        <v>65</v>
      </c>
      <c r="V237" s="307">
        <f>IFERROR(SUM(V233:V235),"0")</f>
        <v>173</v>
      </c>
      <c r="W237" s="307">
        <f>IFERROR(SUM(W233:W235),"0")</f>
        <v>179.4</v>
      </c>
      <c r="X237" s="37"/>
      <c r="Y237" s="308"/>
      <c r="Z237" s="308"/>
    </row>
    <row r="238" spans="1:53" ht="14.25" customHeight="1" x14ac:dyDescent="0.25">
      <c r="A238" s="311" t="s">
        <v>81</v>
      </c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2"/>
      <c r="N238" s="312"/>
      <c r="O238" s="312"/>
      <c r="P238" s="312"/>
      <c r="Q238" s="312"/>
      <c r="R238" s="312"/>
      <c r="S238" s="312"/>
      <c r="T238" s="312"/>
      <c r="U238" s="312"/>
      <c r="V238" s="312"/>
      <c r="W238" s="312"/>
      <c r="X238" s="312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20">
        <v>4607091388374</v>
      </c>
      <c r="E239" s="315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413" t="s">
        <v>382</v>
      </c>
      <c r="O239" s="314"/>
      <c r="P239" s="314"/>
      <c r="Q239" s="314"/>
      <c r="R239" s="315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20">
        <v>4607091388381</v>
      </c>
      <c r="E240" s="315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469" t="s">
        <v>385</v>
      </c>
      <c r="O240" s="314"/>
      <c r="P240" s="314"/>
      <c r="Q240" s="314"/>
      <c r="R240" s="315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20">
        <v>4607091388404</v>
      </c>
      <c r="E241" s="315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5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4"/>
      <c r="P241" s="314"/>
      <c r="Q241" s="314"/>
      <c r="R241" s="315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25"/>
      <c r="B242" s="312"/>
      <c r="C242" s="312"/>
      <c r="D242" s="312"/>
      <c r="E242" s="312"/>
      <c r="F242" s="312"/>
      <c r="G242" s="312"/>
      <c r="H242" s="312"/>
      <c r="I242" s="312"/>
      <c r="J242" s="312"/>
      <c r="K242" s="312"/>
      <c r="L242" s="312"/>
      <c r="M242" s="326"/>
      <c r="N242" s="327" t="s">
        <v>66</v>
      </c>
      <c r="O242" s="328"/>
      <c r="P242" s="328"/>
      <c r="Q242" s="328"/>
      <c r="R242" s="328"/>
      <c r="S242" s="328"/>
      <c r="T242" s="329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2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26"/>
      <c r="N243" s="327" t="s">
        <v>66</v>
      </c>
      <c r="O243" s="328"/>
      <c r="P243" s="328"/>
      <c r="Q243" s="328"/>
      <c r="R243" s="328"/>
      <c r="S243" s="328"/>
      <c r="T243" s="329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11" t="s">
        <v>388</v>
      </c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  <c r="R244" s="312"/>
      <c r="S244" s="312"/>
      <c r="T244" s="312"/>
      <c r="U244" s="312"/>
      <c r="V244" s="312"/>
      <c r="W244" s="312"/>
      <c r="X244" s="312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20">
        <v>4680115881808</v>
      </c>
      <c r="E245" s="315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4"/>
      <c r="P245" s="314"/>
      <c r="Q245" s="314"/>
      <c r="R245" s="315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20">
        <v>4680115881822</v>
      </c>
      <c r="E246" s="315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4"/>
      <c r="P246" s="314"/>
      <c r="Q246" s="314"/>
      <c r="R246" s="315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20">
        <v>4680115880016</v>
      </c>
      <c r="E247" s="315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3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4"/>
      <c r="P247" s="314"/>
      <c r="Q247" s="314"/>
      <c r="R247" s="315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25"/>
      <c r="B248" s="312"/>
      <c r="C248" s="312"/>
      <c r="D248" s="312"/>
      <c r="E248" s="312"/>
      <c r="F248" s="312"/>
      <c r="G248" s="312"/>
      <c r="H248" s="312"/>
      <c r="I248" s="312"/>
      <c r="J248" s="312"/>
      <c r="K248" s="312"/>
      <c r="L248" s="312"/>
      <c r="M248" s="326"/>
      <c r="N248" s="327" t="s">
        <v>66</v>
      </c>
      <c r="O248" s="328"/>
      <c r="P248" s="328"/>
      <c r="Q248" s="328"/>
      <c r="R248" s="328"/>
      <c r="S248" s="328"/>
      <c r="T248" s="329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2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26"/>
      <c r="N249" s="327" t="s">
        <v>66</v>
      </c>
      <c r="O249" s="328"/>
      <c r="P249" s="328"/>
      <c r="Q249" s="328"/>
      <c r="R249" s="328"/>
      <c r="S249" s="328"/>
      <c r="T249" s="329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70" t="s">
        <v>397</v>
      </c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2"/>
      <c r="N250" s="312"/>
      <c r="O250" s="312"/>
      <c r="P250" s="312"/>
      <c r="Q250" s="312"/>
      <c r="R250" s="312"/>
      <c r="S250" s="312"/>
      <c r="T250" s="312"/>
      <c r="U250" s="312"/>
      <c r="V250" s="312"/>
      <c r="W250" s="312"/>
      <c r="X250" s="312"/>
      <c r="Y250" s="300"/>
      <c r="Z250" s="300"/>
    </row>
    <row r="251" spans="1:53" ht="14.25" customHeight="1" x14ac:dyDescent="0.25">
      <c r="A251" s="311" t="s">
        <v>101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20">
        <v>4607091387421</v>
      </c>
      <c r="E252" s="315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6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4"/>
      <c r="P252" s="314"/>
      <c r="Q252" s="314"/>
      <c r="R252" s="315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20">
        <v>4607091387421</v>
      </c>
      <c r="E253" s="315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38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4"/>
      <c r="P253" s="314"/>
      <c r="Q253" s="314"/>
      <c r="R253" s="315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20">
        <v>4607091387452</v>
      </c>
      <c r="E254" s="315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46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4"/>
      <c r="P254" s="314"/>
      <c r="Q254" s="314"/>
      <c r="R254" s="315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20">
        <v>4607091387452</v>
      </c>
      <c r="E255" s="315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545" t="s">
        <v>404</v>
      </c>
      <c r="O255" s="314"/>
      <c r="P255" s="314"/>
      <c r="Q255" s="314"/>
      <c r="R255" s="315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20">
        <v>4607091385984</v>
      </c>
      <c r="E256" s="315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8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4"/>
      <c r="P256" s="314"/>
      <c r="Q256" s="314"/>
      <c r="R256" s="315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20">
        <v>4607091387438</v>
      </c>
      <c r="E257" s="315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6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4"/>
      <c r="P257" s="314"/>
      <c r="Q257" s="314"/>
      <c r="R257" s="315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20">
        <v>4607091387469</v>
      </c>
      <c r="E258" s="315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4"/>
      <c r="P258" s="314"/>
      <c r="Q258" s="314"/>
      <c r="R258" s="315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25"/>
      <c r="B259" s="312"/>
      <c r="C259" s="312"/>
      <c r="D259" s="312"/>
      <c r="E259" s="312"/>
      <c r="F259" s="312"/>
      <c r="G259" s="312"/>
      <c r="H259" s="312"/>
      <c r="I259" s="312"/>
      <c r="J259" s="312"/>
      <c r="K259" s="312"/>
      <c r="L259" s="312"/>
      <c r="M259" s="326"/>
      <c r="N259" s="327" t="s">
        <v>66</v>
      </c>
      <c r="O259" s="328"/>
      <c r="P259" s="328"/>
      <c r="Q259" s="328"/>
      <c r="R259" s="328"/>
      <c r="S259" s="328"/>
      <c r="T259" s="329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2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26"/>
      <c r="N260" s="327" t="s">
        <v>66</v>
      </c>
      <c r="O260" s="328"/>
      <c r="P260" s="328"/>
      <c r="Q260" s="328"/>
      <c r="R260" s="328"/>
      <c r="S260" s="328"/>
      <c r="T260" s="329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1" t="s">
        <v>60</v>
      </c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2"/>
      <c r="N261" s="312"/>
      <c r="O261" s="312"/>
      <c r="P261" s="312"/>
      <c r="Q261" s="312"/>
      <c r="R261" s="312"/>
      <c r="S261" s="312"/>
      <c r="T261" s="312"/>
      <c r="U261" s="312"/>
      <c r="V261" s="312"/>
      <c r="W261" s="312"/>
      <c r="X261" s="312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20">
        <v>4607091387292</v>
      </c>
      <c r="E262" s="315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6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4"/>
      <c r="P262" s="314"/>
      <c r="Q262" s="314"/>
      <c r="R262" s="315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20">
        <v>4607091387315</v>
      </c>
      <c r="E263" s="315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4"/>
      <c r="P263" s="314"/>
      <c r="Q263" s="314"/>
      <c r="R263" s="315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25"/>
      <c r="B264" s="312"/>
      <c r="C264" s="312"/>
      <c r="D264" s="312"/>
      <c r="E264" s="312"/>
      <c r="F264" s="312"/>
      <c r="G264" s="312"/>
      <c r="H264" s="312"/>
      <c r="I264" s="312"/>
      <c r="J264" s="312"/>
      <c r="K264" s="312"/>
      <c r="L264" s="312"/>
      <c r="M264" s="326"/>
      <c r="N264" s="327" t="s">
        <v>66</v>
      </c>
      <c r="O264" s="328"/>
      <c r="P264" s="328"/>
      <c r="Q264" s="328"/>
      <c r="R264" s="328"/>
      <c r="S264" s="328"/>
      <c r="T264" s="329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2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26"/>
      <c r="N265" s="327" t="s">
        <v>66</v>
      </c>
      <c r="O265" s="328"/>
      <c r="P265" s="328"/>
      <c r="Q265" s="328"/>
      <c r="R265" s="328"/>
      <c r="S265" s="328"/>
      <c r="T265" s="329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70" t="s">
        <v>415</v>
      </c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2"/>
      <c r="N266" s="312"/>
      <c r="O266" s="312"/>
      <c r="P266" s="312"/>
      <c r="Q266" s="312"/>
      <c r="R266" s="312"/>
      <c r="S266" s="312"/>
      <c r="T266" s="312"/>
      <c r="U266" s="312"/>
      <c r="V266" s="312"/>
      <c r="W266" s="312"/>
      <c r="X266" s="312"/>
      <c r="Y266" s="300"/>
      <c r="Z266" s="300"/>
    </row>
    <row r="267" spans="1:53" ht="14.25" customHeight="1" x14ac:dyDescent="0.25">
      <c r="A267" s="311" t="s">
        <v>60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20">
        <v>4607091383836</v>
      </c>
      <c r="E268" s="315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4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4"/>
      <c r="P268" s="314"/>
      <c r="Q268" s="314"/>
      <c r="R268" s="315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25"/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26"/>
      <c r="N269" s="327" t="s">
        <v>66</v>
      </c>
      <c r="O269" s="328"/>
      <c r="P269" s="328"/>
      <c r="Q269" s="328"/>
      <c r="R269" s="328"/>
      <c r="S269" s="328"/>
      <c r="T269" s="329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2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26"/>
      <c r="N270" s="327" t="s">
        <v>66</v>
      </c>
      <c r="O270" s="328"/>
      <c r="P270" s="328"/>
      <c r="Q270" s="328"/>
      <c r="R270" s="328"/>
      <c r="S270" s="328"/>
      <c r="T270" s="329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1" t="s">
        <v>68</v>
      </c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312"/>
      <c r="V271" s="312"/>
      <c r="W271" s="312"/>
      <c r="X271" s="312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20">
        <v>4607091387919</v>
      </c>
      <c r="E272" s="315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3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4"/>
      <c r="P272" s="314"/>
      <c r="Q272" s="314"/>
      <c r="R272" s="315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25"/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26"/>
      <c r="N273" s="327" t="s">
        <v>66</v>
      </c>
      <c r="O273" s="328"/>
      <c r="P273" s="328"/>
      <c r="Q273" s="328"/>
      <c r="R273" s="328"/>
      <c r="S273" s="328"/>
      <c r="T273" s="329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2"/>
      <c r="B274" s="312"/>
      <c r="C274" s="312"/>
      <c r="D274" s="312"/>
      <c r="E274" s="312"/>
      <c r="F274" s="312"/>
      <c r="G274" s="312"/>
      <c r="H274" s="312"/>
      <c r="I274" s="312"/>
      <c r="J274" s="312"/>
      <c r="K274" s="312"/>
      <c r="L274" s="312"/>
      <c r="M274" s="326"/>
      <c r="N274" s="327" t="s">
        <v>66</v>
      </c>
      <c r="O274" s="328"/>
      <c r="P274" s="328"/>
      <c r="Q274" s="328"/>
      <c r="R274" s="328"/>
      <c r="S274" s="328"/>
      <c r="T274" s="329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1" t="s">
        <v>207</v>
      </c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  <c r="R275" s="312"/>
      <c r="S275" s="312"/>
      <c r="T275" s="312"/>
      <c r="U275" s="312"/>
      <c r="V275" s="312"/>
      <c r="W275" s="312"/>
      <c r="X275" s="312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20">
        <v>4607091388831</v>
      </c>
      <c r="E276" s="315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41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4"/>
      <c r="P276" s="314"/>
      <c r="Q276" s="314"/>
      <c r="R276" s="315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25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26"/>
      <c r="N277" s="327" t="s">
        <v>66</v>
      </c>
      <c r="O277" s="328"/>
      <c r="P277" s="328"/>
      <c r="Q277" s="328"/>
      <c r="R277" s="328"/>
      <c r="S277" s="328"/>
      <c r="T277" s="329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26"/>
      <c r="N278" s="327" t="s">
        <v>66</v>
      </c>
      <c r="O278" s="328"/>
      <c r="P278" s="328"/>
      <c r="Q278" s="328"/>
      <c r="R278" s="328"/>
      <c r="S278" s="328"/>
      <c r="T278" s="329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1" t="s">
        <v>81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20">
        <v>4607091383102</v>
      </c>
      <c r="E280" s="315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4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4"/>
      <c r="P280" s="314"/>
      <c r="Q280" s="314"/>
      <c r="R280" s="315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25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26"/>
      <c r="N281" s="327" t="s">
        <v>66</v>
      </c>
      <c r="O281" s="328"/>
      <c r="P281" s="328"/>
      <c r="Q281" s="328"/>
      <c r="R281" s="328"/>
      <c r="S281" s="328"/>
      <c r="T281" s="329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26"/>
      <c r="N282" s="327" t="s">
        <v>66</v>
      </c>
      <c r="O282" s="328"/>
      <c r="P282" s="328"/>
      <c r="Q282" s="328"/>
      <c r="R282" s="328"/>
      <c r="S282" s="328"/>
      <c r="T282" s="329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63" t="s">
        <v>424</v>
      </c>
      <c r="B283" s="364"/>
      <c r="C283" s="364"/>
      <c r="D283" s="364"/>
      <c r="E283" s="364"/>
      <c r="F283" s="364"/>
      <c r="G283" s="364"/>
      <c r="H283" s="364"/>
      <c r="I283" s="364"/>
      <c r="J283" s="364"/>
      <c r="K283" s="364"/>
      <c r="L283" s="364"/>
      <c r="M283" s="364"/>
      <c r="N283" s="364"/>
      <c r="O283" s="364"/>
      <c r="P283" s="364"/>
      <c r="Q283" s="364"/>
      <c r="R283" s="364"/>
      <c r="S283" s="364"/>
      <c r="T283" s="364"/>
      <c r="U283" s="364"/>
      <c r="V283" s="364"/>
      <c r="W283" s="364"/>
      <c r="X283" s="364"/>
      <c r="Y283" s="48"/>
      <c r="Z283" s="48"/>
    </row>
    <row r="284" spans="1:53" ht="16.5" customHeight="1" x14ac:dyDescent="0.25">
      <c r="A284" s="370" t="s">
        <v>425</v>
      </c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12"/>
      <c r="V284" s="312"/>
      <c r="W284" s="312"/>
      <c r="X284" s="312"/>
      <c r="Y284" s="300"/>
      <c r="Z284" s="300"/>
    </row>
    <row r="285" spans="1:53" ht="14.25" customHeight="1" x14ac:dyDescent="0.25">
      <c r="A285" s="311" t="s">
        <v>101</v>
      </c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12"/>
      <c r="V285" s="312"/>
      <c r="W285" s="312"/>
      <c r="X285" s="312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20">
        <v>4607091383997</v>
      </c>
      <c r="E286" s="315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5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4"/>
      <c r="P286" s="314"/>
      <c r="Q286" s="314"/>
      <c r="R286" s="315"/>
      <c r="S286" s="34"/>
      <c r="T286" s="34"/>
      <c r="U286" s="35" t="s">
        <v>65</v>
      </c>
      <c r="V286" s="305">
        <v>2003</v>
      </c>
      <c r="W286" s="306">
        <f t="shared" ref="W286:W293" si="14">IFERROR(IF(V286="",0,CEILING((V286/$H286),1)*$H286),"")</f>
        <v>2010</v>
      </c>
      <c r="X286" s="36">
        <f>IFERROR(IF(W286=0,"",ROUNDUP(W286/H286,0)*0.02175),"")</f>
        <v>2.9144999999999999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20">
        <v>4607091383997</v>
      </c>
      <c r="E287" s="315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4"/>
      <c r="P287" s="314"/>
      <c r="Q287" s="314"/>
      <c r="R287" s="315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20">
        <v>4607091384130</v>
      </c>
      <c r="E288" s="315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3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4"/>
      <c r="P288" s="314"/>
      <c r="Q288" s="314"/>
      <c r="R288" s="315"/>
      <c r="S288" s="34"/>
      <c r="T288" s="34"/>
      <c r="U288" s="35" t="s">
        <v>65</v>
      </c>
      <c r="V288" s="305">
        <v>1485</v>
      </c>
      <c r="W288" s="306">
        <f t="shared" si="14"/>
        <v>1485</v>
      </c>
      <c r="X288" s="36">
        <f>IFERROR(IF(W288=0,"",ROUNDUP(W288/H288,0)*0.02175),"")</f>
        <v>2.1532499999999999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20">
        <v>4607091384130</v>
      </c>
      <c r="E289" s="315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4"/>
      <c r="P289" s="314"/>
      <c r="Q289" s="314"/>
      <c r="R289" s="315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20">
        <v>4607091384147</v>
      </c>
      <c r="E290" s="315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4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4"/>
      <c r="P290" s="314"/>
      <c r="Q290" s="314"/>
      <c r="R290" s="315"/>
      <c r="S290" s="34"/>
      <c r="T290" s="34"/>
      <c r="U290" s="35" t="s">
        <v>65</v>
      </c>
      <c r="V290" s="305">
        <v>1654</v>
      </c>
      <c r="W290" s="306">
        <f t="shared" si="14"/>
        <v>1665</v>
      </c>
      <c r="X290" s="36">
        <f>IFERROR(IF(W290=0,"",ROUNDUP(W290/H290,0)*0.02175),"")</f>
        <v>2.41425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20">
        <v>4607091384147</v>
      </c>
      <c r="E291" s="315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385" t="s">
        <v>435</v>
      </c>
      <c r="O291" s="314"/>
      <c r="P291" s="314"/>
      <c r="Q291" s="314"/>
      <c r="R291" s="315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20">
        <v>4607091384154</v>
      </c>
      <c r="E292" s="315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5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4"/>
      <c r="P292" s="314"/>
      <c r="Q292" s="314"/>
      <c r="R292" s="315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20">
        <v>4607091384161</v>
      </c>
      <c r="E293" s="315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38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4"/>
      <c r="P293" s="314"/>
      <c r="Q293" s="314"/>
      <c r="R293" s="315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25"/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26"/>
      <c r="N294" s="327" t="s">
        <v>66</v>
      </c>
      <c r="O294" s="328"/>
      <c r="P294" s="328"/>
      <c r="Q294" s="328"/>
      <c r="R294" s="328"/>
      <c r="S294" s="328"/>
      <c r="T294" s="329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342.8</v>
      </c>
      <c r="W294" s="307">
        <f>IFERROR(W286/H286,"0")+IFERROR(W287/H287,"0")+IFERROR(W288/H288,"0")+IFERROR(W289/H289,"0")+IFERROR(W290/H290,"0")+IFERROR(W291/H291,"0")+IFERROR(W292/H292,"0")+IFERROR(W293/H293,"0")</f>
        <v>344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7.4820000000000002</v>
      </c>
      <c r="Y294" s="308"/>
      <c r="Z294" s="308"/>
    </row>
    <row r="295" spans="1:53" x14ac:dyDescent="0.2">
      <c r="A295" s="312"/>
      <c r="B295" s="312"/>
      <c r="C295" s="312"/>
      <c r="D295" s="312"/>
      <c r="E295" s="312"/>
      <c r="F295" s="312"/>
      <c r="G295" s="312"/>
      <c r="H295" s="312"/>
      <c r="I295" s="312"/>
      <c r="J295" s="312"/>
      <c r="K295" s="312"/>
      <c r="L295" s="312"/>
      <c r="M295" s="326"/>
      <c r="N295" s="327" t="s">
        <v>66</v>
      </c>
      <c r="O295" s="328"/>
      <c r="P295" s="328"/>
      <c r="Q295" s="328"/>
      <c r="R295" s="328"/>
      <c r="S295" s="328"/>
      <c r="T295" s="329"/>
      <c r="U295" s="37" t="s">
        <v>65</v>
      </c>
      <c r="V295" s="307">
        <f>IFERROR(SUM(V286:V293),"0")</f>
        <v>5142</v>
      </c>
      <c r="W295" s="307">
        <f>IFERROR(SUM(W286:W293),"0")</f>
        <v>5160</v>
      </c>
      <c r="X295" s="37"/>
      <c r="Y295" s="308"/>
      <c r="Z295" s="308"/>
    </row>
    <row r="296" spans="1:53" ht="14.25" customHeight="1" x14ac:dyDescent="0.25">
      <c r="A296" s="311" t="s">
        <v>95</v>
      </c>
      <c r="B296" s="312"/>
      <c r="C296" s="312"/>
      <c r="D296" s="312"/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12"/>
      <c r="V296" s="312"/>
      <c r="W296" s="312"/>
      <c r="X296" s="312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20">
        <v>4607091383980</v>
      </c>
      <c r="E297" s="315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3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4"/>
      <c r="P297" s="314"/>
      <c r="Q297" s="314"/>
      <c r="R297" s="315"/>
      <c r="S297" s="34"/>
      <c r="T297" s="34"/>
      <c r="U297" s="35" t="s">
        <v>65</v>
      </c>
      <c r="V297" s="305">
        <v>2733</v>
      </c>
      <c r="W297" s="306">
        <f>IFERROR(IF(V297="",0,CEILING((V297/$H297),1)*$H297),"")</f>
        <v>2745</v>
      </c>
      <c r="X297" s="36">
        <f>IFERROR(IF(W297=0,"",ROUNDUP(W297/H297,0)*0.02175),"")</f>
        <v>3.9802499999999998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20">
        <v>4680115883314</v>
      </c>
      <c r="E298" s="315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575" t="s">
        <v>444</v>
      </c>
      <c r="O298" s="314"/>
      <c r="P298" s="314"/>
      <c r="Q298" s="314"/>
      <c r="R298" s="315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20">
        <v>4607091384178</v>
      </c>
      <c r="E299" s="315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3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4"/>
      <c r="P299" s="314"/>
      <c r="Q299" s="314"/>
      <c r="R299" s="315"/>
      <c r="S299" s="34"/>
      <c r="T299" s="34"/>
      <c r="U299" s="35" t="s">
        <v>65</v>
      </c>
      <c r="V299" s="305">
        <v>6.4</v>
      </c>
      <c r="W299" s="306">
        <f>IFERROR(IF(V299="",0,CEILING((V299/$H299),1)*$H299),"")</f>
        <v>8</v>
      </c>
      <c r="X299" s="36">
        <f>IFERROR(IF(W299=0,"",ROUNDUP(W299/H299,0)*0.00937),"")</f>
        <v>1.874E-2</v>
      </c>
      <c r="Y299" s="56"/>
      <c r="Z299" s="57"/>
      <c r="AD299" s="58"/>
      <c r="BA299" s="220" t="s">
        <v>1</v>
      </c>
    </row>
    <row r="300" spans="1:53" x14ac:dyDescent="0.2">
      <c r="A300" s="325"/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26"/>
      <c r="N300" s="327" t="s">
        <v>66</v>
      </c>
      <c r="O300" s="328"/>
      <c r="P300" s="328"/>
      <c r="Q300" s="328"/>
      <c r="R300" s="328"/>
      <c r="S300" s="328"/>
      <c r="T300" s="329"/>
      <c r="U300" s="37" t="s">
        <v>67</v>
      </c>
      <c r="V300" s="307">
        <f>IFERROR(V297/H297,"0")+IFERROR(V298/H298,"0")+IFERROR(V299/H299,"0")</f>
        <v>183.79999999999998</v>
      </c>
      <c r="W300" s="307">
        <f>IFERROR(W297/H297,"0")+IFERROR(W298/H298,"0")+IFERROR(W299/H299,"0")</f>
        <v>185</v>
      </c>
      <c r="X300" s="307">
        <f>IFERROR(IF(X297="",0,X297),"0")+IFERROR(IF(X298="",0,X298),"0")+IFERROR(IF(X299="",0,X299),"0")</f>
        <v>3.99899</v>
      </c>
      <c r="Y300" s="308"/>
      <c r="Z300" s="308"/>
    </row>
    <row r="301" spans="1:53" x14ac:dyDescent="0.2">
      <c r="A301" s="312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12"/>
      <c r="M301" s="326"/>
      <c r="N301" s="327" t="s">
        <v>66</v>
      </c>
      <c r="O301" s="328"/>
      <c r="P301" s="328"/>
      <c r="Q301" s="328"/>
      <c r="R301" s="328"/>
      <c r="S301" s="328"/>
      <c r="T301" s="329"/>
      <c r="U301" s="37" t="s">
        <v>65</v>
      </c>
      <c r="V301" s="307">
        <f>IFERROR(SUM(V297:V299),"0")</f>
        <v>2739.4</v>
      </c>
      <c r="W301" s="307">
        <f>IFERROR(SUM(W297:W299),"0")</f>
        <v>2753</v>
      </c>
      <c r="X301" s="37"/>
      <c r="Y301" s="308"/>
      <c r="Z301" s="308"/>
    </row>
    <row r="302" spans="1:53" ht="14.25" customHeight="1" x14ac:dyDescent="0.25">
      <c r="A302" s="311" t="s">
        <v>68</v>
      </c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12"/>
      <c r="V302" s="312"/>
      <c r="W302" s="312"/>
      <c r="X302" s="312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20">
        <v>4607091384260</v>
      </c>
      <c r="E303" s="315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48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4"/>
      <c r="P303" s="314"/>
      <c r="Q303" s="314"/>
      <c r="R303" s="315"/>
      <c r="S303" s="34"/>
      <c r="T303" s="34"/>
      <c r="U303" s="35" t="s">
        <v>65</v>
      </c>
      <c r="V303" s="305">
        <v>72</v>
      </c>
      <c r="W303" s="306">
        <f>IFERROR(IF(V303="",0,CEILING((V303/$H303),1)*$H303),"")</f>
        <v>78</v>
      </c>
      <c r="X303" s="36">
        <f>IFERROR(IF(W303=0,"",ROUNDUP(W303/H303,0)*0.02175),"")</f>
        <v>0.21749999999999997</v>
      </c>
      <c r="Y303" s="56"/>
      <c r="Z303" s="57"/>
      <c r="AD303" s="58"/>
      <c r="BA303" s="221" t="s">
        <v>1</v>
      </c>
    </row>
    <row r="304" spans="1:53" x14ac:dyDescent="0.2">
      <c r="A304" s="325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26"/>
      <c r="N304" s="327" t="s">
        <v>66</v>
      </c>
      <c r="O304" s="328"/>
      <c r="P304" s="328"/>
      <c r="Q304" s="328"/>
      <c r="R304" s="328"/>
      <c r="S304" s="328"/>
      <c r="T304" s="329"/>
      <c r="U304" s="37" t="s">
        <v>67</v>
      </c>
      <c r="V304" s="307">
        <f>IFERROR(V303/H303,"0")</f>
        <v>9.2307692307692317</v>
      </c>
      <c r="W304" s="307">
        <f>IFERROR(W303/H303,"0")</f>
        <v>10</v>
      </c>
      <c r="X304" s="307">
        <f>IFERROR(IF(X303="",0,X303),"0")</f>
        <v>0.21749999999999997</v>
      </c>
      <c r="Y304" s="308"/>
      <c r="Z304" s="308"/>
    </row>
    <row r="305" spans="1:53" x14ac:dyDescent="0.2">
      <c r="A305" s="312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26"/>
      <c r="N305" s="327" t="s">
        <v>66</v>
      </c>
      <c r="O305" s="328"/>
      <c r="P305" s="328"/>
      <c r="Q305" s="328"/>
      <c r="R305" s="328"/>
      <c r="S305" s="328"/>
      <c r="T305" s="329"/>
      <c r="U305" s="37" t="s">
        <v>65</v>
      </c>
      <c r="V305" s="307">
        <f>IFERROR(SUM(V303:V303),"0")</f>
        <v>72</v>
      </c>
      <c r="W305" s="307">
        <f>IFERROR(SUM(W303:W303),"0")</f>
        <v>78</v>
      </c>
      <c r="X305" s="37"/>
      <c r="Y305" s="308"/>
      <c r="Z305" s="308"/>
    </row>
    <row r="306" spans="1:53" ht="14.25" customHeight="1" x14ac:dyDescent="0.25">
      <c r="A306" s="311" t="s">
        <v>207</v>
      </c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12"/>
      <c r="V306" s="312"/>
      <c r="W306" s="312"/>
      <c r="X306" s="312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20">
        <v>4607091384673</v>
      </c>
      <c r="E307" s="315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4"/>
      <c r="P307" s="314"/>
      <c r="Q307" s="314"/>
      <c r="R307" s="315"/>
      <c r="S307" s="34"/>
      <c r="T307" s="34"/>
      <c r="U307" s="35" t="s">
        <v>65</v>
      </c>
      <c r="V307" s="305">
        <v>151</v>
      </c>
      <c r="W307" s="306">
        <f>IFERROR(IF(V307="",0,CEILING((V307/$H307),1)*$H307),"")</f>
        <v>156</v>
      </c>
      <c r="X307" s="36">
        <f>IFERROR(IF(W307=0,"",ROUNDUP(W307/H307,0)*0.02175),"")</f>
        <v>0.43499999999999994</v>
      </c>
      <c r="Y307" s="56"/>
      <c r="Z307" s="57"/>
      <c r="AD307" s="58"/>
      <c r="BA307" s="222" t="s">
        <v>1</v>
      </c>
    </row>
    <row r="308" spans="1:53" x14ac:dyDescent="0.2">
      <c r="A308" s="325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26"/>
      <c r="N308" s="327" t="s">
        <v>66</v>
      </c>
      <c r="O308" s="328"/>
      <c r="P308" s="328"/>
      <c r="Q308" s="328"/>
      <c r="R308" s="328"/>
      <c r="S308" s="328"/>
      <c r="T308" s="329"/>
      <c r="U308" s="37" t="s">
        <v>67</v>
      </c>
      <c r="V308" s="307">
        <f>IFERROR(V307/H307,"0")</f>
        <v>19.358974358974358</v>
      </c>
      <c r="W308" s="307">
        <f>IFERROR(W307/H307,"0")</f>
        <v>20</v>
      </c>
      <c r="X308" s="307">
        <f>IFERROR(IF(X307="",0,X307),"0")</f>
        <v>0.43499999999999994</v>
      </c>
      <c r="Y308" s="308"/>
      <c r="Z308" s="308"/>
    </row>
    <row r="309" spans="1:53" x14ac:dyDescent="0.2">
      <c r="A309" s="312"/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26"/>
      <c r="N309" s="327" t="s">
        <v>66</v>
      </c>
      <c r="O309" s="328"/>
      <c r="P309" s="328"/>
      <c r="Q309" s="328"/>
      <c r="R309" s="328"/>
      <c r="S309" s="328"/>
      <c r="T309" s="329"/>
      <c r="U309" s="37" t="s">
        <v>65</v>
      </c>
      <c r="V309" s="307">
        <f>IFERROR(SUM(V307:V307),"0")</f>
        <v>151</v>
      </c>
      <c r="W309" s="307">
        <f>IFERROR(SUM(W307:W307),"0")</f>
        <v>156</v>
      </c>
      <c r="X309" s="37"/>
      <c r="Y309" s="308"/>
      <c r="Z309" s="308"/>
    </row>
    <row r="310" spans="1:53" ht="16.5" customHeight="1" x14ac:dyDescent="0.25">
      <c r="A310" s="370" t="s">
        <v>451</v>
      </c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12"/>
      <c r="V310" s="312"/>
      <c r="W310" s="312"/>
      <c r="X310" s="312"/>
      <c r="Y310" s="300"/>
      <c r="Z310" s="300"/>
    </row>
    <row r="311" spans="1:53" ht="14.25" customHeight="1" x14ac:dyDescent="0.25">
      <c r="A311" s="311" t="s">
        <v>101</v>
      </c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12"/>
      <c r="V311" s="312"/>
      <c r="W311" s="312"/>
      <c r="X311" s="312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20">
        <v>4607091384185</v>
      </c>
      <c r="E312" s="315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3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4"/>
      <c r="P312" s="314"/>
      <c r="Q312" s="314"/>
      <c r="R312" s="315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20">
        <v>4607091384192</v>
      </c>
      <c r="E313" s="315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3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4"/>
      <c r="P313" s="314"/>
      <c r="Q313" s="314"/>
      <c r="R313" s="315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20">
        <v>4680115881907</v>
      </c>
      <c r="E314" s="315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5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4"/>
      <c r="P314" s="314"/>
      <c r="Q314" s="314"/>
      <c r="R314" s="315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20">
        <v>4607091384680</v>
      </c>
      <c r="E315" s="315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4"/>
      <c r="P315" s="314"/>
      <c r="Q315" s="314"/>
      <c r="R315" s="315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25"/>
      <c r="B316" s="312"/>
      <c r="C316" s="312"/>
      <c r="D316" s="312"/>
      <c r="E316" s="312"/>
      <c r="F316" s="312"/>
      <c r="G316" s="312"/>
      <c r="H316" s="312"/>
      <c r="I316" s="312"/>
      <c r="J316" s="312"/>
      <c r="K316" s="312"/>
      <c r="L316" s="312"/>
      <c r="M316" s="326"/>
      <c r="N316" s="327" t="s">
        <v>66</v>
      </c>
      <c r="O316" s="328"/>
      <c r="P316" s="328"/>
      <c r="Q316" s="328"/>
      <c r="R316" s="328"/>
      <c r="S316" s="328"/>
      <c r="T316" s="329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2"/>
      <c r="B317" s="312"/>
      <c r="C317" s="312"/>
      <c r="D317" s="312"/>
      <c r="E317" s="312"/>
      <c r="F317" s="312"/>
      <c r="G317" s="312"/>
      <c r="H317" s="312"/>
      <c r="I317" s="312"/>
      <c r="J317" s="312"/>
      <c r="K317" s="312"/>
      <c r="L317" s="312"/>
      <c r="M317" s="326"/>
      <c r="N317" s="327" t="s">
        <v>66</v>
      </c>
      <c r="O317" s="328"/>
      <c r="P317" s="328"/>
      <c r="Q317" s="328"/>
      <c r="R317" s="328"/>
      <c r="S317" s="328"/>
      <c r="T317" s="329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1" t="s">
        <v>60</v>
      </c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2"/>
      <c r="N318" s="312"/>
      <c r="O318" s="312"/>
      <c r="P318" s="312"/>
      <c r="Q318" s="312"/>
      <c r="R318" s="312"/>
      <c r="S318" s="312"/>
      <c r="T318" s="312"/>
      <c r="U318" s="312"/>
      <c r="V318" s="312"/>
      <c r="W318" s="312"/>
      <c r="X318" s="312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20">
        <v>4607091384802</v>
      </c>
      <c r="E319" s="315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3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4"/>
      <c r="P319" s="314"/>
      <c r="Q319" s="314"/>
      <c r="R319" s="315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20">
        <v>4607091384826</v>
      </c>
      <c r="E320" s="315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3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4"/>
      <c r="P320" s="314"/>
      <c r="Q320" s="314"/>
      <c r="R320" s="315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25"/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26"/>
      <c r="N321" s="327" t="s">
        <v>66</v>
      </c>
      <c r="O321" s="328"/>
      <c r="P321" s="328"/>
      <c r="Q321" s="328"/>
      <c r="R321" s="328"/>
      <c r="S321" s="328"/>
      <c r="T321" s="329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2"/>
      <c r="B322" s="312"/>
      <c r="C322" s="312"/>
      <c r="D322" s="312"/>
      <c r="E322" s="312"/>
      <c r="F322" s="312"/>
      <c r="G322" s="312"/>
      <c r="H322" s="312"/>
      <c r="I322" s="312"/>
      <c r="J322" s="312"/>
      <c r="K322" s="312"/>
      <c r="L322" s="312"/>
      <c r="M322" s="326"/>
      <c r="N322" s="327" t="s">
        <v>66</v>
      </c>
      <c r="O322" s="328"/>
      <c r="P322" s="328"/>
      <c r="Q322" s="328"/>
      <c r="R322" s="328"/>
      <c r="S322" s="328"/>
      <c r="T322" s="329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1" t="s">
        <v>68</v>
      </c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2"/>
      <c r="N323" s="312"/>
      <c r="O323" s="312"/>
      <c r="P323" s="312"/>
      <c r="Q323" s="312"/>
      <c r="R323" s="312"/>
      <c r="S323" s="312"/>
      <c r="T323" s="312"/>
      <c r="U323" s="312"/>
      <c r="V323" s="312"/>
      <c r="W323" s="312"/>
      <c r="X323" s="312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20">
        <v>4607091384246</v>
      </c>
      <c r="E324" s="315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4"/>
      <c r="P324" s="314"/>
      <c r="Q324" s="314"/>
      <c r="R324" s="315"/>
      <c r="S324" s="34"/>
      <c r="T324" s="34"/>
      <c r="U324" s="35" t="s">
        <v>65</v>
      </c>
      <c r="V324" s="305">
        <v>29</v>
      </c>
      <c r="W324" s="306">
        <f>IFERROR(IF(V324="",0,CEILING((V324/$H324),1)*$H324),"")</f>
        <v>31.2</v>
      </c>
      <c r="X324" s="36">
        <f>IFERROR(IF(W324=0,"",ROUNDUP(W324/H324,0)*0.02175),"")</f>
        <v>8.6999999999999994E-2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20">
        <v>4680115881976</v>
      </c>
      <c r="E325" s="315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3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4"/>
      <c r="P325" s="314"/>
      <c r="Q325" s="314"/>
      <c r="R325" s="315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20">
        <v>4607091384253</v>
      </c>
      <c r="E326" s="315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5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4"/>
      <c r="P326" s="314"/>
      <c r="Q326" s="314"/>
      <c r="R326" s="315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20">
        <v>4680115881969</v>
      </c>
      <c r="E327" s="315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3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4"/>
      <c r="P327" s="314"/>
      <c r="Q327" s="314"/>
      <c r="R327" s="315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25"/>
      <c r="B328" s="312"/>
      <c r="C328" s="312"/>
      <c r="D328" s="312"/>
      <c r="E328" s="312"/>
      <c r="F328" s="312"/>
      <c r="G328" s="312"/>
      <c r="H328" s="312"/>
      <c r="I328" s="312"/>
      <c r="J328" s="312"/>
      <c r="K328" s="312"/>
      <c r="L328" s="312"/>
      <c r="M328" s="326"/>
      <c r="N328" s="327" t="s">
        <v>66</v>
      </c>
      <c r="O328" s="328"/>
      <c r="P328" s="328"/>
      <c r="Q328" s="328"/>
      <c r="R328" s="328"/>
      <c r="S328" s="328"/>
      <c r="T328" s="329"/>
      <c r="U328" s="37" t="s">
        <v>67</v>
      </c>
      <c r="V328" s="307">
        <f>IFERROR(V324/H324,"0")+IFERROR(V325/H325,"0")+IFERROR(V326/H326,"0")+IFERROR(V327/H327,"0")</f>
        <v>3.7179487179487181</v>
      </c>
      <c r="W328" s="307">
        <f>IFERROR(W324/H324,"0")+IFERROR(W325/H325,"0")+IFERROR(W326/H326,"0")+IFERROR(W327/H327,"0")</f>
        <v>4</v>
      </c>
      <c r="X328" s="307">
        <f>IFERROR(IF(X324="",0,X324),"0")+IFERROR(IF(X325="",0,X325),"0")+IFERROR(IF(X326="",0,X326),"0")+IFERROR(IF(X327="",0,X327),"0")</f>
        <v>8.6999999999999994E-2</v>
      </c>
      <c r="Y328" s="308"/>
      <c r="Z328" s="308"/>
    </row>
    <row r="329" spans="1:53" x14ac:dyDescent="0.2">
      <c r="A329" s="312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12"/>
      <c r="M329" s="326"/>
      <c r="N329" s="327" t="s">
        <v>66</v>
      </c>
      <c r="O329" s="328"/>
      <c r="P329" s="328"/>
      <c r="Q329" s="328"/>
      <c r="R329" s="328"/>
      <c r="S329" s="328"/>
      <c r="T329" s="329"/>
      <c r="U329" s="37" t="s">
        <v>65</v>
      </c>
      <c r="V329" s="307">
        <f>IFERROR(SUM(V324:V327),"0")</f>
        <v>29</v>
      </c>
      <c r="W329" s="307">
        <f>IFERROR(SUM(W324:W327),"0")</f>
        <v>31.2</v>
      </c>
      <c r="X329" s="37"/>
      <c r="Y329" s="308"/>
      <c r="Z329" s="308"/>
    </row>
    <row r="330" spans="1:53" ht="14.25" customHeight="1" x14ac:dyDescent="0.25">
      <c r="A330" s="311" t="s">
        <v>207</v>
      </c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2"/>
      <c r="N330" s="312"/>
      <c r="O330" s="312"/>
      <c r="P330" s="312"/>
      <c r="Q330" s="312"/>
      <c r="R330" s="312"/>
      <c r="S330" s="312"/>
      <c r="T330" s="312"/>
      <c r="U330" s="312"/>
      <c r="V330" s="312"/>
      <c r="W330" s="312"/>
      <c r="X330" s="312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20">
        <v>4607091389357</v>
      </c>
      <c r="E331" s="315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4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4"/>
      <c r="P331" s="314"/>
      <c r="Q331" s="314"/>
      <c r="R331" s="315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25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26"/>
      <c r="N332" s="327" t="s">
        <v>66</v>
      </c>
      <c r="O332" s="328"/>
      <c r="P332" s="328"/>
      <c r="Q332" s="328"/>
      <c r="R332" s="328"/>
      <c r="S332" s="328"/>
      <c r="T332" s="329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2"/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26"/>
      <c r="N333" s="327" t="s">
        <v>66</v>
      </c>
      <c r="O333" s="328"/>
      <c r="P333" s="328"/>
      <c r="Q333" s="328"/>
      <c r="R333" s="328"/>
      <c r="S333" s="328"/>
      <c r="T333" s="329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63" t="s">
        <v>474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48"/>
      <c r="Z334" s="48"/>
    </row>
    <row r="335" spans="1:53" ht="16.5" customHeight="1" x14ac:dyDescent="0.25">
      <c r="A335" s="370" t="s">
        <v>475</v>
      </c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2"/>
      <c r="N335" s="312"/>
      <c r="O335" s="312"/>
      <c r="P335" s="312"/>
      <c r="Q335" s="312"/>
      <c r="R335" s="312"/>
      <c r="S335" s="312"/>
      <c r="T335" s="312"/>
      <c r="U335" s="312"/>
      <c r="V335" s="312"/>
      <c r="W335" s="312"/>
      <c r="X335" s="312"/>
      <c r="Y335" s="300"/>
      <c r="Z335" s="300"/>
    </row>
    <row r="336" spans="1:53" ht="14.25" customHeight="1" x14ac:dyDescent="0.25">
      <c r="A336" s="311" t="s">
        <v>101</v>
      </c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2"/>
      <c r="N336" s="312"/>
      <c r="O336" s="312"/>
      <c r="P336" s="312"/>
      <c r="Q336" s="312"/>
      <c r="R336" s="312"/>
      <c r="S336" s="312"/>
      <c r="T336" s="312"/>
      <c r="U336" s="312"/>
      <c r="V336" s="312"/>
      <c r="W336" s="312"/>
      <c r="X336" s="312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20">
        <v>4607091389708</v>
      </c>
      <c r="E337" s="315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5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4"/>
      <c r="P337" s="314"/>
      <c r="Q337" s="314"/>
      <c r="R337" s="315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20">
        <v>4607091389692</v>
      </c>
      <c r="E338" s="315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3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4"/>
      <c r="P338" s="314"/>
      <c r="Q338" s="314"/>
      <c r="R338" s="315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25"/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26"/>
      <c r="N339" s="327" t="s">
        <v>66</v>
      </c>
      <c r="O339" s="328"/>
      <c r="P339" s="328"/>
      <c r="Q339" s="328"/>
      <c r="R339" s="328"/>
      <c r="S339" s="328"/>
      <c r="T339" s="329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2"/>
      <c r="B340" s="312"/>
      <c r="C340" s="312"/>
      <c r="D340" s="312"/>
      <c r="E340" s="312"/>
      <c r="F340" s="312"/>
      <c r="G340" s="312"/>
      <c r="H340" s="312"/>
      <c r="I340" s="312"/>
      <c r="J340" s="312"/>
      <c r="K340" s="312"/>
      <c r="L340" s="312"/>
      <c r="M340" s="326"/>
      <c r="N340" s="327" t="s">
        <v>66</v>
      </c>
      <c r="O340" s="328"/>
      <c r="P340" s="328"/>
      <c r="Q340" s="328"/>
      <c r="R340" s="328"/>
      <c r="S340" s="328"/>
      <c r="T340" s="329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1" t="s">
        <v>60</v>
      </c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2"/>
      <c r="N341" s="312"/>
      <c r="O341" s="312"/>
      <c r="P341" s="312"/>
      <c r="Q341" s="312"/>
      <c r="R341" s="312"/>
      <c r="S341" s="312"/>
      <c r="T341" s="312"/>
      <c r="U341" s="312"/>
      <c r="V341" s="312"/>
      <c r="W341" s="312"/>
      <c r="X341" s="312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20">
        <v>4607091389753</v>
      </c>
      <c r="E342" s="315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5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4"/>
      <c r="P342" s="314"/>
      <c r="Q342" s="314"/>
      <c r="R342" s="315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20">
        <v>4607091389760</v>
      </c>
      <c r="E343" s="315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4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4"/>
      <c r="P343" s="314"/>
      <c r="Q343" s="314"/>
      <c r="R343" s="315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20">
        <v>4607091389746</v>
      </c>
      <c r="E344" s="315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4"/>
      <c r="P344" s="314"/>
      <c r="Q344" s="314"/>
      <c r="R344" s="315"/>
      <c r="S344" s="34"/>
      <c r="T344" s="34"/>
      <c r="U344" s="35" t="s">
        <v>65</v>
      </c>
      <c r="V344" s="305">
        <v>606</v>
      </c>
      <c r="W344" s="306">
        <f t="shared" si="15"/>
        <v>609</v>
      </c>
      <c r="X344" s="36">
        <f>IFERROR(IF(W344=0,"",ROUNDUP(W344/H344,0)*0.00753),"")</f>
        <v>1.09185</v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20">
        <v>4680115882928</v>
      </c>
      <c r="E345" s="315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43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4"/>
      <c r="P345" s="314"/>
      <c r="Q345" s="314"/>
      <c r="R345" s="315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20">
        <v>4680115883147</v>
      </c>
      <c r="E346" s="315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6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4"/>
      <c r="P346" s="314"/>
      <c r="Q346" s="314"/>
      <c r="R346" s="315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20">
        <v>4607091384338</v>
      </c>
      <c r="E347" s="315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6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4"/>
      <c r="P347" s="314"/>
      <c r="Q347" s="314"/>
      <c r="R347" s="315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20">
        <v>4680115883154</v>
      </c>
      <c r="E348" s="315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4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4"/>
      <c r="P348" s="314"/>
      <c r="Q348" s="314"/>
      <c r="R348" s="315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20">
        <v>4607091389524</v>
      </c>
      <c r="E349" s="315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4"/>
      <c r="P349" s="314"/>
      <c r="Q349" s="314"/>
      <c r="R349" s="315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20">
        <v>4680115883161</v>
      </c>
      <c r="E350" s="315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55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4"/>
      <c r="P350" s="314"/>
      <c r="Q350" s="314"/>
      <c r="R350" s="315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20">
        <v>4607091384345</v>
      </c>
      <c r="E351" s="315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4"/>
      <c r="P351" s="314"/>
      <c r="Q351" s="314"/>
      <c r="R351" s="315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20">
        <v>4680115883178</v>
      </c>
      <c r="E352" s="315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4"/>
      <c r="P352" s="314"/>
      <c r="Q352" s="314"/>
      <c r="R352" s="315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20">
        <v>4607091389531</v>
      </c>
      <c r="E353" s="315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4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4"/>
      <c r="P353" s="314"/>
      <c r="Q353" s="314"/>
      <c r="R353" s="315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20">
        <v>4680115883185</v>
      </c>
      <c r="E354" s="315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397" t="s">
        <v>506</v>
      </c>
      <c r="O354" s="314"/>
      <c r="P354" s="314"/>
      <c r="Q354" s="314"/>
      <c r="R354" s="315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25"/>
      <c r="B355" s="312"/>
      <c r="C355" s="312"/>
      <c r="D355" s="312"/>
      <c r="E355" s="312"/>
      <c r="F355" s="312"/>
      <c r="G355" s="312"/>
      <c r="H355" s="312"/>
      <c r="I355" s="312"/>
      <c r="J355" s="312"/>
      <c r="K355" s="312"/>
      <c r="L355" s="312"/>
      <c r="M355" s="326"/>
      <c r="N355" s="327" t="s">
        <v>66</v>
      </c>
      <c r="O355" s="328"/>
      <c r="P355" s="328"/>
      <c r="Q355" s="328"/>
      <c r="R355" s="328"/>
      <c r="S355" s="328"/>
      <c r="T355" s="329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144.28571428571428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145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1.09185</v>
      </c>
      <c r="Y355" s="308"/>
      <c r="Z355" s="308"/>
    </row>
    <row r="356" spans="1:53" x14ac:dyDescent="0.2">
      <c r="A356" s="312"/>
      <c r="B356" s="312"/>
      <c r="C356" s="312"/>
      <c r="D356" s="312"/>
      <c r="E356" s="312"/>
      <c r="F356" s="312"/>
      <c r="G356" s="312"/>
      <c r="H356" s="312"/>
      <c r="I356" s="312"/>
      <c r="J356" s="312"/>
      <c r="K356" s="312"/>
      <c r="L356" s="312"/>
      <c r="M356" s="326"/>
      <c r="N356" s="327" t="s">
        <v>66</v>
      </c>
      <c r="O356" s="328"/>
      <c r="P356" s="328"/>
      <c r="Q356" s="328"/>
      <c r="R356" s="328"/>
      <c r="S356" s="328"/>
      <c r="T356" s="329"/>
      <c r="U356" s="37" t="s">
        <v>65</v>
      </c>
      <c r="V356" s="307">
        <f>IFERROR(SUM(V342:V354),"0")</f>
        <v>606</v>
      </c>
      <c r="W356" s="307">
        <f>IFERROR(SUM(W342:W354),"0")</f>
        <v>609</v>
      </c>
      <c r="X356" s="37"/>
      <c r="Y356" s="308"/>
      <c r="Z356" s="308"/>
    </row>
    <row r="357" spans="1:53" ht="14.25" customHeight="1" x14ac:dyDescent="0.25">
      <c r="A357" s="311" t="s">
        <v>68</v>
      </c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2"/>
      <c r="N357" s="312"/>
      <c r="O357" s="312"/>
      <c r="P357" s="312"/>
      <c r="Q357" s="312"/>
      <c r="R357" s="312"/>
      <c r="S357" s="312"/>
      <c r="T357" s="312"/>
      <c r="U357" s="312"/>
      <c r="V357" s="312"/>
      <c r="W357" s="312"/>
      <c r="X357" s="312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20">
        <v>4607091389685</v>
      </c>
      <c r="E358" s="315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5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4"/>
      <c r="P358" s="314"/>
      <c r="Q358" s="314"/>
      <c r="R358" s="315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20">
        <v>4607091389654</v>
      </c>
      <c r="E359" s="315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6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4"/>
      <c r="P359" s="314"/>
      <c r="Q359" s="314"/>
      <c r="R359" s="315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20">
        <v>4607091384352</v>
      </c>
      <c r="E360" s="315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4"/>
      <c r="P360" s="314"/>
      <c r="Q360" s="314"/>
      <c r="R360" s="315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20">
        <v>4607091389661</v>
      </c>
      <c r="E361" s="315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9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4"/>
      <c r="P361" s="314"/>
      <c r="Q361" s="314"/>
      <c r="R361" s="315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25"/>
      <c r="B362" s="312"/>
      <c r="C362" s="312"/>
      <c r="D362" s="312"/>
      <c r="E362" s="312"/>
      <c r="F362" s="312"/>
      <c r="G362" s="312"/>
      <c r="H362" s="312"/>
      <c r="I362" s="312"/>
      <c r="J362" s="312"/>
      <c r="K362" s="312"/>
      <c r="L362" s="312"/>
      <c r="M362" s="326"/>
      <c r="N362" s="327" t="s">
        <v>66</v>
      </c>
      <c r="O362" s="328"/>
      <c r="P362" s="328"/>
      <c r="Q362" s="328"/>
      <c r="R362" s="328"/>
      <c r="S362" s="328"/>
      <c r="T362" s="329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2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12"/>
      <c r="M363" s="326"/>
      <c r="N363" s="327" t="s">
        <v>66</v>
      </c>
      <c r="O363" s="328"/>
      <c r="P363" s="328"/>
      <c r="Q363" s="328"/>
      <c r="R363" s="328"/>
      <c r="S363" s="328"/>
      <c r="T363" s="329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1" t="s">
        <v>207</v>
      </c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2"/>
      <c r="N364" s="312"/>
      <c r="O364" s="312"/>
      <c r="P364" s="312"/>
      <c r="Q364" s="312"/>
      <c r="R364" s="312"/>
      <c r="S364" s="312"/>
      <c r="T364" s="312"/>
      <c r="U364" s="312"/>
      <c r="V364" s="312"/>
      <c r="W364" s="312"/>
      <c r="X364" s="312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20">
        <v>4680115881648</v>
      </c>
      <c r="E365" s="315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5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4"/>
      <c r="P365" s="314"/>
      <c r="Q365" s="314"/>
      <c r="R365" s="315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25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26"/>
      <c r="N366" s="327" t="s">
        <v>66</v>
      </c>
      <c r="O366" s="328"/>
      <c r="P366" s="328"/>
      <c r="Q366" s="328"/>
      <c r="R366" s="328"/>
      <c r="S366" s="328"/>
      <c r="T366" s="329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2"/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26"/>
      <c r="N367" s="327" t="s">
        <v>66</v>
      </c>
      <c r="O367" s="328"/>
      <c r="P367" s="328"/>
      <c r="Q367" s="328"/>
      <c r="R367" s="328"/>
      <c r="S367" s="328"/>
      <c r="T367" s="329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1" t="s">
        <v>81</v>
      </c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2"/>
      <c r="N368" s="312"/>
      <c r="O368" s="312"/>
      <c r="P368" s="312"/>
      <c r="Q368" s="312"/>
      <c r="R368" s="312"/>
      <c r="S368" s="312"/>
      <c r="T368" s="312"/>
      <c r="U368" s="312"/>
      <c r="V368" s="312"/>
      <c r="W368" s="312"/>
      <c r="X368" s="312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20">
        <v>4680115884359</v>
      </c>
      <c r="E369" s="315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401" t="s">
        <v>521</v>
      </c>
      <c r="O369" s="314"/>
      <c r="P369" s="314"/>
      <c r="Q369" s="314"/>
      <c r="R369" s="315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20">
        <v>4680115884335</v>
      </c>
      <c r="E370" s="315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360" t="s">
        <v>524</v>
      </c>
      <c r="O370" s="314"/>
      <c r="P370" s="314"/>
      <c r="Q370" s="314"/>
      <c r="R370" s="315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20">
        <v>4680115884113</v>
      </c>
      <c r="E371" s="315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522" t="s">
        <v>527</v>
      </c>
      <c r="O371" s="314"/>
      <c r="P371" s="314"/>
      <c r="Q371" s="314"/>
      <c r="R371" s="315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20">
        <v>4680115884342</v>
      </c>
      <c r="E372" s="315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508" t="s">
        <v>530</v>
      </c>
      <c r="O372" s="314"/>
      <c r="P372" s="314"/>
      <c r="Q372" s="314"/>
      <c r="R372" s="315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25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26"/>
      <c r="N373" s="327" t="s">
        <v>66</v>
      </c>
      <c r="O373" s="328"/>
      <c r="P373" s="328"/>
      <c r="Q373" s="328"/>
      <c r="R373" s="328"/>
      <c r="S373" s="328"/>
      <c r="T373" s="329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26"/>
      <c r="N374" s="327" t="s">
        <v>66</v>
      </c>
      <c r="O374" s="328"/>
      <c r="P374" s="328"/>
      <c r="Q374" s="328"/>
      <c r="R374" s="328"/>
      <c r="S374" s="328"/>
      <c r="T374" s="329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1" t="s">
        <v>90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20">
        <v>4680115884090</v>
      </c>
      <c r="E376" s="315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535" t="s">
        <v>533</v>
      </c>
      <c r="O376" s="314"/>
      <c r="P376" s="314"/>
      <c r="Q376" s="314"/>
      <c r="R376" s="315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20">
        <v>4680115882997</v>
      </c>
      <c r="E377" s="315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371" t="s">
        <v>536</v>
      </c>
      <c r="O377" s="314"/>
      <c r="P377" s="314"/>
      <c r="Q377" s="314"/>
      <c r="R377" s="315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25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26"/>
      <c r="N378" s="327" t="s">
        <v>66</v>
      </c>
      <c r="O378" s="328"/>
      <c r="P378" s="328"/>
      <c r="Q378" s="328"/>
      <c r="R378" s="328"/>
      <c r="S378" s="328"/>
      <c r="T378" s="329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26"/>
      <c r="N379" s="327" t="s">
        <v>66</v>
      </c>
      <c r="O379" s="328"/>
      <c r="P379" s="328"/>
      <c r="Q379" s="328"/>
      <c r="R379" s="328"/>
      <c r="S379" s="328"/>
      <c r="T379" s="329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70" t="s">
        <v>537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300"/>
      <c r="Z380" s="300"/>
    </row>
    <row r="381" spans="1:53" ht="14.25" customHeight="1" x14ac:dyDescent="0.25">
      <c r="A381" s="311" t="s">
        <v>95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20">
        <v>4607091389388</v>
      </c>
      <c r="E382" s="315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4"/>
      <c r="P382" s="314"/>
      <c r="Q382" s="314"/>
      <c r="R382" s="315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20">
        <v>4607091389364</v>
      </c>
      <c r="E383" s="315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5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4"/>
      <c r="P383" s="314"/>
      <c r="Q383" s="314"/>
      <c r="R383" s="315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25"/>
      <c r="B384" s="312"/>
      <c r="C384" s="312"/>
      <c r="D384" s="312"/>
      <c r="E384" s="312"/>
      <c r="F384" s="312"/>
      <c r="G384" s="312"/>
      <c r="H384" s="312"/>
      <c r="I384" s="312"/>
      <c r="J384" s="312"/>
      <c r="K384" s="312"/>
      <c r="L384" s="312"/>
      <c r="M384" s="326"/>
      <c r="N384" s="327" t="s">
        <v>66</v>
      </c>
      <c r="O384" s="328"/>
      <c r="P384" s="328"/>
      <c r="Q384" s="328"/>
      <c r="R384" s="328"/>
      <c r="S384" s="328"/>
      <c r="T384" s="329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2"/>
      <c r="B385" s="312"/>
      <c r="C385" s="312"/>
      <c r="D385" s="312"/>
      <c r="E385" s="312"/>
      <c r="F385" s="312"/>
      <c r="G385" s="312"/>
      <c r="H385" s="312"/>
      <c r="I385" s="312"/>
      <c r="J385" s="312"/>
      <c r="K385" s="312"/>
      <c r="L385" s="312"/>
      <c r="M385" s="326"/>
      <c r="N385" s="327" t="s">
        <v>66</v>
      </c>
      <c r="O385" s="328"/>
      <c r="P385" s="328"/>
      <c r="Q385" s="328"/>
      <c r="R385" s="328"/>
      <c r="S385" s="328"/>
      <c r="T385" s="329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1" t="s">
        <v>60</v>
      </c>
      <c r="B386" s="312"/>
      <c r="C386" s="312"/>
      <c r="D386" s="312"/>
      <c r="E386" s="312"/>
      <c r="F386" s="312"/>
      <c r="G386" s="312"/>
      <c r="H386" s="312"/>
      <c r="I386" s="312"/>
      <c r="J386" s="312"/>
      <c r="K386" s="312"/>
      <c r="L386" s="312"/>
      <c r="M386" s="312"/>
      <c r="N386" s="312"/>
      <c r="O386" s="312"/>
      <c r="P386" s="312"/>
      <c r="Q386" s="312"/>
      <c r="R386" s="312"/>
      <c r="S386" s="312"/>
      <c r="T386" s="312"/>
      <c r="U386" s="312"/>
      <c r="V386" s="312"/>
      <c r="W386" s="312"/>
      <c r="X386" s="312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20">
        <v>4607091389739</v>
      </c>
      <c r="E387" s="315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51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4"/>
      <c r="P387" s="314"/>
      <c r="Q387" s="314"/>
      <c r="R387" s="315"/>
      <c r="S387" s="34"/>
      <c r="T387" s="34"/>
      <c r="U387" s="35" t="s">
        <v>65</v>
      </c>
      <c r="V387" s="305">
        <v>600</v>
      </c>
      <c r="W387" s="306">
        <f t="shared" ref="W387:W393" si="17">IFERROR(IF(V387="",0,CEILING((V387/$H387),1)*$H387),"")</f>
        <v>600.6</v>
      </c>
      <c r="X387" s="36">
        <f>IFERROR(IF(W387=0,"",ROUNDUP(W387/H387,0)*0.00753),"")</f>
        <v>1.0767900000000001</v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20">
        <v>4680115883048</v>
      </c>
      <c r="E388" s="315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35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4"/>
      <c r="P388" s="314"/>
      <c r="Q388" s="314"/>
      <c r="R388" s="315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20">
        <v>4607091389425</v>
      </c>
      <c r="E389" s="315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4"/>
      <c r="P389" s="314"/>
      <c r="Q389" s="314"/>
      <c r="R389" s="315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20">
        <v>4680115882911</v>
      </c>
      <c r="E390" s="315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353" t="s">
        <v>550</v>
      </c>
      <c r="O390" s="314"/>
      <c r="P390" s="314"/>
      <c r="Q390" s="314"/>
      <c r="R390" s="315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20">
        <v>4680115880771</v>
      </c>
      <c r="E391" s="315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62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4"/>
      <c r="P391" s="314"/>
      <c r="Q391" s="314"/>
      <c r="R391" s="315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20">
        <v>4607091389500</v>
      </c>
      <c r="E392" s="315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6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4"/>
      <c r="P392" s="314"/>
      <c r="Q392" s="314"/>
      <c r="R392" s="315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20">
        <v>4680115881983</v>
      </c>
      <c r="E393" s="315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4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4"/>
      <c r="P393" s="314"/>
      <c r="Q393" s="314"/>
      <c r="R393" s="315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25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26"/>
      <c r="N394" s="327" t="s">
        <v>66</v>
      </c>
      <c r="O394" s="328"/>
      <c r="P394" s="328"/>
      <c r="Q394" s="328"/>
      <c r="R394" s="328"/>
      <c r="S394" s="328"/>
      <c r="T394" s="329"/>
      <c r="U394" s="37" t="s">
        <v>67</v>
      </c>
      <c r="V394" s="307">
        <f>IFERROR(V387/H387,"0")+IFERROR(V388/H388,"0")+IFERROR(V389/H389,"0")+IFERROR(V390/H390,"0")+IFERROR(V391/H391,"0")+IFERROR(V392/H392,"0")+IFERROR(V393/H393,"0")</f>
        <v>142.85714285714286</v>
      </c>
      <c r="W394" s="307">
        <f>IFERROR(W387/H387,"0")+IFERROR(W388/H388,"0")+IFERROR(W389/H389,"0")+IFERROR(W390/H390,"0")+IFERROR(W391/H391,"0")+IFERROR(W392/H392,"0")+IFERROR(W393/H393,"0")</f>
        <v>143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1.0767900000000001</v>
      </c>
      <c r="Y394" s="308"/>
      <c r="Z394" s="308"/>
    </row>
    <row r="395" spans="1:53" x14ac:dyDescent="0.2">
      <c r="A395" s="312"/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26"/>
      <c r="N395" s="327" t="s">
        <v>66</v>
      </c>
      <c r="O395" s="328"/>
      <c r="P395" s="328"/>
      <c r="Q395" s="328"/>
      <c r="R395" s="328"/>
      <c r="S395" s="328"/>
      <c r="T395" s="329"/>
      <c r="U395" s="37" t="s">
        <v>65</v>
      </c>
      <c r="V395" s="307">
        <f>IFERROR(SUM(V387:V393),"0")</f>
        <v>600</v>
      </c>
      <c r="W395" s="307">
        <f>IFERROR(SUM(W387:W393),"0")</f>
        <v>600.6</v>
      </c>
      <c r="X395" s="37"/>
      <c r="Y395" s="308"/>
      <c r="Z395" s="308"/>
    </row>
    <row r="396" spans="1:53" ht="14.25" customHeight="1" x14ac:dyDescent="0.25">
      <c r="A396" s="311" t="s">
        <v>90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20">
        <v>4680115882980</v>
      </c>
      <c r="E397" s="315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50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4"/>
      <c r="P397" s="314"/>
      <c r="Q397" s="314"/>
      <c r="R397" s="315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25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12"/>
      <c r="M398" s="326"/>
      <c r="N398" s="327" t="s">
        <v>66</v>
      </c>
      <c r="O398" s="328"/>
      <c r="P398" s="328"/>
      <c r="Q398" s="328"/>
      <c r="R398" s="328"/>
      <c r="S398" s="328"/>
      <c r="T398" s="329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2"/>
      <c r="B399" s="312"/>
      <c r="C399" s="312"/>
      <c r="D399" s="312"/>
      <c r="E399" s="312"/>
      <c r="F399" s="312"/>
      <c r="G399" s="312"/>
      <c r="H399" s="312"/>
      <c r="I399" s="312"/>
      <c r="J399" s="312"/>
      <c r="K399" s="312"/>
      <c r="L399" s="312"/>
      <c r="M399" s="326"/>
      <c r="N399" s="327" t="s">
        <v>66</v>
      </c>
      <c r="O399" s="328"/>
      <c r="P399" s="328"/>
      <c r="Q399" s="328"/>
      <c r="R399" s="328"/>
      <c r="S399" s="328"/>
      <c r="T399" s="329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63" t="s">
        <v>559</v>
      </c>
      <c r="B400" s="364"/>
      <c r="C400" s="364"/>
      <c r="D400" s="364"/>
      <c r="E400" s="364"/>
      <c r="F400" s="364"/>
      <c r="G400" s="364"/>
      <c r="H400" s="364"/>
      <c r="I400" s="364"/>
      <c r="J400" s="364"/>
      <c r="K400" s="364"/>
      <c r="L400" s="364"/>
      <c r="M400" s="364"/>
      <c r="N400" s="364"/>
      <c r="O400" s="364"/>
      <c r="P400" s="364"/>
      <c r="Q400" s="364"/>
      <c r="R400" s="364"/>
      <c r="S400" s="364"/>
      <c r="T400" s="364"/>
      <c r="U400" s="364"/>
      <c r="V400" s="364"/>
      <c r="W400" s="364"/>
      <c r="X400" s="364"/>
      <c r="Y400" s="48"/>
      <c r="Z400" s="48"/>
    </row>
    <row r="401" spans="1:53" ht="16.5" customHeight="1" x14ac:dyDescent="0.25">
      <c r="A401" s="370" t="s">
        <v>559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12"/>
      <c r="Y401" s="300"/>
      <c r="Z401" s="300"/>
    </row>
    <row r="402" spans="1:53" ht="14.25" customHeight="1" x14ac:dyDescent="0.25">
      <c r="A402" s="311" t="s">
        <v>101</v>
      </c>
      <c r="B402" s="312"/>
      <c r="C402" s="312"/>
      <c r="D402" s="312"/>
      <c r="E402" s="312"/>
      <c r="F402" s="312"/>
      <c r="G402" s="312"/>
      <c r="H402" s="312"/>
      <c r="I402" s="312"/>
      <c r="J402" s="312"/>
      <c r="K402" s="312"/>
      <c r="L402" s="312"/>
      <c r="M402" s="312"/>
      <c r="N402" s="312"/>
      <c r="O402" s="312"/>
      <c r="P402" s="312"/>
      <c r="Q402" s="312"/>
      <c r="R402" s="312"/>
      <c r="S402" s="312"/>
      <c r="T402" s="312"/>
      <c r="U402" s="312"/>
      <c r="V402" s="312"/>
      <c r="W402" s="312"/>
      <c r="X402" s="312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20">
        <v>4607091389067</v>
      </c>
      <c r="E403" s="315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52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4"/>
      <c r="P403" s="314"/>
      <c r="Q403" s="314"/>
      <c r="R403" s="315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20">
        <v>4607091383522</v>
      </c>
      <c r="E404" s="315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6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4"/>
      <c r="P404" s="314"/>
      <c r="Q404" s="314"/>
      <c r="R404" s="315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20">
        <v>4607091384437</v>
      </c>
      <c r="E405" s="315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7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4"/>
      <c r="P405" s="314"/>
      <c r="Q405" s="314"/>
      <c r="R405" s="315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20">
        <v>4607091389104</v>
      </c>
      <c r="E406" s="315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41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4"/>
      <c r="P406" s="314"/>
      <c r="Q406" s="314"/>
      <c r="R406" s="315"/>
      <c r="S406" s="34"/>
      <c r="T406" s="34"/>
      <c r="U406" s="35" t="s">
        <v>65</v>
      </c>
      <c r="V406" s="305">
        <v>36</v>
      </c>
      <c r="W406" s="306">
        <f t="shared" si="18"/>
        <v>36.96</v>
      </c>
      <c r="X406" s="36">
        <f>IFERROR(IF(W406=0,"",ROUNDUP(W406/H406,0)*0.01196),"")</f>
        <v>8.3720000000000003E-2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20">
        <v>4680115880603</v>
      </c>
      <c r="E407" s="315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4"/>
      <c r="P407" s="314"/>
      <c r="Q407" s="314"/>
      <c r="R407" s="315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20">
        <v>4607091389999</v>
      </c>
      <c r="E408" s="315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4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4"/>
      <c r="P408" s="314"/>
      <c r="Q408" s="314"/>
      <c r="R408" s="315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20">
        <v>4680115882782</v>
      </c>
      <c r="E409" s="315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4"/>
      <c r="P409" s="314"/>
      <c r="Q409" s="314"/>
      <c r="R409" s="315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20">
        <v>4607091389098</v>
      </c>
      <c r="E410" s="315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4"/>
      <c r="P410" s="314"/>
      <c r="Q410" s="314"/>
      <c r="R410" s="315"/>
      <c r="S410" s="34"/>
      <c r="T410" s="34"/>
      <c r="U410" s="35" t="s">
        <v>65</v>
      </c>
      <c r="V410" s="305">
        <v>9</v>
      </c>
      <c r="W410" s="306">
        <f t="shared" si="18"/>
        <v>9.6</v>
      </c>
      <c r="X410" s="36">
        <f>IFERROR(IF(W410=0,"",ROUNDUP(W410/H410,0)*0.00753),"")</f>
        <v>3.0120000000000001E-2</v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20">
        <v>4607091389982</v>
      </c>
      <c r="E411" s="315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53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4"/>
      <c r="P411" s="314"/>
      <c r="Q411" s="314"/>
      <c r="R411" s="315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25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26"/>
      <c r="N412" s="327" t="s">
        <v>66</v>
      </c>
      <c r="O412" s="328"/>
      <c r="P412" s="328"/>
      <c r="Q412" s="328"/>
      <c r="R412" s="328"/>
      <c r="S412" s="328"/>
      <c r="T412" s="329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10.568181818181817</v>
      </c>
      <c r="W412" s="307">
        <f>IFERROR(W403/H403,"0")+IFERROR(W404/H404,"0")+IFERROR(W405/H405,"0")+IFERROR(W406/H406,"0")+IFERROR(W407/H407,"0")+IFERROR(W408/H408,"0")+IFERROR(W409/H409,"0")+IFERROR(W410/H410,"0")+IFERROR(W411/H411,"0")</f>
        <v>11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0.11384</v>
      </c>
      <c r="Y412" s="308"/>
      <c r="Z412" s="308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26"/>
      <c r="N413" s="327" t="s">
        <v>66</v>
      </c>
      <c r="O413" s="328"/>
      <c r="P413" s="328"/>
      <c r="Q413" s="328"/>
      <c r="R413" s="328"/>
      <c r="S413" s="328"/>
      <c r="T413" s="329"/>
      <c r="U413" s="37" t="s">
        <v>65</v>
      </c>
      <c r="V413" s="307">
        <f>IFERROR(SUM(V403:V411),"0")</f>
        <v>45</v>
      </c>
      <c r="W413" s="307">
        <f>IFERROR(SUM(W403:W411),"0")</f>
        <v>46.56</v>
      </c>
      <c r="X413" s="37"/>
      <c r="Y413" s="308"/>
      <c r="Z413" s="308"/>
    </row>
    <row r="414" spans="1:53" ht="14.25" customHeight="1" x14ac:dyDescent="0.25">
      <c r="A414" s="311" t="s">
        <v>95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20">
        <v>4607091388930</v>
      </c>
      <c r="E415" s="315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4"/>
      <c r="P415" s="314"/>
      <c r="Q415" s="314"/>
      <c r="R415" s="315"/>
      <c r="S415" s="34"/>
      <c r="T415" s="34"/>
      <c r="U415" s="35" t="s">
        <v>65</v>
      </c>
      <c r="V415" s="305">
        <v>137</v>
      </c>
      <c r="W415" s="306">
        <f>IFERROR(IF(V415="",0,CEILING((V415/$H415),1)*$H415),"")</f>
        <v>137.28</v>
      </c>
      <c r="X415" s="36">
        <f>IFERROR(IF(W415=0,"",ROUNDUP(W415/H415,0)*0.01196),"")</f>
        <v>0.31096000000000001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20">
        <v>4680115880054</v>
      </c>
      <c r="E416" s="315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4"/>
      <c r="P416" s="314"/>
      <c r="Q416" s="314"/>
      <c r="R416" s="315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25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12"/>
      <c r="M417" s="326"/>
      <c r="N417" s="327" t="s">
        <v>66</v>
      </c>
      <c r="O417" s="328"/>
      <c r="P417" s="328"/>
      <c r="Q417" s="328"/>
      <c r="R417" s="328"/>
      <c r="S417" s="328"/>
      <c r="T417" s="329"/>
      <c r="U417" s="37" t="s">
        <v>67</v>
      </c>
      <c r="V417" s="307">
        <f>IFERROR(V415/H415,"0")+IFERROR(V416/H416,"0")</f>
        <v>25.946969696969695</v>
      </c>
      <c r="W417" s="307">
        <f>IFERROR(W415/H415,"0")+IFERROR(W416/H416,"0")</f>
        <v>26</v>
      </c>
      <c r="X417" s="307">
        <f>IFERROR(IF(X415="",0,X415),"0")+IFERROR(IF(X416="",0,X416),"0")</f>
        <v>0.31096000000000001</v>
      </c>
      <c r="Y417" s="308"/>
      <c r="Z417" s="308"/>
    </row>
    <row r="418" spans="1:53" x14ac:dyDescent="0.2">
      <c r="A418" s="312"/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26"/>
      <c r="N418" s="327" t="s">
        <v>66</v>
      </c>
      <c r="O418" s="328"/>
      <c r="P418" s="328"/>
      <c r="Q418" s="328"/>
      <c r="R418" s="328"/>
      <c r="S418" s="328"/>
      <c r="T418" s="329"/>
      <c r="U418" s="37" t="s">
        <v>65</v>
      </c>
      <c r="V418" s="307">
        <f>IFERROR(SUM(V415:V416),"0")</f>
        <v>137</v>
      </c>
      <c r="W418" s="307">
        <f>IFERROR(SUM(W415:W416),"0")</f>
        <v>137.28</v>
      </c>
      <c r="X418" s="37"/>
      <c r="Y418" s="308"/>
      <c r="Z418" s="308"/>
    </row>
    <row r="419" spans="1:53" ht="14.25" customHeight="1" x14ac:dyDescent="0.25">
      <c r="A419" s="311" t="s">
        <v>60</v>
      </c>
      <c r="B419" s="312"/>
      <c r="C419" s="312"/>
      <c r="D419" s="312"/>
      <c r="E419" s="312"/>
      <c r="F419" s="312"/>
      <c r="G419" s="312"/>
      <c r="H419" s="312"/>
      <c r="I419" s="312"/>
      <c r="J419" s="312"/>
      <c r="K419" s="312"/>
      <c r="L419" s="312"/>
      <c r="M419" s="312"/>
      <c r="N419" s="312"/>
      <c r="O419" s="312"/>
      <c r="P419" s="312"/>
      <c r="Q419" s="312"/>
      <c r="R419" s="312"/>
      <c r="S419" s="312"/>
      <c r="T419" s="312"/>
      <c r="U419" s="312"/>
      <c r="V419" s="312"/>
      <c r="W419" s="312"/>
      <c r="X419" s="312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20">
        <v>4680115883116</v>
      </c>
      <c r="E420" s="315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4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4"/>
      <c r="P420" s="314"/>
      <c r="Q420" s="314"/>
      <c r="R420" s="315"/>
      <c r="S420" s="34"/>
      <c r="T420" s="34"/>
      <c r="U420" s="35" t="s">
        <v>65</v>
      </c>
      <c r="V420" s="305">
        <v>197</v>
      </c>
      <c r="W420" s="306">
        <f t="shared" ref="W420:W425" si="19">IFERROR(IF(V420="",0,CEILING((V420/$H420),1)*$H420),"")</f>
        <v>200.64000000000001</v>
      </c>
      <c r="X420" s="36">
        <f>IFERROR(IF(W420=0,"",ROUNDUP(W420/H420,0)*0.01196),"")</f>
        <v>0.45448</v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20">
        <v>4680115883093</v>
      </c>
      <c r="E421" s="315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4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4"/>
      <c r="P421" s="314"/>
      <c r="Q421" s="314"/>
      <c r="R421" s="315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20">
        <v>4680115883109</v>
      </c>
      <c r="E422" s="315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5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4"/>
      <c r="P422" s="314"/>
      <c r="Q422" s="314"/>
      <c r="R422" s="315"/>
      <c r="S422" s="34"/>
      <c r="T422" s="34"/>
      <c r="U422" s="35" t="s">
        <v>65</v>
      </c>
      <c r="V422" s="305">
        <v>77</v>
      </c>
      <c r="W422" s="306">
        <f t="shared" si="19"/>
        <v>79.2</v>
      </c>
      <c r="X422" s="36">
        <f>IFERROR(IF(W422=0,"",ROUNDUP(W422/H422,0)*0.01196),"")</f>
        <v>0.1794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20">
        <v>4680115882072</v>
      </c>
      <c r="E423" s="315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458" t="s">
        <v>590</v>
      </c>
      <c r="O423" s="314"/>
      <c r="P423" s="314"/>
      <c r="Q423" s="314"/>
      <c r="R423" s="315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20">
        <v>4680115882102</v>
      </c>
      <c r="E424" s="315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531" t="s">
        <v>593</v>
      </c>
      <c r="O424" s="314"/>
      <c r="P424" s="314"/>
      <c r="Q424" s="314"/>
      <c r="R424" s="315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20">
        <v>4680115882096</v>
      </c>
      <c r="E425" s="315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399" t="s">
        <v>596</v>
      </c>
      <c r="O425" s="314"/>
      <c r="P425" s="314"/>
      <c r="Q425" s="314"/>
      <c r="R425" s="315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25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26"/>
      <c r="N426" s="327" t="s">
        <v>66</v>
      </c>
      <c r="O426" s="328"/>
      <c r="P426" s="328"/>
      <c r="Q426" s="328"/>
      <c r="R426" s="328"/>
      <c r="S426" s="328"/>
      <c r="T426" s="329"/>
      <c r="U426" s="37" t="s">
        <v>67</v>
      </c>
      <c r="V426" s="307">
        <f>IFERROR(V420/H420,"0")+IFERROR(V421/H421,"0")+IFERROR(V422/H422,"0")+IFERROR(V423/H423,"0")+IFERROR(V424/H424,"0")+IFERROR(V425/H425,"0")</f>
        <v>51.893939393939391</v>
      </c>
      <c r="W426" s="307">
        <f>IFERROR(W420/H420,"0")+IFERROR(W421/H421,"0")+IFERROR(W422/H422,"0")+IFERROR(W423/H423,"0")+IFERROR(W424/H424,"0")+IFERROR(W425/H425,"0")</f>
        <v>53</v>
      </c>
      <c r="X426" s="307">
        <f>IFERROR(IF(X420="",0,X420),"0")+IFERROR(IF(X421="",0,X421),"0")+IFERROR(IF(X422="",0,X422),"0")+IFERROR(IF(X423="",0,X423),"0")+IFERROR(IF(X424="",0,X424),"0")+IFERROR(IF(X425="",0,X425),"0")</f>
        <v>0.63388</v>
      </c>
      <c r="Y426" s="308"/>
      <c r="Z426" s="308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26"/>
      <c r="N427" s="327" t="s">
        <v>66</v>
      </c>
      <c r="O427" s="328"/>
      <c r="P427" s="328"/>
      <c r="Q427" s="328"/>
      <c r="R427" s="328"/>
      <c r="S427" s="328"/>
      <c r="T427" s="329"/>
      <c r="U427" s="37" t="s">
        <v>65</v>
      </c>
      <c r="V427" s="307">
        <f>IFERROR(SUM(V420:V425),"0")</f>
        <v>274</v>
      </c>
      <c r="W427" s="307">
        <f>IFERROR(SUM(W420:W425),"0")</f>
        <v>279.84000000000003</v>
      </c>
      <c r="X427" s="37"/>
      <c r="Y427" s="308"/>
      <c r="Z427" s="308"/>
    </row>
    <row r="428" spans="1:53" ht="14.25" customHeight="1" x14ac:dyDescent="0.25">
      <c r="A428" s="311" t="s">
        <v>68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20">
        <v>4607091383409</v>
      </c>
      <c r="E429" s="315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5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4"/>
      <c r="P429" s="314"/>
      <c r="Q429" s="314"/>
      <c r="R429" s="315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20">
        <v>4607091383416</v>
      </c>
      <c r="E430" s="315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4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4"/>
      <c r="P430" s="314"/>
      <c r="Q430" s="314"/>
      <c r="R430" s="315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25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12"/>
      <c r="M431" s="326"/>
      <c r="N431" s="327" t="s">
        <v>66</v>
      </c>
      <c r="O431" s="328"/>
      <c r="P431" s="328"/>
      <c r="Q431" s="328"/>
      <c r="R431" s="328"/>
      <c r="S431" s="328"/>
      <c r="T431" s="329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2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26"/>
      <c r="N432" s="327" t="s">
        <v>66</v>
      </c>
      <c r="O432" s="328"/>
      <c r="P432" s="328"/>
      <c r="Q432" s="328"/>
      <c r="R432" s="328"/>
      <c r="S432" s="328"/>
      <c r="T432" s="329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63" t="s">
        <v>601</v>
      </c>
      <c r="B433" s="364"/>
      <c r="C433" s="364"/>
      <c r="D433" s="364"/>
      <c r="E433" s="364"/>
      <c r="F433" s="364"/>
      <c r="G433" s="364"/>
      <c r="H433" s="364"/>
      <c r="I433" s="364"/>
      <c r="J433" s="364"/>
      <c r="K433" s="364"/>
      <c r="L433" s="364"/>
      <c r="M433" s="364"/>
      <c r="N433" s="364"/>
      <c r="O433" s="364"/>
      <c r="P433" s="364"/>
      <c r="Q433" s="364"/>
      <c r="R433" s="364"/>
      <c r="S433" s="364"/>
      <c r="T433" s="364"/>
      <c r="U433" s="364"/>
      <c r="V433" s="364"/>
      <c r="W433" s="364"/>
      <c r="X433" s="364"/>
      <c r="Y433" s="48"/>
      <c r="Z433" s="48"/>
    </row>
    <row r="434" spans="1:53" ht="16.5" customHeight="1" x14ac:dyDescent="0.25">
      <c r="A434" s="370" t="s">
        <v>602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300"/>
      <c r="Z434" s="300"/>
    </row>
    <row r="435" spans="1:53" ht="14.25" customHeight="1" x14ac:dyDescent="0.25">
      <c r="A435" s="311" t="s">
        <v>101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20">
        <v>4640242180441</v>
      </c>
      <c r="E436" s="315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542" t="s">
        <v>605</v>
      </c>
      <c r="O436" s="314"/>
      <c r="P436" s="314"/>
      <c r="Q436" s="314"/>
      <c r="R436" s="315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20">
        <v>4640242180564</v>
      </c>
      <c r="E437" s="315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520" t="s">
        <v>608</v>
      </c>
      <c r="O437" s="314"/>
      <c r="P437" s="314"/>
      <c r="Q437" s="314"/>
      <c r="R437" s="315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25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26"/>
      <c r="N438" s="327" t="s">
        <v>66</v>
      </c>
      <c r="O438" s="328"/>
      <c r="P438" s="328"/>
      <c r="Q438" s="328"/>
      <c r="R438" s="328"/>
      <c r="S438" s="328"/>
      <c r="T438" s="329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26"/>
      <c r="N439" s="327" t="s">
        <v>66</v>
      </c>
      <c r="O439" s="328"/>
      <c r="P439" s="328"/>
      <c r="Q439" s="328"/>
      <c r="R439" s="328"/>
      <c r="S439" s="328"/>
      <c r="T439" s="329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1" t="s">
        <v>95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20">
        <v>4640242180526</v>
      </c>
      <c r="E441" s="315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356" t="s">
        <v>611</v>
      </c>
      <c r="O441" s="314"/>
      <c r="P441" s="314"/>
      <c r="Q441" s="314"/>
      <c r="R441" s="315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20">
        <v>4640242180519</v>
      </c>
      <c r="E442" s="315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421" t="s">
        <v>614</v>
      </c>
      <c r="O442" s="314"/>
      <c r="P442" s="314"/>
      <c r="Q442" s="314"/>
      <c r="R442" s="315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25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26"/>
      <c r="N443" s="327" t="s">
        <v>66</v>
      </c>
      <c r="O443" s="328"/>
      <c r="P443" s="328"/>
      <c r="Q443" s="328"/>
      <c r="R443" s="328"/>
      <c r="S443" s="328"/>
      <c r="T443" s="329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26"/>
      <c r="N444" s="327" t="s">
        <v>66</v>
      </c>
      <c r="O444" s="328"/>
      <c r="P444" s="328"/>
      <c r="Q444" s="328"/>
      <c r="R444" s="328"/>
      <c r="S444" s="328"/>
      <c r="T444" s="329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1" t="s">
        <v>60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20">
        <v>4640242180816</v>
      </c>
      <c r="E446" s="315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474" t="s">
        <v>617</v>
      </c>
      <c r="O446" s="314"/>
      <c r="P446" s="314"/>
      <c r="Q446" s="314"/>
      <c r="R446" s="315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20">
        <v>4640242180595</v>
      </c>
      <c r="E447" s="315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537" t="s">
        <v>620</v>
      </c>
      <c r="O447" s="314"/>
      <c r="P447" s="314"/>
      <c r="Q447" s="314"/>
      <c r="R447" s="315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25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26"/>
      <c r="N448" s="327" t="s">
        <v>66</v>
      </c>
      <c r="O448" s="328"/>
      <c r="P448" s="328"/>
      <c r="Q448" s="328"/>
      <c r="R448" s="328"/>
      <c r="S448" s="328"/>
      <c r="T448" s="329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26"/>
      <c r="N449" s="327" t="s">
        <v>66</v>
      </c>
      <c r="O449" s="328"/>
      <c r="P449" s="328"/>
      <c r="Q449" s="328"/>
      <c r="R449" s="328"/>
      <c r="S449" s="328"/>
      <c r="T449" s="329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1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20">
        <v>4640242180540</v>
      </c>
      <c r="E451" s="315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79" t="s">
        <v>623</v>
      </c>
      <c r="O451" s="314"/>
      <c r="P451" s="314"/>
      <c r="Q451" s="314"/>
      <c r="R451" s="315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20">
        <v>4640242180557</v>
      </c>
      <c r="E452" s="315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577" t="s">
        <v>626</v>
      </c>
      <c r="O452" s="314"/>
      <c r="P452" s="314"/>
      <c r="Q452" s="314"/>
      <c r="R452" s="315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25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26"/>
      <c r="N453" s="327" t="s">
        <v>66</v>
      </c>
      <c r="O453" s="328"/>
      <c r="P453" s="328"/>
      <c r="Q453" s="328"/>
      <c r="R453" s="328"/>
      <c r="S453" s="328"/>
      <c r="T453" s="329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26"/>
      <c r="N454" s="327" t="s">
        <v>66</v>
      </c>
      <c r="O454" s="328"/>
      <c r="P454" s="328"/>
      <c r="Q454" s="328"/>
      <c r="R454" s="328"/>
      <c r="S454" s="328"/>
      <c r="T454" s="329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70" t="s">
        <v>627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12"/>
      <c r="Y455" s="300"/>
      <c r="Z455" s="300"/>
    </row>
    <row r="456" spans="1:53" ht="14.25" customHeight="1" x14ac:dyDescent="0.25">
      <c r="A456" s="311" t="s">
        <v>68</v>
      </c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12"/>
      <c r="N456" s="312"/>
      <c r="O456" s="312"/>
      <c r="P456" s="312"/>
      <c r="Q456" s="312"/>
      <c r="R456" s="312"/>
      <c r="S456" s="312"/>
      <c r="T456" s="312"/>
      <c r="U456" s="312"/>
      <c r="V456" s="312"/>
      <c r="W456" s="312"/>
      <c r="X456" s="312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20">
        <v>4680115880870</v>
      </c>
      <c r="E457" s="315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6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4"/>
      <c r="P457" s="314"/>
      <c r="Q457" s="314"/>
      <c r="R457" s="315"/>
      <c r="S457" s="34"/>
      <c r="T457" s="34"/>
      <c r="U457" s="35" t="s">
        <v>65</v>
      </c>
      <c r="V457" s="305">
        <v>136</v>
      </c>
      <c r="W457" s="306">
        <f>IFERROR(IF(V457="",0,CEILING((V457/$H457),1)*$H457),"")</f>
        <v>140.4</v>
      </c>
      <c r="X457" s="36">
        <f>IFERROR(IF(W457=0,"",ROUNDUP(W457/H457,0)*0.02175),"")</f>
        <v>0.39149999999999996</v>
      </c>
      <c r="Y457" s="56"/>
      <c r="Z457" s="57"/>
      <c r="AD457" s="58"/>
      <c r="BA457" s="297" t="s">
        <v>1</v>
      </c>
    </row>
    <row r="458" spans="1:53" x14ac:dyDescent="0.2">
      <c r="A458" s="325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26"/>
      <c r="N458" s="327" t="s">
        <v>66</v>
      </c>
      <c r="O458" s="328"/>
      <c r="P458" s="328"/>
      <c r="Q458" s="328"/>
      <c r="R458" s="328"/>
      <c r="S458" s="328"/>
      <c r="T458" s="329"/>
      <c r="U458" s="37" t="s">
        <v>67</v>
      </c>
      <c r="V458" s="307">
        <f>IFERROR(V457/H457,"0")</f>
        <v>17.435897435897438</v>
      </c>
      <c r="W458" s="307">
        <f>IFERROR(W457/H457,"0")</f>
        <v>18</v>
      </c>
      <c r="X458" s="307">
        <f>IFERROR(IF(X457="",0,X457),"0")</f>
        <v>0.39149999999999996</v>
      </c>
      <c r="Y458" s="308"/>
      <c r="Z458" s="308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26"/>
      <c r="N459" s="327" t="s">
        <v>66</v>
      </c>
      <c r="O459" s="328"/>
      <c r="P459" s="328"/>
      <c r="Q459" s="328"/>
      <c r="R459" s="328"/>
      <c r="S459" s="328"/>
      <c r="T459" s="329"/>
      <c r="U459" s="37" t="s">
        <v>65</v>
      </c>
      <c r="V459" s="307">
        <f>IFERROR(SUM(V457:V457),"0")</f>
        <v>136</v>
      </c>
      <c r="W459" s="307">
        <f>IFERROR(SUM(W457:W457),"0")</f>
        <v>140.4</v>
      </c>
      <c r="X459" s="37"/>
      <c r="Y459" s="308"/>
      <c r="Z459" s="308"/>
    </row>
    <row r="460" spans="1:53" ht="15" customHeight="1" x14ac:dyDescent="0.2">
      <c r="A460" s="475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69"/>
      <c r="N460" s="381" t="s">
        <v>630</v>
      </c>
      <c r="O460" s="362"/>
      <c r="P460" s="362"/>
      <c r="Q460" s="362"/>
      <c r="R460" s="362"/>
      <c r="S460" s="362"/>
      <c r="T460" s="342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12187.7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12303.84</v>
      </c>
      <c r="X460" s="37"/>
      <c r="Y460" s="308"/>
      <c r="Z460" s="308"/>
    </row>
    <row r="461" spans="1:53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12"/>
      <c r="M461" s="369"/>
      <c r="N461" s="381" t="s">
        <v>631</v>
      </c>
      <c r="O461" s="362"/>
      <c r="P461" s="362"/>
      <c r="Q461" s="362"/>
      <c r="R461" s="362"/>
      <c r="S461" s="362"/>
      <c r="T461" s="342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12743.880144244644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12867.507999999998</v>
      </c>
      <c r="X461" s="37"/>
      <c r="Y461" s="308"/>
      <c r="Z461" s="308"/>
    </row>
    <row r="462" spans="1:53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12"/>
      <c r="M462" s="369"/>
      <c r="N462" s="381" t="s">
        <v>632</v>
      </c>
      <c r="O462" s="362"/>
      <c r="P462" s="362"/>
      <c r="Q462" s="362"/>
      <c r="R462" s="362"/>
      <c r="S462" s="362"/>
      <c r="T462" s="342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20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20</v>
      </c>
      <c r="X462" s="37"/>
      <c r="Y462" s="308"/>
      <c r="Z462" s="308"/>
    </row>
    <row r="463" spans="1:53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12"/>
      <c r="M463" s="369"/>
      <c r="N463" s="381" t="s">
        <v>634</v>
      </c>
      <c r="O463" s="362"/>
      <c r="P463" s="362"/>
      <c r="Q463" s="362"/>
      <c r="R463" s="362"/>
      <c r="S463" s="362"/>
      <c r="T463" s="342"/>
      <c r="U463" s="37" t="s">
        <v>65</v>
      </c>
      <c r="V463" s="307">
        <f>GrossWeightTotal+PalletQtyTotal*25</f>
        <v>13243.880144244644</v>
      </c>
      <c r="W463" s="307">
        <f>GrossWeightTotalR+PalletQtyTotalR*25</f>
        <v>13367.507999999998</v>
      </c>
      <c r="X463" s="37"/>
      <c r="Y463" s="308"/>
      <c r="Z463" s="308"/>
    </row>
    <row r="464" spans="1:53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12"/>
      <c r="M464" s="369"/>
      <c r="N464" s="381" t="s">
        <v>635</v>
      </c>
      <c r="O464" s="362"/>
      <c r="P464" s="362"/>
      <c r="Q464" s="362"/>
      <c r="R464" s="362"/>
      <c r="S464" s="362"/>
      <c r="T464" s="342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1536.0611962111964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1554</v>
      </c>
      <c r="X464" s="37"/>
      <c r="Y464" s="308"/>
      <c r="Z464" s="308"/>
    </row>
    <row r="465" spans="1:29" ht="14.25" customHeight="1" x14ac:dyDescent="0.2">
      <c r="A465" s="312"/>
      <c r="B465" s="312"/>
      <c r="C465" s="312"/>
      <c r="D465" s="312"/>
      <c r="E465" s="312"/>
      <c r="F465" s="312"/>
      <c r="G465" s="312"/>
      <c r="H465" s="312"/>
      <c r="I465" s="312"/>
      <c r="J465" s="312"/>
      <c r="K465" s="312"/>
      <c r="L465" s="312"/>
      <c r="M465" s="369"/>
      <c r="N465" s="381" t="s">
        <v>636</v>
      </c>
      <c r="O465" s="362"/>
      <c r="P465" s="362"/>
      <c r="Q465" s="362"/>
      <c r="R465" s="362"/>
      <c r="S465" s="362"/>
      <c r="T465" s="342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21.773260000000004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21" t="s">
        <v>93</v>
      </c>
      <c r="D467" s="330"/>
      <c r="E467" s="330"/>
      <c r="F467" s="322"/>
      <c r="G467" s="321" t="s">
        <v>228</v>
      </c>
      <c r="H467" s="330"/>
      <c r="I467" s="330"/>
      <c r="J467" s="330"/>
      <c r="K467" s="330"/>
      <c r="L467" s="330"/>
      <c r="M467" s="322"/>
      <c r="N467" s="321" t="s">
        <v>424</v>
      </c>
      <c r="O467" s="322"/>
      <c r="P467" s="321" t="s">
        <v>474</v>
      </c>
      <c r="Q467" s="322"/>
      <c r="R467" s="298" t="s">
        <v>559</v>
      </c>
      <c r="S467" s="321" t="s">
        <v>601</v>
      </c>
      <c r="T467" s="322"/>
      <c r="U467" s="299"/>
      <c r="Z467" s="52"/>
      <c r="AC467" s="299"/>
    </row>
    <row r="468" spans="1:29" ht="14.25" customHeight="1" thickTop="1" x14ac:dyDescent="0.2">
      <c r="A468" s="621" t="s">
        <v>639</v>
      </c>
      <c r="B468" s="321" t="s">
        <v>59</v>
      </c>
      <c r="C468" s="321" t="s">
        <v>94</v>
      </c>
      <c r="D468" s="321" t="s">
        <v>100</v>
      </c>
      <c r="E468" s="321" t="s">
        <v>93</v>
      </c>
      <c r="F468" s="321" t="s">
        <v>220</v>
      </c>
      <c r="G468" s="321" t="s">
        <v>229</v>
      </c>
      <c r="H468" s="321" t="s">
        <v>236</v>
      </c>
      <c r="I468" s="321" t="s">
        <v>257</v>
      </c>
      <c r="J468" s="321" t="s">
        <v>317</v>
      </c>
      <c r="K468" s="299"/>
      <c r="L468" s="321" t="s">
        <v>397</v>
      </c>
      <c r="M468" s="321" t="s">
        <v>415</v>
      </c>
      <c r="N468" s="321" t="s">
        <v>425</v>
      </c>
      <c r="O468" s="321" t="s">
        <v>451</v>
      </c>
      <c r="P468" s="321" t="s">
        <v>475</v>
      </c>
      <c r="Q468" s="321" t="s">
        <v>537</v>
      </c>
      <c r="R468" s="321" t="s">
        <v>559</v>
      </c>
      <c r="S468" s="321" t="s">
        <v>602</v>
      </c>
      <c r="T468" s="321" t="s">
        <v>627</v>
      </c>
      <c r="U468" s="299"/>
      <c r="Z468" s="52"/>
      <c r="AC468" s="299"/>
    </row>
    <row r="469" spans="1:29" ht="13.5" customHeight="1" thickBot="1" x14ac:dyDescent="0.25">
      <c r="A469" s="622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97.2</v>
      </c>
      <c r="D470" s="46">
        <f>IFERROR(W54*1,"0")+IFERROR(W55*1,"0")+IFERROR(W56*1,"0")+IFERROR(W57*1,"0")</f>
        <v>32.400000000000006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542.2600000000001</v>
      </c>
      <c r="F470" s="46">
        <f>IFERROR(W122*1,"0")+IFERROR(W123*1,"0")+IFERROR(W124*1,"0")</f>
        <v>146.4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0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1295.3999999999999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198.3</v>
      </c>
      <c r="K470" s="299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8147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31.2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609</v>
      </c>
      <c r="Q470" s="46">
        <f>IFERROR(W382*1,"0")+IFERROR(W383*1,"0")+IFERROR(W387*1,"0")+IFERROR(W388*1,"0")+IFERROR(W389*1,"0")+IFERROR(W390*1,"0")+IFERROR(W391*1,"0")+IFERROR(W392*1,"0")+IFERROR(W393*1,"0")+IFERROR(W397*1,"0")</f>
        <v>600.6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463.68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140.4</v>
      </c>
      <c r="U470" s="299"/>
      <c r="Z470" s="52"/>
      <c r="AC470" s="299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D92:E92"/>
    <mergeCell ref="A412:M413"/>
    <mergeCell ref="N385:T385"/>
    <mergeCell ref="D137:E137"/>
    <mergeCell ref="D422:E422"/>
    <mergeCell ref="D372:E372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N28:R28"/>
    <mergeCell ref="N30:R30"/>
    <mergeCell ref="N44:T44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315:R315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N144:R144"/>
    <mergeCell ref="D187:E187"/>
    <mergeCell ref="D423:E423"/>
    <mergeCell ref="N87:T87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W17:W18"/>
    <mergeCell ref="A435:X435"/>
    <mergeCell ref="N332:T332"/>
    <mergeCell ref="D28:E28"/>
    <mergeCell ref="N454:T454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O10:P10"/>
    <mergeCell ref="N398:T398"/>
    <mergeCell ref="D387:E387"/>
    <mergeCell ref="D272:E272"/>
    <mergeCell ref="D210:E210"/>
    <mergeCell ref="N439:T439"/>
    <mergeCell ref="N452:R452"/>
    <mergeCell ref="D416:E416"/>
    <mergeCell ref="D391:E391"/>
    <mergeCell ref="A400:X400"/>
    <mergeCell ref="N185:T185"/>
    <mergeCell ref="A310:X310"/>
    <mergeCell ref="D409:E409"/>
    <mergeCell ref="A428:X428"/>
    <mergeCell ref="D365:E365"/>
    <mergeCell ref="N329:T329"/>
    <mergeCell ref="D410:E410"/>
    <mergeCell ref="A419:X419"/>
    <mergeCell ref="D351:E351"/>
    <mergeCell ref="D289:E289"/>
    <mergeCell ref="D411:E411"/>
    <mergeCell ref="N395:T395"/>
    <mergeCell ref="D326:E326"/>
    <mergeCell ref="D313:E313"/>
    <mergeCell ref="F468:F469"/>
    <mergeCell ref="N295:T295"/>
    <mergeCell ref="D382:E382"/>
    <mergeCell ref="N63:R63"/>
    <mergeCell ref="N365:R365"/>
    <mergeCell ref="N221:R221"/>
    <mergeCell ref="N292:R292"/>
    <mergeCell ref="N429:R429"/>
    <mergeCell ref="A453:M454"/>
    <mergeCell ref="N443:T443"/>
    <mergeCell ref="N383:R383"/>
    <mergeCell ref="D451:E451"/>
    <mergeCell ref="J468:J469"/>
    <mergeCell ref="P468:P469"/>
    <mergeCell ref="R468:R469"/>
    <mergeCell ref="N464:T464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N39:R39"/>
    <mergeCell ref="N337:R337"/>
    <mergeCell ref="N116:R116"/>
    <mergeCell ref="D245:E245"/>
    <mergeCell ref="D122:E122"/>
    <mergeCell ref="N352:R352"/>
    <mergeCell ref="D91:E91"/>
    <mergeCell ref="A244:X244"/>
    <mergeCell ref="D162:E162"/>
    <mergeCell ref="D156:E156"/>
    <mergeCell ref="D327:E327"/>
    <mergeCell ref="N37:T37"/>
    <mergeCell ref="D106:E106"/>
    <mergeCell ref="D93:E93"/>
    <mergeCell ref="D1:F1"/>
    <mergeCell ref="A220:X220"/>
    <mergeCell ref="A125:M126"/>
    <mergeCell ref="A77:M78"/>
    <mergeCell ref="N282:T282"/>
    <mergeCell ref="O6:P6"/>
    <mergeCell ref="N103:R103"/>
    <mergeCell ref="D224:E224"/>
    <mergeCell ref="A236:M237"/>
    <mergeCell ref="N102:R102"/>
    <mergeCell ref="D145:E145"/>
    <mergeCell ref="D8:L8"/>
    <mergeCell ref="R6:S9"/>
    <mergeCell ref="N2:U3"/>
    <mergeCell ref="A61:X61"/>
    <mergeCell ref="A36:M37"/>
    <mergeCell ref="N379:T379"/>
    <mergeCell ref="N131:R131"/>
    <mergeCell ref="N300:T300"/>
    <mergeCell ref="D108:E108"/>
    <mergeCell ref="N223:R223"/>
    <mergeCell ref="D369:E369"/>
    <mergeCell ref="N350:R350"/>
    <mergeCell ref="D160:E160"/>
    <mergeCell ref="D116:E116"/>
    <mergeCell ref="D352:E352"/>
    <mergeCell ref="N194:R194"/>
    <mergeCell ref="D174:E174"/>
    <mergeCell ref="N134:T134"/>
    <mergeCell ref="A152:M153"/>
    <mergeCell ref="D117:E117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D255:E255"/>
    <mergeCell ref="A23:M24"/>
    <mergeCell ref="N278:T278"/>
    <mergeCell ref="A308:M309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N438:T438"/>
    <mergeCell ref="N436:R436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158:T158"/>
    <mergeCell ref="N133:T133"/>
    <mergeCell ref="D390:E390"/>
    <mergeCell ref="N418:T418"/>
    <mergeCell ref="D167:E167"/>
    <mergeCell ref="N289:R289"/>
    <mergeCell ref="N189:T189"/>
    <mergeCell ref="D161:E161"/>
    <mergeCell ref="N322:T322"/>
    <mergeCell ref="D403:E403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N140:R140"/>
    <mergeCell ref="D183:E183"/>
    <mergeCell ref="A136:X136"/>
    <mergeCell ref="A21:X21"/>
    <mergeCell ref="A192:X192"/>
    <mergeCell ref="D104:E104"/>
    <mergeCell ref="A355:M356"/>
    <mergeCell ref="T6:U9"/>
    <mergeCell ref="A129:X129"/>
    <mergeCell ref="N169:R169"/>
    <mergeCell ref="N92:R92"/>
    <mergeCell ref="N263:R263"/>
    <mergeCell ref="D43:E43"/>
    <mergeCell ref="N29:R29"/>
    <mergeCell ref="A52:X5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N246:R246"/>
    <mergeCell ref="A44:M45"/>
    <mergeCell ref="A166:X166"/>
    <mergeCell ref="N74:R74"/>
    <mergeCell ref="N145:R145"/>
    <mergeCell ref="D182:E182"/>
    <mergeCell ref="N163:R163"/>
    <mergeCell ref="N88:T88"/>
    <mergeCell ref="N101:R101"/>
    <mergeCell ref="D109:E109"/>
    <mergeCell ref="N138:R138"/>
    <mergeCell ref="N76:R76"/>
    <mergeCell ref="N200:R200"/>
    <mergeCell ref="N229:R229"/>
    <mergeCell ref="D31:E31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D138:E138"/>
    <mergeCell ref="N393:R393"/>
    <mergeCell ref="N331:R331"/>
    <mergeCell ref="D203:E203"/>
    <mergeCell ref="D420:E420"/>
    <mergeCell ref="N230:T230"/>
    <mergeCell ref="N256:R256"/>
    <mergeCell ref="D292:E292"/>
    <mergeCell ref="D227:E227"/>
    <mergeCell ref="A336:X336"/>
    <mergeCell ref="N236:T236"/>
    <mergeCell ref="N303:R303"/>
    <mergeCell ref="N430:R430"/>
    <mergeCell ref="D437:E437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A443:M444"/>
    <mergeCell ref="N446:R446"/>
    <mergeCell ref="E468:E469"/>
    <mergeCell ref="N460:T460"/>
    <mergeCell ref="N467:O467"/>
    <mergeCell ref="N462:T462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D346:E346"/>
    <mergeCell ref="N179:R179"/>
    <mergeCell ref="N240:R240"/>
    <mergeCell ref="N215:R215"/>
    <mergeCell ref="D348:E348"/>
    <mergeCell ref="D62:E62"/>
    <mergeCell ref="D56:E56"/>
    <mergeCell ref="D193:E193"/>
    <mergeCell ref="D176:E176"/>
    <mergeCell ref="N264:T264"/>
    <mergeCell ref="D114:E114"/>
    <mergeCell ref="D347:E347"/>
    <mergeCell ref="D64:E64"/>
    <mergeCell ref="A266:X266"/>
    <mergeCell ref="N59:T59"/>
    <mergeCell ref="N109:R109"/>
    <mergeCell ref="A100:X100"/>
    <mergeCell ref="N132:R132"/>
    <mergeCell ref="N27:R27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G17:G18"/>
    <mergeCell ref="H10:L10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C468:C469"/>
    <mergeCell ref="N206:R206"/>
    <mergeCell ref="D222:E222"/>
    <mergeCell ref="N426:T426"/>
    <mergeCell ref="D314:E314"/>
    <mergeCell ref="N413:T413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A250:X250"/>
    <mergeCell ref="A211:M212"/>
    <mergeCell ref="N147:T147"/>
    <mergeCell ref="A98:M99"/>
    <mergeCell ref="D393:E393"/>
    <mergeCell ref="N254:R254"/>
    <mergeCell ref="N216:R216"/>
    <mergeCell ref="N343:R343"/>
    <mergeCell ref="N399:T399"/>
    <mergeCell ref="A402:X402"/>
    <mergeCell ref="N397:R397"/>
    <mergeCell ref="D343:E343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160:R160"/>
    <mergeCell ref="N141:R141"/>
    <mergeCell ref="O8:P8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N308:T308"/>
    <mergeCell ref="N204:R204"/>
    <mergeCell ref="D247:E247"/>
    <mergeCell ref="D276:E276"/>
    <mergeCell ref="A146:M147"/>
    <mergeCell ref="D170:E170"/>
    <mergeCell ref="N72:R72"/>
    <mergeCell ref="D262:E262"/>
    <mergeCell ref="N91:R91"/>
    <mergeCell ref="A426:M427"/>
    <mergeCell ref="N85:R85"/>
    <mergeCell ref="N389:R389"/>
    <mergeCell ref="N156:R156"/>
    <mergeCell ref="N327:R327"/>
    <mergeCell ref="N291:R291"/>
    <mergeCell ref="N372:R372"/>
    <mergeCell ref="N259:T259"/>
    <mergeCell ref="D280:E280"/>
    <mergeCell ref="D345:E345"/>
    <mergeCell ref="A366:M367"/>
    <mergeCell ref="D371:E371"/>
    <mergeCell ref="A259:M260"/>
    <mergeCell ref="N387:R387"/>
    <mergeCell ref="N286:R286"/>
    <mergeCell ref="N208:T208"/>
    <mergeCell ref="D229:E229"/>
    <mergeCell ref="A339:M340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A13:L13"/>
    <mergeCell ref="A19:X19"/>
    <mergeCell ref="A15:L15"/>
    <mergeCell ref="N23:T23"/>
    <mergeCell ref="A48:X48"/>
    <mergeCell ref="J9:L9"/>
    <mergeCell ref="R5:S5"/>
    <mergeCell ref="Y17:Y18"/>
    <mergeCell ref="D331:E331"/>
    <mergeCell ref="D57:E57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217:R217"/>
    <mergeCell ref="N388:R388"/>
    <mergeCell ref="D54:E54"/>
    <mergeCell ref="N427:T427"/>
    <mergeCell ref="N83:R83"/>
    <mergeCell ref="A362:M363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N325:R325"/>
    <mergeCell ref="A79:X79"/>
    <mergeCell ref="N390:R390"/>
    <mergeCell ref="A335:X335"/>
    <mergeCell ref="N377:R377"/>
    <mergeCell ref="N233:R233"/>
    <mergeCell ref="A438:M439"/>
    <mergeCell ref="D105:E105"/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  <mergeCell ref="A8:C8"/>
    <mergeCell ref="D293:E293"/>
    <mergeCell ref="N151:R151"/>
    <mergeCell ref="D97:E97"/>
    <mergeCell ref="D268:E268"/>
    <mergeCell ref="N180:R180"/>
    <mergeCell ref="N374:T3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2023-12-07T10:56:54Z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