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35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1" i="1" l="1"/>
  <c r="V470" i="1"/>
  <c r="V472" i="1" s="1"/>
  <c r="V468" i="1"/>
  <c r="W467" i="1"/>
  <c r="V467" i="1"/>
  <c r="W466" i="1"/>
  <c r="N466" i="1"/>
  <c r="V463" i="1"/>
  <c r="V462" i="1"/>
  <c r="W461" i="1"/>
  <c r="X461" i="1" s="1"/>
  <c r="X460" i="1"/>
  <c r="X462" i="1" s="1"/>
  <c r="W460" i="1"/>
  <c r="V458" i="1"/>
  <c r="V457" i="1"/>
  <c r="W456" i="1"/>
  <c r="X456" i="1" s="1"/>
  <c r="W455" i="1"/>
  <c r="W453" i="1"/>
  <c r="V453" i="1"/>
  <c r="V452" i="1"/>
  <c r="X451" i="1"/>
  <c r="W451" i="1"/>
  <c r="W450" i="1"/>
  <c r="W448" i="1"/>
  <c r="V448" i="1"/>
  <c r="V447" i="1"/>
  <c r="W446" i="1"/>
  <c r="X446" i="1" s="1"/>
  <c r="W445" i="1"/>
  <c r="V441" i="1"/>
  <c r="W440" i="1"/>
  <c r="V440" i="1"/>
  <c r="W439" i="1"/>
  <c r="X439" i="1" s="1"/>
  <c r="N439" i="1"/>
  <c r="W438" i="1"/>
  <c r="W441" i="1" s="1"/>
  <c r="N438" i="1"/>
  <c r="V436" i="1"/>
  <c r="V435" i="1"/>
  <c r="W434" i="1"/>
  <c r="X434" i="1" s="1"/>
  <c r="X433" i="1"/>
  <c r="W433" i="1"/>
  <c r="W432" i="1"/>
  <c r="X432" i="1" s="1"/>
  <c r="W431" i="1"/>
  <c r="X431" i="1" s="1"/>
  <c r="N431" i="1"/>
  <c r="W430" i="1"/>
  <c r="X430" i="1" s="1"/>
  <c r="N430" i="1"/>
  <c r="W429" i="1"/>
  <c r="X429" i="1" s="1"/>
  <c r="N429" i="1"/>
  <c r="W427" i="1"/>
  <c r="V427" i="1"/>
  <c r="W426" i="1"/>
  <c r="V426" i="1"/>
  <c r="W425" i="1"/>
  <c r="X425" i="1" s="1"/>
  <c r="N425" i="1"/>
  <c r="X424" i="1"/>
  <c r="X426" i="1" s="1"/>
  <c r="W424" i="1"/>
  <c r="N424" i="1"/>
  <c r="V422" i="1"/>
  <c r="V421" i="1"/>
  <c r="X420" i="1"/>
  <c r="W420" i="1"/>
  <c r="N420" i="1"/>
  <c r="W419" i="1"/>
  <c r="X419" i="1" s="1"/>
  <c r="N419" i="1"/>
  <c r="W418" i="1"/>
  <c r="X418" i="1" s="1"/>
  <c r="N418" i="1"/>
  <c r="W417" i="1"/>
  <c r="X417" i="1" s="1"/>
  <c r="N417" i="1"/>
  <c r="X416" i="1"/>
  <c r="W416" i="1"/>
  <c r="N416" i="1"/>
  <c r="W415" i="1"/>
  <c r="X415" i="1" s="1"/>
  <c r="N415" i="1"/>
  <c r="W414" i="1"/>
  <c r="X414" i="1" s="1"/>
  <c r="N414" i="1"/>
  <c r="W413" i="1"/>
  <c r="X413" i="1" s="1"/>
  <c r="N413" i="1"/>
  <c r="X412" i="1"/>
  <c r="W412" i="1"/>
  <c r="N412" i="1"/>
  <c r="W408" i="1"/>
  <c r="V408" i="1"/>
  <c r="W407" i="1"/>
  <c r="V407" i="1"/>
  <c r="X406" i="1"/>
  <c r="X407" i="1" s="1"/>
  <c r="W406" i="1"/>
  <c r="N406" i="1"/>
  <c r="W404" i="1"/>
  <c r="V404" i="1"/>
  <c r="V403" i="1"/>
  <c r="X402" i="1"/>
  <c r="W402" i="1"/>
  <c r="N402" i="1"/>
  <c r="X401" i="1"/>
  <c r="W401" i="1"/>
  <c r="N401" i="1"/>
  <c r="W400" i="1"/>
  <c r="X400" i="1" s="1"/>
  <c r="N400" i="1"/>
  <c r="W399" i="1"/>
  <c r="X399" i="1" s="1"/>
  <c r="X398" i="1"/>
  <c r="W398" i="1"/>
  <c r="N398" i="1"/>
  <c r="W397" i="1"/>
  <c r="X397" i="1" s="1"/>
  <c r="N397" i="1"/>
  <c r="W396" i="1"/>
  <c r="X396" i="1" s="1"/>
  <c r="N396" i="1"/>
  <c r="W394" i="1"/>
  <c r="V394" i="1"/>
  <c r="W393" i="1"/>
  <c r="V393" i="1"/>
  <c r="W392" i="1"/>
  <c r="X392" i="1" s="1"/>
  <c r="N392" i="1"/>
  <c r="X391" i="1"/>
  <c r="X393" i="1" s="1"/>
  <c r="W391" i="1"/>
  <c r="N391" i="1"/>
  <c r="W388" i="1"/>
  <c r="V388" i="1"/>
  <c r="V387" i="1"/>
  <c r="X386" i="1"/>
  <c r="W386" i="1"/>
  <c r="W385" i="1"/>
  <c r="V383" i="1"/>
  <c r="V382" i="1"/>
  <c r="W381" i="1"/>
  <c r="X381" i="1" s="1"/>
  <c r="W380" i="1"/>
  <c r="W383" i="1" s="1"/>
  <c r="W379" i="1"/>
  <c r="X379" i="1" s="1"/>
  <c r="X378" i="1"/>
  <c r="W378" i="1"/>
  <c r="V376" i="1"/>
  <c r="V375" i="1"/>
  <c r="W374" i="1"/>
  <c r="W375" i="1" s="1"/>
  <c r="N374" i="1"/>
  <c r="V372" i="1"/>
  <c r="W371" i="1"/>
  <c r="V371" i="1"/>
  <c r="W370" i="1"/>
  <c r="X370" i="1" s="1"/>
  <c r="N370" i="1"/>
  <c r="W369" i="1"/>
  <c r="X369" i="1" s="1"/>
  <c r="N369" i="1"/>
  <c r="X368" i="1"/>
  <c r="W368" i="1"/>
  <c r="N368" i="1"/>
  <c r="X367" i="1"/>
  <c r="X371" i="1" s="1"/>
  <c r="W367" i="1"/>
  <c r="W372" i="1" s="1"/>
  <c r="N367" i="1"/>
  <c r="V365" i="1"/>
  <c r="V364" i="1"/>
  <c r="W363" i="1"/>
  <c r="X363" i="1" s="1"/>
  <c r="W362" i="1"/>
  <c r="X362" i="1" s="1"/>
  <c r="N362" i="1"/>
  <c r="X361" i="1"/>
  <c r="W361" i="1"/>
  <c r="N361" i="1"/>
  <c r="X360" i="1"/>
  <c r="W360" i="1"/>
  <c r="N360" i="1"/>
  <c r="W359" i="1"/>
  <c r="X359" i="1" s="1"/>
  <c r="N359" i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N351" i="1"/>
  <c r="V349" i="1"/>
  <c r="W348" i="1"/>
  <c r="V348" i="1"/>
  <c r="W347" i="1"/>
  <c r="X347" i="1" s="1"/>
  <c r="N347" i="1"/>
  <c r="W346" i="1"/>
  <c r="N346" i="1"/>
  <c r="W342" i="1"/>
  <c r="V342" i="1"/>
  <c r="W341" i="1"/>
  <c r="V341" i="1"/>
  <c r="W340" i="1"/>
  <c r="X340" i="1" s="1"/>
  <c r="X341" i="1" s="1"/>
  <c r="N340" i="1"/>
  <c r="V338" i="1"/>
  <c r="V337" i="1"/>
  <c r="W336" i="1"/>
  <c r="X336" i="1" s="1"/>
  <c r="N336" i="1"/>
  <c r="X335" i="1"/>
  <c r="W335" i="1"/>
  <c r="N335" i="1"/>
  <c r="X334" i="1"/>
  <c r="W334" i="1"/>
  <c r="N334" i="1"/>
  <c r="W333" i="1"/>
  <c r="X333" i="1" s="1"/>
  <c r="X337" i="1" s="1"/>
  <c r="N333" i="1"/>
  <c r="V331" i="1"/>
  <c r="W330" i="1"/>
  <c r="V330" i="1"/>
  <c r="W329" i="1"/>
  <c r="X329" i="1" s="1"/>
  <c r="N329" i="1"/>
  <c r="W328" i="1"/>
  <c r="W331" i="1" s="1"/>
  <c r="N328" i="1"/>
  <c r="V326" i="1"/>
  <c r="V325" i="1"/>
  <c r="W324" i="1"/>
  <c r="X324" i="1" s="1"/>
  <c r="N324" i="1"/>
  <c r="X323" i="1"/>
  <c r="W323" i="1"/>
  <c r="N323" i="1"/>
  <c r="X322" i="1"/>
  <c r="W322" i="1"/>
  <c r="W325" i="1" s="1"/>
  <c r="N322" i="1"/>
  <c r="W321" i="1"/>
  <c r="N321" i="1"/>
  <c r="V318" i="1"/>
  <c r="V317" i="1"/>
  <c r="W316" i="1"/>
  <c r="W317" i="1" s="1"/>
  <c r="N316" i="1"/>
  <c r="V314" i="1"/>
  <c r="W313" i="1"/>
  <c r="V313" i="1"/>
  <c r="W312" i="1"/>
  <c r="N312" i="1"/>
  <c r="V310" i="1"/>
  <c r="V309" i="1"/>
  <c r="W308" i="1"/>
  <c r="X308" i="1" s="1"/>
  <c r="N308" i="1"/>
  <c r="W307" i="1"/>
  <c r="X307" i="1" s="1"/>
  <c r="X306" i="1"/>
  <c r="X309" i="1" s="1"/>
  <c r="W306" i="1"/>
  <c r="W310" i="1" s="1"/>
  <c r="N306" i="1"/>
  <c r="V304" i="1"/>
  <c r="V303" i="1"/>
  <c r="X302" i="1"/>
  <c r="W302" i="1"/>
  <c r="N302" i="1"/>
  <c r="W301" i="1"/>
  <c r="X301" i="1" s="1"/>
  <c r="N301" i="1"/>
  <c r="W300" i="1"/>
  <c r="X300" i="1" s="1"/>
  <c r="X299" i="1"/>
  <c r="X303" i="1" s="1"/>
  <c r="W299" i="1"/>
  <c r="N299" i="1"/>
  <c r="W298" i="1"/>
  <c r="X298" i="1" s="1"/>
  <c r="N298" i="1"/>
  <c r="W297" i="1"/>
  <c r="X297" i="1" s="1"/>
  <c r="N297" i="1"/>
  <c r="X296" i="1"/>
  <c r="W296" i="1"/>
  <c r="N296" i="1"/>
  <c r="X295" i="1"/>
  <c r="W295" i="1"/>
  <c r="N295" i="1"/>
  <c r="V291" i="1"/>
  <c r="V290" i="1"/>
  <c r="X289" i="1"/>
  <c r="X290" i="1" s="1"/>
  <c r="W289" i="1"/>
  <c r="N289" i="1"/>
  <c r="V287" i="1"/>
  <c r="X286" i="1"/>
  <c r="V286" i="1"/>
  <c r="X285" i="1"/>
  <c r="W285" i="1"/>
  <c r="N285" i="1"/>
  <c r="V283" i="1"/>
  <c r="V282" i="1"/>
  <c r="X281" i="1"/>
  <c r="X282" i="1" s="1"/>
  <c r="W281" i="1"/>
  <c r="N281" i="1"/>
  <c r="V279" i="1"/>
  <c r="X278" i="1"/>
  <c r="V278" i="1"/>
  <c r="X277" i="1"/>
  <c r="W277" i="1"/>
  <c r="N277" i="1"/>
  <c r="V274" i="1"/>
  <c r="V273" i="1"/>
  <c r="X272" i="1"/>
  <c r="W272" i="1"/>
  <c r="N272" i="1"/>
  <c r="W271" i="1"/>
  <c r="N271" i="1"/>
  <c r="V269" i="1"/>
  <c r="V268" i="1"/>
  <c r="W267" i="1"/>
  <c r="X267" i="1" s="1"/>
  <c r="N267" i="1"/>
  <c r="W266" i="1"/>
  <c r="X266" i="1" s="1"/>
  <c r="N266" i="1"/>
  <c r="X265" i="1"/>
  <c r="W265" i="1"/>
  <c r="N265" i="1"/>
  <c r="X264" i="1"/>
  <c r="W264" i="1"/>
  <c r="W263" i="1"/>
  <c r="X263" i="1" s="1"/>
  <c r="N263" i="1"/>
  <c r="X262" i="1"/>
  <c r="W262" i="1"/>
  <c r="N262" i="1"/>
  <c r="W261" i="1"/>
  <c r="W268" i="1" s="1"/>
  <c r="N261" i="1"/>
  <c r="V258" i="1"/>
  <c r="V257" i="1"/>
  <c r="X256" i="1"/>
  <c r="W256" i="1"/>
  <c r="N256" i="1"/>
  <c r="W255" i="1"/>
  <c r="X255" i="1" s="1"/>
  <c r="N255" i="1"/>
  <c r="W254" i="1"/>
  <c r="N254" i="1"/>
  <c r="V252" i="1"/>
  <c r="V251" i="1"/>
  <c r="W250" i="1"/>
  <c r="X250" i="1" s="1"/>
  <c r="N250" i="1"/>
  <c r="X249" i="1"/>
  <c r="W249" i="1"/>
  <c r="W248" i="1"/>
  <c r="X248" i="1" s="1"/>
  <c r="W246" i="1"/>
  <c r="V246" i="1"/>
  <c r="V245" i="1"/>
  <c r="W244" i="1"/>
  <c r="X244" i="1" s="1"/>
  <c r="N244" i="1"/>
  <c r="X243" i="1"/>
  <c r="W243" i="1"/>
  <c r="N243" i="1"/>
  <c r="X242" i="1"/>
  <c r="W242" i="1"/>
  <c r="W245" i="1" s="1"/>
  <c r="N242" i="1"/>
  <c r="V240" i="1"/>
  <c r="V239" i="1"/>
  <c r="X238" i="1"/>
  <c r="W238" i="1"/>
  <c r="N238" i="1"/>
  <c r="W237" i="1"/>
  <c r="X237" i="1" s="1"/>
  <c r="N237" i="1"/>
  <c r="W236" i="1"/>
  <c r="X236" i="1" s="1"/>
  <c r="N236" i="1"/>
  <c r="X235" i="1"/>
  <c r="W235" i="1"/>
  <c r="N235" i="1"/>
  <c r="X234" i="1"/>
  <c r="W234" i="1"/>
  <c r="W233" i="1"/>
  <c r="X233" i="1" s="1"/>
  <c r="X232" i="1"/>
  <c r="W232" i="1"/>
  <c r="N232" i="1"/>
  <c r="W231" i="1"/>
  <c r="X231" i="1" s="1"/>
  <c r="N231" i="1"/>
  <c r="W230" i="1"/>
  <c r="N230" i="1"/>
  <c r="V228" i="1"/>
  <c r="V227" i="1"/>
  <c r="W226" i="1"/>
  <c r="X226" i="1" s="1"/>
  <c r="N226" i="1"/>
  <c r="X225" i="1"/>
  <c r="W225" i="1"/>
  <c r="N225" i="1"/>
  <c r="X224" i="1"/>
  <c r="W224" i="1"/>
  <c r="N224" i="1"/>
  <c r="W223" i="1"/>
  <c r="X223" i="1" s="1"/>
  <c r="X227" i="1" s="1"/>
  <c r="N223" i="1"/>
  <c r="V221" i="1"/>
  <c r="W220" i="1"/>
  <c r="V220" i="1"/>
  <c r="W219" i="1"/>
  <c r="N219" i="1"/>
  <c r="V217" i="1"/>
  <c r="V216" i="1"/>
  <c r="X215" i="1"/>
  <c r="W215" i="1"/>
  <c r="N215" i="1"/>
  <c r="W214" i="1"/>
  <c r="X214" i="1" s="1"/>
  <c r="N214" i="1"/>
  <c r="X213" i="1"/>
  <c r="W213" i="1"/>
  <c r="N213" i="1"/>
  <c r="X212" i="1"/>
  <c r="W212" i="1"/>
  <c r="N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W206" i="1"/>
  <c r="X206" i="1" s="1"/>
  <c r="N206" i="1"/>
  <c r="X205" i="1"/>
  <c r="W205" i="1"/>
  <c r="N205" i="1"/>
  <c r="X204" i="1"/>
  <c r="W204" i="1"/>
  <c r="N204" i="1"/>
  <c r="X203" i="1"/>
  <c r="W203" i="1"/>
  <c r="N203" i="1"/>
  <c r="W202" i="1"/>
  <c r="X202" i="1" s="1"/>
  <c r="N202" i="1"/>
  <c r="X201" i="1"/>
  <c r="W201" i="1"/>
  <c r="N201" i="1"/>
  <c r="V198" i="1"/>
  <c r="V197" i="1"/>
  <c r="X196" i="1"/>
  <c r="W196" i="1"/>
  <c r="N196" i="1"/>
  <c r="X195" i="1"/>
  <c r="X197" i="1" s="1"/>
  <c r="W195" i="1"/>
  <c r="W198" i="1" s="1"/>
  <c r="N195" i="1"/>
  <c r="V193" i="1"/>
  <c r="V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X187" i="1"/>
  <c r="W187" i="1"/>
  <c r="N187" i="1"/>
  <c r="X186" i="1"/>
  <c r="W186" i="1"/>
  <c r="N186" i="1"/>
  <c r="W185" i="1"/>
  <c r="X185" i="1" s="1"/>
  <c r="N185" i="1"/>
  <c r="X184" i="1"/>
  <c r="W184" i="1"/>
  <c r="N184" i="1"/>
  <c r="X183" i="1"/>
  <c r="W183" i="1"/>
  <c r="N183" i="1"/>
  <c r="X182" i="1"/>
  <c r="W182" i="1"/>
  <c r="X181" i="1"/>
  <c r="W181" i="1"/>
  <c r="X180" i="1"/>
  <c r="W180" i="1"/>
  <c r="N180" i="1"/>
  <c r="W179" i="1"/>
  <c r="X179" i="1" s="1"/>
  <c r="N179" i="1"/>
  <c r="X178" i="1"/>
  <c r="W178" i="1"/>
  <c r="W177" i="1"/>
  <c r="X177" i="1" s="1"/>
  <c r="N177" i="1"/>
  <c r="W176" i="1"/>
  <c r="X176" i="1" s="1"/>
  <c r="W175" i="1"/>
  <c r="W192" i="1" s="1"/>
  <c r="N175" i="1"/>
  <c r="V173" i="1"/>
  <c r="V172" i="1"/>
  <c r="X171" i="1"/>
  <c r="W171" i="1"/>
  <c r="N171" i="1"/>
  <c r="X170" i="1"/>
  <c r="W170" i="1"/>
  <c r="N170" i="1"/>
  <c r="W169" i="1"/>
  <c r="X169" i="1" s="1"/>
  <c r="X172" i="1" s="1"/>
  <c r="N169" i="1"/>
  <c r="X168" i="1"/>
  <c r="W168" i="1"/>
  <c r="N168" i="1"/>
  <c r="V166" i="1"/>
  <c r="V165" i="1"/>
  <c r="X164" i="1"/>
  <c r="W164" i="1"/>
  <c r="N164" i="1"/>
  <c r="X163" i="1"/>
  <c r="X165" i="1" s="1"/>
  <c r="W163" i="1"/>
  <c r="W166" i="1" s="1"/>
  <c r="V161" i="1"/>
  <c r="W160" i="1"/>
  <c r="V160" i="1"/>
  <c r="X159" i="1"/>
  <c r="W159" i="1"/>
  <c r="N159" i="1"/>
  <c r="W158" i="1"/>
  <c r="N158" i="1"/>
  <c r="V155" i="1"/>
  <c r="V154" i="1"/>
  <c r="X153" i="1"/>
  <c r="W153" i="1"/>
  <c r="N153" i="1"/>
  <c r="W152" i="1"/>
  <c r="X152" i="1" s="1"/>
  <c r="N152" i="1"/>
  <c r="X151" i="1"/>
  <c r="W151" i="1"/>
  <c r="N151" i="1"/>
  <c r="X150" i="1"/>
  <c r="W150" i="1"/>
  <c r="N150" i="1"/>
  <c r="X149" i="1"/>
  <c r="W149" i="1"/>
  <c r="N149" i="1"/>
  <c r="W148" i="1"/>
  <c r="X148" i="1" s="1"/>
  <c r="N148" i="1"/>
  <c r="X147" i="1"/>
  <c r="W147" i="1"/>
  <c r="N147" i="1"/>
  <c r="X146" i="1"/>
  <c r="W146" i="1"/>
  <c r="N146" i="1"/>
  <c r="X145" i="1"/>
  <c r="X154" i="1" s="1"/>
  <c r="W145" i="1"/>
  <c r="W154" i="1" s="1"/>
  <c r="V142" i="1"/>
  <c r="V141" i="1"/>
  <c r="W140" i="1"/>
  <c r="W141" i="1" s="1"/>
  <c r="N140" i="1"/>
  <c r="X139" i="1"/>
  <c r="W139" i="1"/>
  <c r="N139" i="1"/>
  <c r="X138" i="1"/>
  <c r="W138" i="1"/>
  <c r="N138" i="1"/>
  <c r="V134" i="1"/>
  <c r="V133" i="1"/>
  <c r="X132" i="1"/>
  <c r="W132" i="1"/>
  <c r="N132" i="1"/>
  <c r="X131" i="1"/>
  <c r="W131" i="1"/>
  <c r="N131" i="1"/>
  <c r="W130" i="1"/>
  <c r="F479" i="1" s="1"/>
  <c r="V127" i="1"/>
  <c r="V126" i="1"/>
  <c r="X125" i="1"/>
  <c r="W125" i="1"/>
  <c r="X124" i="1"/>
  <c r="W124" i="1"/>
  <c r="N124" i="1"/>
  <c r="W123" i="1"/>
  <c r="X123" i="1" s="1"/>
  <c r="X122" i="1"/>
  <c r="W122" i="1"/>
  <c r="N122" i="1"/>
  <c r="X121" i="1"/>
  <c r="X126" i="1" s="1"/>
  <c r="W121" i="1"/>
  <c r="W127" i="1" s="1"/>
  <c r="N121" i="1"/>
  <c r="V119" i="1"/>
  <c r="V118" i="1"/>
  <c r="X117" i="1"/>
  <c r="W117" i="1"/>
  <c r="X116" i="1"/>
  <c r="W116" i="1"/>
  <c r="N116" i="1"/>
  <c r="X115" i="1"/>
  <c r="W115" i="1"/>
  <c r="W114" i="1"/>
  <c r="X114" i="1" s="1"/>
  <c r="X113" i="1"/>
  <c r="W113" i="1"/>
  <c r="W112" i="1"/>
  <c r="X112" i="1" s="1"/>
  <c r="X111" i="1"/>
  <c r="W111" i="1"/>
  <c r="W110" i="1"/>
  <c r="X110" i="1" s="1"/>
  <c r="N110" i="1"/>
  <c r="X109" i="1"/>
  <c r="W109" i="1"/>
  <c r="X108" i="1"/>
  <c r="W108" i="1"/>
  <c r="W118" i="1" s="1"/>
  <c r="X107" i="1"/>
  <c r="X118" i="1" s="1"/>
  <c r="W107" i="1"/>
  <c r="W119" i="1" s="1"/>
  <c r="V105" i="1"/>
  <c r="V104" i="1"/>
  <c r="X103" i="1"/>
  <c r="W103" i="1"/>
  <c r="W102" i="1"/>
  <c r="X102" i="1" s="1"/>
  <c r="X101" i="1"/>
  <c r="W101" i="1"/>
  <c r="N101" i="1"/>
  <c r="X100" i="1"/>
  <c r="W100" i="1"/>
  <c r="N100" i="1"/>
  <c r="W99" i="1"/>
  <c r="X99" i="1" s="1"/>
  <c r="N99" i="1"/>
  <c r="X98" i="1"/>
  <c r="W98" i="1"/>
  <c r="N98" i="1"/>
  <c r="X97" i="1"/>
  <c r="W97" i="1"/>
  <c r="N97" i="1"/>
  <c r="X96" i="1"/>
  <c r="W96" i="1"/>
  <c r="N96" i="1"/>
  <c r="W95" i="1"/>
  <c r="X95" i="1" s="1"/>
  <c r="N95" i="1"/>
  <c r="X94" i="1"/>
  <c r="W94" i="1"/>
  <c r="W104" i="1" s="1"/>
  <c r="N94" i="1"/>
  <c r="V92" i="1"/>
  <c r="W91" i="1"/>
  <c r="V91" i="1"/>
  <c r="X90" i="1"/>
  <c r="W90" i="1"/>
  <c r="N90" i="1"/>
  <c r="X89" i="1"/>
  <c r="W89" i="1"/>
  <c r="N89" i="1"/>
  <c r="X88" i="1"/>
  <c r="W88" i="1"/>
  <c r="X87" i="1"/>
  <c r="W87" i="1"/>
  <c r="X86" i="1"/>
  <c r="W86" i="1"/>
  <c r="X85" i="1"/>
  <c r="W85" i="1"/>
  <c r="N85" i="1"/>
  <c r="X84" i="1"/>
  <c r="X91" i="1" s="1"/>
  <c r="W84" i="1"/>
  <c r="W92" i="1" s="1"/>
  <c r="V82" i="1"/>
  <c r="V81" i="1"/>
  <c r="X80" i="1"/>
  <c r="W80" i="1"/>
  <c r="N80" i="1"/>
  <c r="W79" i="1"/>
  <c r="X79" i="1" s="1"/>
  <c r="N79" i="1"/>
  <c r="X78" i="1"/>
  <c r="W78" i="1"/>
  <c r="N78" i="1"/>
  <c r="X77" i="1"/>
  <c r="W77" i="1"/>
  <c r="N77" i="1"/>
  <c r="X76" i="1"/>
  <c r="W76" i="1"/>
  <c r="X75" i="1"/>
  <c r="W75" i="1"/>
  <c r="X74" i="1"/>
  <c r="W74" i="1"/>
  <c r="X73" i="1"/>
  <c r="W73" i="1"/>
  <c r="N73" i="1"/>
  <c r="X72" i="1"/>
  <c r="W72" i="1"/>
  <c r="N72" i="1"/>
  <c r="X71" i="1"/>
  <c r="W71" i="1"/>
  <c r="N71" i="1"/>
  <c r="W70" i="1"/>
  <c r="X70" i="1" s="1"/>
  <c r="N70" i="1"/>
  <c r="X69" i="1"/>
  <c r="W69" i="1"/>
  <c r="N69" i="1"/>
  <c r="X68" i="1"/>
  <c r="W68" i="1"/>
  <c r="N68" i="1"/>
  <c r="X67" i="1"/>
  <c r="W67" i="1"/>
  <c r="N67" i="1"/>
  <c r="W66" i="1"/>
  <c r="X66" i="1" s="1"/>
  <c r="X65" i="1"/>
  <c r="W65" i="1"/>
  <c r="N65" i="1"/>
  <c r="X64" i="1"/>
  <c r="W64" i="1"/>
  <c r="W81" i="1" s="1"/>
  <c r="X63" i="1"/>
  <c r="W63" i="1"/>
  <c r="V60" i="1"/>
  <c r="V59" i="1"/>
  <c r="X58" i="1"/>
  <c r="W58" i="1"/>
  <c r="W57" i="1"/>
  <c r="X57" i="1" s="1"/>
  <c r="N57" i="1"/>
  <c r="X56" i="1"/>
  <c r="W56" i="1"/>
  <c r="X55" i="1"/>
  <c r="X59" i="1" s="1"/>
  <c r="W55" i="1"/>
  <c r="W59" i="1" s="1"/>
  <c r="N55" i="1"/>
  <c r="V52" i="1"/>
  <c r="V51" i="1"/>
  <c r="X50" i="1"/>
  <c r="W50" i="1"/>
  <c r="N50" i="1"/>
  <c r="W49" i="1"/>
  <c r="C479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X28" i="1"/>
  <c r="W28" i="1"/>
  <c r="N28" i="1"/>
  <c r="W27" i="1"/>
  <c r="W32" i="1" s="1"/>
  <c r="N27" i="1"/>
  <c r="X26" i="1"/>
  <c r="W26" i="1"/>
  <c r="N26" i="1"/>
  <c r="W24" i="1"/>
  <c r="V24" i="1"/>
  <c r="V469" i="1" s="1"/>
  <c r="W23" i="1"/>
  <c r="V23" i="1"/>
  <c r="X22" i="1"/>
  <c r="X23" i="1" s="1"/>
  <c r="W22" i="1"/>
  <c r="N22" i="1"/>
  <c r="H10" i="1"/>
  <c r="J9" i="1"/>
  <c r="A9" i="1"/>
  <c r="H9" i="1" s="1"/>
  <c r="D7" i="1"/>
  <c r="O6" i="1"/>
  <c r="N2" i="1"/>
  <c r="X216" i="1" l="1"/>
  <c r="X81" i="1"/>
  <c r="X104" i="1"/>
  <c r="W60" i="1"/>
  <c r="W105" i="1"/>
  <c r="W126" i="1"/>
  <c r="W134" i="1"/>
  <c r="D479" i="1"/>
  <c r="X435" i="1"/>
  <c r="A10" i="1"/>
  <c r="B479" i="1"/>
  <c r="W470" i="1"/>
  <c r="X27" i="1"/>
  <c r="X32" i="1" s="1"/>
  <c r="X474" i="1" s="1"/>
  <c r="X35" i="1"/>
  <c r="X36" i="1" s="1"/>
  <c r="X39" i="1"/>
  <c r="X40" i="1" s="1"/>
  <c r="X43" i="1"/>
  <c r="X44" i="1" s="1"/>
  <c r="X49" i="1"/>
  <c r="X51" i="1" s="1"/>
  <c r="W52" i="1"/>
  <c r="E479" i="1"/>
  <c r="W82" i="1"/>
  <c r="X130" i="1"/>
  <c r="X133" i="1" s="1"/>
  <c r="W133" i="1"/>
  <c r="X140" i="1"/>
  <c r="X141" i="1" s="1"/>
  <c r="W155" i="1"/>
  <c r="W165" i="1"/>
  <c r="W172" i="1"/>
  <c r="X175" i="1"/>
  <c r="X192" i="1" s="1"/>
  <c r="W193" i="1"/>
  <c r="W197" i="1"/>
  <c r="J479" i="1"/>
  <c r="X261" i="1"/>
  <c r="X268" i="1" s="1"/>
  <c r="W273" i="1"/>
  <c r="W274" i="1"/>
  <c r="X271" i="1"/>
  <c r="X273" i="1" s="1"/>
  <c r="W278" i="1"/>
  <c r="W279" i="1"/>
  <c r="W286" i="1"/>
  <c r="W287" i="1"/>
  <c r="W303" i="1"/>
  <c r="N479" i="1"/>
  <c r="W304" i="1"/>
  <c r="W309" i="1"/>
  <c r="W314" i="1"/>
  <c r="X312" i="1"/>
  <c r="X313" i="1" s="1"/>
  <c r="O479" i="1"/>
  <c r="X321" i="1"/>
  <c r="X325" i="1" s="1"/>
  <c r="W326" i="1"/>
  <c r="W337" i="1"/>
  <c r="X380" i="1"/>
  <c r="R479" i="1"/>
  <c r="W422" i="1"/>
  <c r="W436" i="1"/>
  <c r="W452" i="1"/>
  <c r="X450" i="1"/>
  <c r="X452" i="1" s="1"/>
  <c r="W463" i="1"/>
  <c r="W462" i="1"/>
  <c r="T479" i="1"/>
  <c r="W468" i="1"/>
  <c r="X466" i="1"/>
  <c r="X467" i="1" s="1"/>
  <c r="H479" i="1"/>
  <c r="W228" i="1"/>
  <c r="X251" i="1"/>
  <c r="W252" i="1"/>
  <c r="W382" i="1"/>
  <c r="F9" i="1"/>
  <c r="F10" i="1"/>
  <c r="W33" i="1"/>
  <c r="W469" i="1" s="1"/>
  <c r="W37" i="1"/>
  <c r="W41" i="1"/>
  <c r="W45" i="1"/>
  <c r="W51" i="1"/>
  <c r="W473" i="1" s="1"/>
  <c r="G479" i="1"/>
  <c r="W142" i="1"/>
  <c r="W173" i="1"/>
  <c r="W216" i="1"/>
  <c r="W221" i="1"/>
  <c r="X219" i="1"/>
  <c r="X220" i="1" s="1"/>
  <c r="W227" i="1"/>
  <c r="W239" i="1"/>
  <c r="X245" i="1"/>
  <c r="W251" i="1"/>
  <c r="W257" i="1"/>
  <c r="X382" i="1"/>
  <c r="X421" i="1"/>
  <c r="S479" i="1"/>
  <c r="W447" i="1"/>
  <c r="W471" i="1"/>
  <c r="M479" i="1"/>
  <c r="L479" i="1"/>
  <c r="W269" i="1"/>
  <c r="W376" i="1"/>
  <c r="X374" i="1"/>
  <c r="X375" i="1" s="1"/>
  <c r="V473" i="1"/>
  <c r="W161" i="1"/>
  <c r="X158" i="1"/>
  <c r="X160" i="1" s="1"/>
  <c r="I479" i="1"/>
  <c r="W282" i="1"/>
  <c r="W283" i="1"/>
  <c r="W290" i="1"/>
  <c r="W291" i="1"/>
  <c r="W318" i="1"/>
  <c r="X316" i="1"/>
  <c r="X317" i="1" s="1"/>
  <c r="W338" i="1"/>
  <c r="P479" i="1"/>
  <c r="W364" i="1"/>
  <c r="W365" i="1"/>
  <c r="X351" i="1"/>
  <c r="X364" i="1" s="1"/>
  <c r="W387" i="1"/>
  <c r="X385" i="1"/>
  <c r="X387" i="1" s="1"/>
  <c r="X403" i="1"/>
  <c r="W435" i="1"/>
  <c r="X445" i="1"/>
  <c r="X447" i="1" s="1"/>
  <c r="W457" i="1"/>
  <c r="Q479" i="1"/>
  <c r="W240" i="1"/>
  <c r="W258" i="1"/>
  <c r="W403" i="1"/>
  <c r="W421" i="1"/>
  <c r="W458" i="1"/>
  <c r="W217" i="1"/>
  <c r="X230" i="1"/>
  <c r="X239" i="1" s="1"/>
  <c r="X254" i="1"/>
  <c r="X257" i="1" s="1"/>
  <c r="X328" i="1"/>
  <c r="X330" i="1" s="1"/>
  <c r="X346" i="1"/>
  <c r="X348" i="1" s="1"/>
  <c r="W349" i="1"/>
  <c r="X438" i="1"/>
  <c r="X440" i="1" s="1"/>
  <c r="X455" i="1"/>
  <c r="X457" i="1" s="1"/>
  <c r="W472" i="1" l="1"/>
</calcChain>
</file>

<file path=xl/sharedStrings.xml><?xml version="1.0" encoding="utf-8"?>
<sst xmlns="http://schemas.openxmlformats.org/spreadsheetml/2006/main" count="2016" uniqueCount="698">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</sst>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311" customWidth="1"/>
    <col min="19" max="19" width="10.42578125" style="311" customWidth="1"/>
    <col min="20" max="20" width="9.42578125" style="311" customWidth="1"/>
    <col min="21" max="21" width="8.42578125" style="311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07" customWidth="1"/>
    <col min="31" max="32" width="9.140625" style="307" customWidth="1"/>
    <col min="33" max="16384" width="9.140625" style="307"/>
  </cols>
  <sheetData>
    <row r="1" spans="1:29" s="306" customFormat="1" ht="45" customHeight="1" x14ac:dyDescent="0.2">
      <c r="A1" s="40"/>
      <c r="B1" s="40"/>
      <c r="C1" s="40"/>
      <c r="D1" s="418" t="s">
        <v>0</v>
      </c>
      <c r="E1" s="419"/>
      <c r="F1" s="419"/>
      <c r="G1" s="11" t="s">
        <v>1</v>
      </c>
      <c r="H1" s="418" t="s">
        <v>2</v>
      </c>
      <c r="I1" s="419"/>
      <c r="J1" s="419"/>
      <c r="K1" s="419"/>
      <c r="L1" s="419"/>
      <c r="M1" s="419"/>
      <c r="N1" s="419"/>
      <c r="O1" s="419"/>
      <c r="P1" s="652" t="s">
        <v>3</v>
      </c>
      <c r="Q1" s="419"/>
      <c r="R1" s="419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06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0"/>
      <c r="P2" s="330"/>
      <c r="Q2" s="330"/>
      <c r="R2" s="330"/>
      <c r="S2" s="330"/>
      <c r="T2" s="330"/>
      <c r="U2" s="330"/>
      <c r="V2" s="15"/>
      <c r="W2" s="15"/>
      <c r="X2" s="15"/>
      <c r="Y2" s="15"/>
      <c r="Z2" s="50"/>
      <c r="AA2" s="50"/>
      <c r="AB2" s="50"/>
    </row>
    <row r="3" spans="1:29" s="306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30"/>
      <c r="O3" s="330"/>
      <c r="P3" s="330"/>
      <c r="Q3" s="330"/>
      <c r="R3" s="330"/>
      <c r="S3" s="330"/>
      <c r="T3" s="330"/>
      <c r="U3" s="330"/>
      <c r="V3" s="15"/>
      <c r="W3" s="15"/>
      <c r="X3" s="15"/>
      <c r="Y3" s="15"/>
      <c r="Z3" s="50"/>
      <c r="AA3" s="50"/>
      <c r="AB3" s="50"/>
    </row>
    <row r="4" spans="1:29" s="306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06" customFormat="1" ht="23.45" customHeight="1" x14ac:dyDescent="0.2">
      <c r="A5" s="447" t="s">
        <v>8</v>
      </c>
      <c r="B5" s="348"/>
      <c r="C5" s="349"/>
      <c r="D5" s="352"/>
      <c r="E5" s="354"/>
      <c r="F5" s="618" t="s">
        <v>9</v>
      </c>
      <c r="G5" s="349"/>
      <c r="H5" s="352" t="s">
        <v>697</v>
      </c>
      <c r="I5" s="353"/>
      <c r="J5" s="353"/>
      <c r="K5" s="353"/>
      <c r="L5" s="354"/>
      <c r="N5" s="23" t="s">
        <v>10</v>
      </c>
      <c r="O5" s="549">
        <v>45270</v>
      </c>
      <c r="P5" s="403"/>
      <c r="R5" s="640" t="s">
        <v>11</v>
      </c>
      <c r="S5" s="377"/>
      <c r="T5" s="490" t="s">
        <v>12</v>
      </c>
      <c r="U5" s="403"/>
      <c r="Z5" s="50"/>
      <c r="AA5" s="50"/>
      <c r="AB5" s="50"/>
    </row>
    <row r="6" spans="1:29" s="306" customFormat="1" ht="24" customHeight="1" x14ac:dyDescent="0.2">
      <c r="A6" s="447" t="s">
        <v>13</v>
      </c>
      <c r="B6" s="348"/>
      <c r="C6" s="349"/>
      <c r="D6" s="578" t="s">
        <v>14</v>
      </c>
      <c r="E6" s="579"/>
      <c r="F6" s="579"/>
      <c r="G6" s="579"/>
      <c r="H6" s="579"/>
      <c r="I6" s="579"/>
      <c r="J6" s="579"/>
      <c r="K6" s="579"/>
      <c r="L6" s="403"/>
      <c r="N6" s="23" t="s">
        <v>15</v>
      </c>
      <c r="O6" s="433" t="str">
        <f>IF(O5=0," ",CHOOSE(WEEKDAY(O5,2),"Понедельник","Вторник","Среда","Четверг","Пятница","Суббота","Воскресенье"))</f>
        <v>Воскресенье</v>
      </c>
      <c r="P6" s="323"/>
      <c r="R6" s="376" t="s">
        <v>16</v>
      </c>
      <c r="S6" s="377"/>
      <c r="T6" s="497" t="s">
        <v>17</v>
      </c>
      <c r="U6" s="362"/>
      <c r="Z6" s="50"/>
      <c r="AA6" s="50"/>
      <c r="AB6" s="50"/>
    </row>
    <row r="7" spans="1:29" s="306" customFormat="1" ht="21.75" hidden="1" customHeight="1" x14ac:dyDescent="0.2">
      <c r="A7" s="54"/>
      <c r="B7" s="54"/>
      <c r="C7" s="54"/>
      <c r="D7" s="520" t="str">
        <f>IFERROR(VLOOKUP(DeliveryAddress,Table,3,0),1)</f>
        <v>4</v>
      </c>
      <c r="E7" s="521"/>
      <c r="F7" s="521"/>
      <c r="G7" s="521"/>
      <c r="H7" s="521"/>
      <c r="I7" s="521"/>
      <c r="J7" s="521"/>
      <c r="K7" s="521"/>
      <c r="L7" s="522"/>
      <c r="N7" s="23"/>
      <c r="O7" s="41"/>
      <c r="P7" s="41"/>
      <c r="R7" s="330"/>
      <c r="S7" s="377"/>
      <c r="T7" s="498"/>
      <c r="U7" s="499"/>
      <c r="Z7" s="50"/>
      <c r="AA7" s="50"/>
      <c r="AB7" s="50"/>
    </row>
    <row r="8" spans="1:29" s="306" customFormat="1" ht="25.5" customHeight="1" x14ac:dyDescent="0.2">
      <c r="A8" s="645" t="s">
        <v>18</v>
      </c>
      <c r="B8" s="327"/>
      <c r="C8" s="328"/>
      <c r="D8" s="409"/>
      <c r="E8" s="410"/>
      <c r="F8" s="410"/>
      <c r="G8" s="410"/>
      <c r="H8" s="410"/>
      <c r="I8" s="410"/>
      <c r="J8" s="410"/>
      <c r="K8" s="410"/>
      <c r="L8" s="411"/>
      <c r="N8" s="23" t="s">
        <v>19</v>
      </c>
      <c r="O8" s="402">
        <v>0.45833333333333331</v>
      </c>
      <c r="P8" s="403"/>
      <c r="R8" s="330"/>
      <c r="S8" s="377"/>
      <c r="T8" s="498"/>
      <c r="U8" s="499"/>
      <c r="Z8" s="50"/>
      <c r="AA8" s="50"/>
      <c r="AB8" s="50"/>
    </row>
    <row r="9" spans="1:29" s="306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65"/>
      <c r="E9" s="333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N9" s="25" t="s">
        <v>20</v>
      </c>
      <c r="O9" s="549"/>
      <c r="P9" s="403"/>
      <c r="R9" s="330"/>
      <c r="S9" s="377"/>
      <c r="T9" s="500"/>
      <c r="U9" s="501"/>
      <c r="V9" s="42"/>
      <c r="W9" s="42"/>
      <c r="X9" s="42"/>
      <c r="Y9" s="42"/>
      <c r="Z9" s="50"/>
      <c r="AA9" s="50"/>
      <c r="AB9" s="50"/>
    </row>
    <row r="10" spans="1:29" s="306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65"/>
      <c r="E10" s="333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560" t="str">
        <f>IFERROR(VLOOKUP($D$10,Proxy,2,FALSE),"")</f>
        <v/>
      </c>
      <c r="I10" s="330"/>
      <c r="J10" s="330"/>
      <c r="K10" s="330"/>
      <c r="L10" s="330"/>
      <c r="N10" s="25" t="s">
        <v>21</v>
      </c>
      <c r="O10" s="402"/>
      <c r="P10" s="403"/>
      <c r="S10" s="23" t="s">
        <v>22</v>
      </c>
      <c r="T10" s="361" t="s">
        <v>23</v>
      </c>
      <c r="U10" s="362"/>
      <c r="V10" s="43"/>
      <c r="W10" s="43"/>
      <c r="X10" s="43"/>
      <c r="Y10" s="43"/>
      <c r="Z10" s="50"/>
      <c r="AA10" s="50"/>
      <c r="AB10" s="50"/>
    </row>
    <row r="11" spans="1:29" s="306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02"/>
      <c r="P11" s="403"/>
      <c r="S11" s="23" t="s">
        <v>26</v>
      </c>
      <c r="T11" s="580" t="s">
        <v>27</v>
      </c>
      <c r="U11" s="581"/>
      <c r="V11" s="44"/>
      <c r="W11" s="44"/>
      <c r="X11" s="44"/>
      <c r="Y11" s="44"/>
      <c r="Z11" s="50"/>
      <c r="AA11" s="50"/>
      <c r="AB11" s="50"/>
    </row>
    <row r="12" spans="1:29" s="306" customFormat="1" ht="18.600000000000001" customHeight="1" x14ac:dyDescent="0.2">
      <c r="A12" s="616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9"/>
      <c r="N12" s="23" t="s">
        <v>29</v>
      </c>
      <c r="O12" s="573"/>
      <c r="P12" s="522"/>
      <c r="Q12" s="22"/>
      <c r="S12" s="23"/>
      <c r="T12" s="419"/>
      <c r="U12" s="330"/>
      <c r="Z12" s="50"/>
      <c r="AA12" s="50"/>
      <c r="AB12" s="50"/>
    </row>
    <row r="13" spans="1:29" s="306" customFormat="1" ht="23.25" customHeight="1" x14ac:dyDescent="0.2">
      <c r="A13" s="616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25"/>
      <c r="N13" s="25" t="s">
        <v>31</v>
      </c>
      <c r="O13" s="580"/>
      <c r="P13" s="581"/>
      <c r="Q13" s="22"/>
      <c r="V13" s="48"/>
      <c r="W13" s="48"/>
      <c r="X13" s="48"/>
      <c r="Y13" s="48"/>
      <c r="Z13" s="50"/>
      <c r="AA13" s="50"/>
      <c r="AB13" s="50"/>
    </row>
    <row r="14" spans="1:29" s="306" customFormat="1" ht="18.600000000000001" customHeight="1" x14ac:dyDescent="0.2">
      <c r="A14" s="616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9"/>
      <c r="V14" s="49"/>
      <c r="W14" s="49"/>
      <c r="X14" s="49"/>
      <c r="Y14" s="49"/>
      <c r="Z14" s="50"/>
      <c r="AA14" s="50"/>
      <c r="AB14" s="50"/>
    </row>
    <row r="15" spans="1:29" s="306" customFormat="1" ht="22.5" customHeight="1" x14ac:dyDescent="0.2">
      <c r="A15" s="637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N15" s="475" t="s">
        <v>34</v>
      </c>
      <c r="O15" s="419"/>
      <c r="P15" s="419"/>
      <c r="Q15" s="419"/>
      <c r="R15" s="419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76"/>
      <c r="O16" s="476"/>
      <c r="P16" s="476"/>
      <c r="Q16" s="476"/>
      <c r="R16" s="476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57" t="s">
        <v>35</v>
      </c>
      <c r="B17" s="357" t="s">
        <v>36</v>
      </c>
      <c r="C17" s="462" t="s">
        <v>37</v>
      </c>
      <c r="D17" s="357" t="s">
        <v>38</v>
      </c>
      <c r="E17" s="428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427"/>
      <c r="P17" s="427"/>
      <c r="Q17" s="427"/>
      <c r="R17" s="428"/>
      <c r="S17" s="643" t="s">
        <v>48</v>
      </c>
      <c r="T17" s="349"/>
      <c r="U17" s="357" t="s">
        <v>49</v>
      </c>
      <c r="V17" s="357" t="s">
        <v>50</v>
      </c>
      <c r="W17" s="370" t="s">
        <v>51</v>
      </c>
      <c r="X17" s="357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49"/>
      <c r="BA17" s="380" t="s">
        <v>56</v>
      </c>
    </row>
    <row r="18" spans="1:53" ht="14.25" customHeight="1" x14ac:dyDescent="0.2">
      <c r="A18" s="358"/>
      <c r="B18" s="358"/>
      <c r="C18" s="358"/>
      <c r="D18" s="429"/>
      <c r="E18" s="431"/>
      <c r="F18" s="358"/>
      <c r="G18" s="358"/>
      <c r="H18" s="358"/>
      <c r="I18" s="358"/>
      <c r="J18" s="358"/>
      <c r="K18" s="358"/>
      <c r="L18" s="358"/>
      <c r="M18" s="358"/>
      <c r="N18" s="429"/>
      <c r="O18" s="430"/>
      <c r="P18" s="430"/>
      <c r="Q18" s="430"/>
      <c r="R18" s="431"/>
      <c r="S18" s="308" t="s">
        <v>57</v>
      </c>
      <c r="T18" s="308" t="s">
        <v>58</v>
      </c>
      <c r="U18" s="358"/>
      <c r="V18" s="358"/>
      <c r="W18" s="371"/>
      <c r="X18" s="358"/>
      <c r="Y18" s="551"/>
      <c r="Z18" s="551"/>
      <c r="AA18" s="390"/>
      <c r="AB18" s="391"/>
      <c r="AC18" s="392"/>
      <c r="AD18" s="450"/>
      <c r="BA18" s="330"/>
    </row>
    <row r="19" spans="1:53" ht="27.75" customHeight="1" x14ac:dyDescent="0.2">
      <c r="A19" s="367" t="s">
        <v>59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7"/>
      <c r="Z19" s="47"/>
    </row>
    <row r="20" spans="1:53" ht="16.5" customHeight="1" x14ac:dyDescent="0.25">
      <c r="A20" s="351" t="s">
        <v>59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10"/>
      <c r="Z20" s="310"/>
    </row>
    <row r="21" spans="1:53" ht="14.25" customHeight="1" x14ac:dyDescent="0.25">
      <c r="A21" s="343" t="s">
        <v>60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09"/>
      <c r="Z21" s="309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22">
        <v>4607091389258</v>
      </c>
      <c r="E22" s="323"/>
      <c r="F22" s="313">
        <v>0.3</v>
      </c>
      <c r="G22" s="31">
        <v>6</v>
      </c>
      <c r="H22" s="313">
        <v>1.8</v>
      </c>
      <c r="I22" s="313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23"/>
      <c r="S22" s="33"/>
      <c r="T22" s="33"/>
      <c r="U22" s="34" t="s">
        <v>65</v>
      </c>
      <c r="V22" s="314">
        <v>0</v>
      </c>
      <c r="W22" s="315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2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1"/>
      <c r="N23" s="326" t="s">
        <v>66</v>
      </c>
      <c r="O23" s="327"/>
      <c r="P23" s="327"/>
      <c r="Q23" s="327"/>
      <c r="R23" s="327"/>
      <c r="S23" s="327"/>
      <c r="T23" s="328"/>
      <c r="U23" s="36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1"/>
      <c r="N24" s="326" t="s">
        <v>66</v>
      </c>
      <c r="O24" s="327"/>
      <c r="P24" s="327"/>
      <c r="Q24" s="327"/>
      <c r="R24" s="327"/>
      <c r="S24" s="327"/>
      <c r="T24" s="328"/>
      <c r="U24" s="36" t="s">
        <v>65</v>
      </c>
      <c r="V24" s="316">
        <f>IFERROR(SUM(V22:V22),"0")</f>
        <v>0</v>
      </c>
      <c r="W24" s="316">
        <f>IFERROR(SUM(W22:W22),"0")</f>
        <v>0</v>
      </c>
      <c r="X24" s="36"/>
      <c r="Y24" s="317"/>
      <c r="Z24" s="317"/>
    </row>
    <row r="25" spans="1:53" ht="14.25" customHeight="1" x14ac:dyDescent="0.25">
      <c r="A25" s="343" t="s">
        <v>68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09"/>
      <c r="Z25" s="309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22">
        <v>4607091383881</v>
      </c>
      <c r="E26" s="323"/>
      <c r="F26" s="313">
        <v>0.33</v>
      </c>
      <c r="G26" s="31">
        <v>6</v>
      </c>
      <c r="H26" s="313">
        <v>1.98</v>
      </c>
      <c r="I26" s="313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23"/>
      <c r="S26" s="33"/>
      <c r="T26" s="33"/>
      <c r="U26" s="34" t="s">
        <v>65</v>
      </c>
      <c r="V26" s="314">
        <v>0</v>
      </c>
      <c r="W26" s="315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22">
        <v>4607091388237</v>
      </c>
      <c r="E27" s="323"/>
      <c r="F27" s="313">
        <v>0.42</v>
      </c>
      <c r="G27" s="31">
        <v>6</v>
      </c>
      <c r="H27" s="313">
        <v>2.52</v>
      </c>
      <c r="I27" s="313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23"/>
      <c r="S27" s="33"/>
      <c r="T27" s="33"/>
      <c r="U27" s="34" t="s">
        <v>65</v>
      </c>
      <c r="V27" s="314">
        <v>0</v>
      </c>
      <c r="W27" s="315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22">
        <v>4607091383935</v>
      </c>
      <c r="E28" s="323"/>
      <c r="F28" s="313">
        <v>0.33</v>
      </c>
      <c r="G28" s="31">
        <v>6</v>
      </c>
      <c r="H28" s="313">
        <v>1.98</v>
      </c>
      <c r="I28" s="313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3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23"/>
      <c r="S28" s="33"/>
      <c r="T28" s="33"/>
      <c r="U28" s="34" t="s">
        <v>65</v>
      </c>
      <c r="V28" s="314">
        <v>0</v>
      </c>
      <c r="W28" s="315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22">
        <v>4680115881853</v>
      </c>
      <c r="E29" s="323"/>
      <c r="F29" s="313">
        <v>0.33</v>
      </c>
      <c r="G29" s="31">
        <v>6</v>
      </c>
      <c r="H29" s="313">
        <v>1.98</v>
      </c>
      <c r="I29" s="313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23"/>
      <c r="S29" s="33"/>
      <c r="T29" s="33"/>
      <c r="U29" s="34" t="s">
        <v>65</v>
      </c>
      <c r="V29" s="314">
        <v>0</v>
      </c>
      <c r="W29" s="315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22">
        <v>4607091383911</v>
      </c>
      <c r="E30" s="323"/>
      <c r="F30" s="313">
        <v>0.33</v>
      </c>
      <c r="G30" s="31">
        <v>6</v>
      </c>
      <c r="H30" s="313">
        <v>1.98</v>
      </c>
      <c r="I30" s="313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23"/>
      <c r="S30" s="33"/>
      <c r="T30" s="33"/>
      <c r="U30" s="34" t="s">
        <v>65</v>
      </c>
      <c r="V30" s="314">
        <v>0</v>
      </c>
      <c r="W30" s="315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22">
        <v>4607091388244</v>
      </c>
      <c r="E31" s="323"/>
      <c r="F31" s="313">
        <v>0.42</v>
      </c>
      <c r="G31" s="31">
        <v>6</v>
      </c>
      <c r="H31" s="313">
        <v>2.52</v>
      </c>
      <c r="I31" s="313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50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23"/>
      <c r="S31" s="33"/>
      <c r="T31" s="33"/>
      <c r="U31" s="34" t="s">
        <v>65</v>
      </c>
      <c r="V31" s="314">
        <v>0</v>
      </c>
      <c r="W31" s="315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2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1"/>
      <c r="N32" s="326" t="s">
        <v>66</v>
      </c>
      <c r="O32" s="327"/>
      <c r="P32" s="327"/>
      <c r="Q32" s="327"/>
      <c r="R32" s="327"/>
      <c r="S32" s="327"/>
      <c r="T32" s="328"/>
      <c r="U32" s="36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1"/>
      <c r="N33" s="326" t="s">
        <v>66</v>
      </c>
      <c r="O33" s="327"/>
      <c r="P33" s="327"/>
      <c r="Q33" s="327"/>
      <c r="R33" s="327"/>
      <c r="S33" s="327"/>
      <c r="T33" s="328"/>
      <c r="U33" s="36" t="s">
        <v>65</v>
      </c>
      <c r="V33" s="316">
        <f>IFERROR(SUM(V26:V31),"0")</f>
        <v>0</v>
      </c>
      <c r="W33" s="316">
        <f>IFERROR(SUM(W26:W31),"0")</f>
        <v>0</v>
      </c>
      <c r="X33" s="36"/>
      <c r="Y33" s="317"/>
      <c r="Z33" s="317"/>
    </row>
    <row r="34" spans="1:53" ht="14.25" customHeight="1" x14ac:dyDescent="0.25">
      <c r="A34" s="343" t="s">
        <v>81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09"/>
      <c r="Z34" s="309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22">
        <v>4607091388503</v>
      </c>
      <c r="E35" s="323"/>
      <c r="F35" s="313">
        <v>0.05</v>
      </c>
      <c r="G35" s="31">
        <v>12</v>
      </c>
      <c r="H35" s="313">
        <v>0.6</v>
      </c>
      <c r="I35" s="313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23"/>
      <c r="S35" s="33"/>
      <c r="T35" s="33"/>
      <c r="U35" s="34" t="s">
        <v>65</v>
      </c>
      <c r="V35" s="314">
        <v>0</v>
      </c>
      <c r="W35" s="315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29"/>
      <c r="B36" s="330"/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1"/>
      <c r="N36" s="326" t="s">
        <v>66</v>
      </c>
      <c r="O36" s="327"/>
      <c r="P36" s="327"/>
      <c r="Q36" s="327"/>
      <c r="R36" s="327"/>
      <c r="S36" s="327"/>
      <c r="T36" s="328"/>
      <c r="U36" s="36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30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1"/>
      <c r="N37" s="326" t="s">
        <v>66</v>
      </c>
      <c r="O37" s="327"/>
      <c r="P37" s="327"/>
      <c r="Q37" s="327"/>
      <c r="R37" s="327"/>
      <c r="S37" s="327"/>
      <c r="T37" s="328"/>
      <c r="U37" s="36" t="s">
        <v>65</v>
      </c>
      <c r="V37" s="316">
        <f>IFERROR(SUM(V35:V35),"0")</f>
        <v>0</v>
      </c>
      <c r="W37" s="316">
        <f>IFERROR(SUM(W35:W35),"0")</f>
        <v>0</v>
      </c>
      <c r="X37" s="36"/>
      <c r="Y37" s="317"/>
      <c r="Z37" s="317"/>
    </row>
    <row r="38" spans="1:53" ht="14.25" customHeight="1" x14ac:dyDescent="0.25">
      <c r="A38" s="343" t="s">
        <v>86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309"/>
      <c r="Z38" s="309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22">
        <v>4607091388282</v>
      </c>
      <c r="E39" s="323"/>
      <c r="F39" s="313">
        <v>0.3</v>
      </c>
      <c r="G39" s="31">
        <v>6</v>
      </c>
      <c r="H39" s="313">
        <v>1.8</v>
      </c>
      <c r="I39" s="313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23"/>
      <c r="S39" s="33"/>
      <c r="T39" s="33"/>
      <c r="U39" s="34" t="s">
        <v>65</v>
      </c>
      <c r="V39" s="314">
        <v>0</v>
      </c>
      <c r="W39" s="315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2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1"/>
      <c r="N40" s="326" t="s">
        <v>66</v>
      </c>
      <c r="O40" s="327"/>
      <c r="P40" s="327"/>
      <c r="Q40" s="327"/>
      <c r="R40" s="327"/>
      <c r="S40" s="327"/>
      <c r="T40" s="328"/>
      <c r="U40" s="36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1"/>
      <c r="N41" s="326" t="s">
        <v>66</v>
      </c>
      <c r="O41" s="327"/>
      <c r="P41" s="327"/>
      <c r="Q41" s="327"/>
      <c r="R41" s="327"/>
      <c r="S41" s="327"/>
      <c r="T41" s="328"/>
      <c r="U41" s="36" t="s">
        <v>65</v>
      </c>
      <c r="V41" s="316">
        <f>IFERROR(SUM(V39:V39),"0")</f>
        <v>0</v>
      </c>
      <c r="W41" s="316">
        <f>IFERROR(SUM(W39:W39),"0")</f>
        <v>0</v>
      </c>
      <c r="X41" s="36"/>
      <c r="Y41" s="317"/>
      <c r="Z41" s="317"/>
    </row>
    <row r="42" spans="1:53" ht="14.25" customHeight="1" x14ac:dyDescent="0.25">
      <c r="A42" s="343" t="s">
        <v>90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09"/>
      <c r="Z42" s="309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22">
        <v>4607091389111</v>
      </c>
      <c r="E43" s="323"/>
      <c r="F43" s="313">
        <v>2.5000000000000001E-2</v>
      </c>
      <c r="G43" s="31">
        <v>10</v>
      </c>
      <c r="H43" s="313">
        <v>0.25</v>
      </c>
      <c r="I43" s="313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23"/>
      <c r="S43" s="33"/>
      <c r="T43" s="33"/>
      <c r="U43" s="34" t="s">
        <v>65</v>
      </c>
      <c r="V43" s="314">
        <v>0</v>
      </c>
      <c r="W43" s="315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29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1"/>
      <c r="N44" s="326" t="s">
        <v>66</v>
      </c>
      <c r="O44" s="327"/>
      <c r="P44" s="327"/>
      <c r="Q44" s="327"/>
      <c r="R44" s="327"/>
      <c r="S44" s="327"/>
      <c r="T44" s="328"/>
      <c r="U44" s="36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30"/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1"/>
      <c r="N45" s="326" t="s">
        <v>66</v>
      </c>
      <c r="O45" s="327"/>
      <c r="P45" s="327"/>
      <c r="Q45" s="327"/>
      <c r="R45" s="327"/>
      <c r="S45" s="327"/>
      <c r="T45" s="328"/>
      <c r="U45" s="36" t="s">
        <v>65</v>
      </c>
      <c r="V45" s="316">
        <f>IFERROR(SUM(V43:V43),"0")</f>
        <v>0</v>
      </c>
      <c r="W45" s="316">
        <f>IFERROR(SUM(W43:W43),"0")</f>
        <v>0</v>
      </c>
      <c r="X45" s="36"/>
      <c r="Y45" s="317"/>
      <c r="Z45" s="317"/>
    </row>
    <row r="46" spans="1:53" ht="27.75" customHeight="1" x14ac:dyDescent="0.2">
      <c r="A46" s="367" t="s">
        <v>93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47"/>
      <c r="Z46" s="47"/>
    </row>
    <row r="47" spans="1:53" ht="16.5" customHeight="1" x14ac:dyDescent="0.25">
      <c r="A47" s="351" t="s">
        <v>94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310"/>
      <c r="Z47" s="310"/>
    </row>
    <row r="48" spans="1:53" ht="14.25" customHeight="1" x14ac:dyDescent="0.25">
      <c r="A48" s="343" t="s">
        <v>95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309"/>
      <c r="Z48" s="309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22">
        <v>4680115881440</v>
      </c>
      <c r="E49" s="323"/>
      <c r="F49" s="313">
        <v>1.35</v>
      </c>
      <c r="G49" s="31">
        <v>8</v>
      </c>
      <c r="H49" s="313">
        <v>10.8</v>
      </c>
      <c r="I49" s="313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3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23"/>
      <c r="S49" s="33"/>
      <c r="T49" s="33"/>
      <c r="U49" s="34" t="s">
        <v>65</v>
      </c>
      <c r="V49" s="314">
        <v>0</v>
      </c>
      <c r="W49" s="315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22">
        <v>4680115881433</v>
      </c>
      <c r="E50" s="323"/>
      <c r="F50" s="313">
        <v>0.45</v>
      </c>
      <c r="G50" s="31">
        <v>6</v>
      </c>
      <c r="H50" s="313">
        <v>2.7</v>
      </c>
      <c r="I50" s="313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23"/>
      <c r="S50" s="33"/>
      <c r="T50" s="33"/>
      <c r="U50" s="34" t="s">
        <v>65</v>
      </c>
      <c r="V50" s="314">
        <v>0</v>
      </c>
      <c r="W50" s="315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29"/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1"/>
      <c r="N51" s="326" t="s">
        <v>66</v>
      </c>
      <c r="O51" s="327"/>
      <c r="P51" s="327"/>
      <c r="Q51" s="327"/>
      <c r="R51" s="327"/>
      <c r="S51" s="327"/>
      <c r="T51" s="328"/>
      <c r="U51" s="36" t="s">
        <v>67</v>
      </c>
      <c r="V51" s="316">
        <f>IFERROR(V49/H49,"0")+IFERROR(V50/H50,"0")</f>
        <v>0</v>
      </c>
      <c r="W51" s="316">
        <f>IFERROR(W49/H49,"0")+IFERROR(W50/H50,"0")</f>
        <v>0</v>
      </c>
      <c r="X51" s="316">
        <f>IFERROR(IF(X49="",0,X49),"0")+IFERROR(IF(X50="",0,X50),"0")</f>
        <v>0</v>
      </c>
      <c r="Y51" s="317"/>
      <c r="Z51" s="317"/>
    </row>
    <row r="52" spans="1:53" x14ac:dyDescent="0.2">
      <c r="A52" s="330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1"/>
      <c r="N52" s="326" t="s">
        <v>66</v>
      </c>
      <c r="O52" s="327"/>
      <c r="P52" s="327"/>
      <c r="Q52" s="327"/>
      <c r="R52" s="327"/>
      <c r="S52" s="327"/>
      <c r="T52" s="328"/>
      <c r="U52" s="36" t="s">
        <v>65</v>
      </c>
      <c r="V52" s="316">
        <f>IFERROR(SUM(V49:V50),"0")</f>
        <v>0</v>
      </c>
      <c r="W52" s="316">
        <f>IFERROR(SUM(W49:W50),"0")</f>
        <v>0</v>
      </c>
      <c r="X52" s="36"/>
      <c r="Y52" s="317"/>
      <c r="Z52" s="317"/>
    </row>
    <row r="53" spans="1:53" ht="16.5" customHeight="1" x14ac:dyDescent="0.25">
      <c r="A53" s="351" t="s">
        <v>102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310"/>
      <c r="Z53" s="310"/>
    </row>
    <row r="54" spans="1:53" ht="14.25" customHeight="1" x14ac:dyDescent="0.25">
      <c r="A54" s="343" t="s">
        <v>103</v>
      </c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309"/>
      <c r="Z54" s="309"/>
    </row>
    <row r="55" spans="1:53" ht="27" customHeight="1" x14ac:dyDescent="0.25">
      <c r="A55" s="53" t="s">
        <v>104</v>
      </c>
      <c r="B55" s="53" t="s">
        <v>105</v>
      </c>
      <c r="C55" s="30">
        <v>4301011452</v>
      </c>
      <c r="D55" s="322">
        <v>4680115881426</v>
      </c>
      <c r="E55" s="323"/>
      <c r="F55" s="313">
        <v>1.35</v>
      </c>
      <c r="G55" s="31">
        <v>8</v>
      </c>
      <c r="H55" s="313">
        <v>10.8</v>
      </c>
      <c r="I55" s="313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23"/>
      <c r="S55" s="33"/>
      <c r="T55" s="33"/>
      <c r="U55" s="34" t="s">
        <v>65</v>
      </c>
      <c r="V55" s="314">
        <v>190</v>
      </c>
      <c r="W55" s="315">
        <f>IFERROR(IF(V55="",0,CEILING((V55/$H55),1)*$H55),"")</f>
        <v>194.4</v>
      </c>
      <c r="X55" s="35">
        <f>IFERROR(IF(W55=0,"",ROUNDUP(W55/H55,0)*0.02175),"")</f>
        <v>0.39149999999999996</v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106</v>
      </c>
      <c r="C56" s="30">
        <v>4301011481</v>
      </c>
      <c r="D56" s="322">
        <v>4680115881426</v>
      </c>
      <c r="E56" s="323"/>
      <c r="F56" s="313">
        <v>1.35</v>
      </c>
      <c r="G56" s="31">
        <v>8</v>
      </c>
      <c r="H56" s="313">
        <v>10.8</v>
      </c>
      <c r="I56" s="313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364" t="s">
        <v>108</v>
      </c>
      <c r="O56" s="325"/>
      <c r="P56" s="325"/>
      <c r="Q56" s="325"/>
      <c r="R56" s="323"/>
      <c r="S56" s="33"/>
      <c r="T56" s="33"/>
      <c r="U56" s="34" t="s">
        <v>65</v>
      </c>
      <c r="V56" s="314">
        <v>0</v>
      </c>
      <c r="W56" s="315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22">
        <v>4680115881419</v>
      </c>
      <c r="E57" s="323"/>
      <c r="F57" s="313">
        <v>0.45</v>
      </c>
      <c r="G57" s="31">
        <v>10</v>
      </c>
      <c r="H57" s="313">
        <v>4.5</v>
      </c>
      <c r="I57" s="313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62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23"/>
      <c r="S57" s="33"/>
      <c r="T57" s="33"/>
      <c r="U57" s="34" t="s">
        <v>65</v>
      </c>
      <c r="V57" s="314">
        <v>0</v>
      </c>
      <c r="W57" s="315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22">
        <v>4680115881525</v>
      </c>
      <c r="E58" s="323"/>
      <c r="F58" s="313">
        <v>0.4</v>
      </c>
      <c r="G58" s="31">
        <v>10</v>
      </c>
      <c r="H58" s="313">
        <v>4</v>
      </c>
      <c r="I58" s="313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457" t="s">
        <v>113</v>
      </c>
      <c r="O58" s="325"/>
      <c r="P58" s="325"/>
      <c r="Q58" s="325"/>
      <c r="R58" s="323"/>
      <c r="S58" s="33"/>
      <c r="T58" s="33"/>
      <c r="U58" s="34" t="s">
        <v>65</v>
      </c>
      <c r="V58" s="314">
        <v>0</v>
      </c>
      <c r="W58" s="315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29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1"/>
      <c r="N59" s="326" t="s">
        <v>66</v>
      </c>
      <c r="O59" s="327"/>
      <c r="P59" s="327"/>
      <c r="Q59" s="327"/>
      <c r="R59" s="327"/>
      <c r="S59" s="327"/>
      <c r="T59" s="328"/>
      <c r="U59" s="36" t="s">
        <v>67</v>
      </c>
      <c r="V59" s="316">
        <f>IFERROR(V55/H55,"0")+IFERROR(V56/H56,"0")+IFERROR(V57/H57,"0")+IFERROR(V58/H58,"0")</f>
        <v>17.592592592592592</v>
      </c>
      <c r="W59" s="316">
        <f>IFERROR(W55/H55,"0")+IFERROR(W56/H56,"0")+IFERROR(W57/H57,"0")+IFERROR(W58/H58,"0")</f>
        <v>18</v>
      </c>
      <c r="X59" s="316">
        <f>IFERROR(IF(X55="",0,X55),"0")+IFERROR(IF(X56="",0,X56),"0")+IFERROR(IF(X57="",0,X57),"0")+IFERROR(IF(X58="",0,X58),"0")</f>
        <v>0.39149999999999996</v>
      </c>
      <c r="Y59" s="317"/>
      <c r="Z59" s="317"/>
    </row>
    <row r="60" spans="1:53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1"/>
      <c r="N60" s="326" t="s">
        <v>66</v>
      </c>
      <c r="O60" s="327"/>
      <c r="P60" s="327"/>
      <c r="Q60" s="327"/>
      <c r="R60" s="327"/>
      <c r="S60" s="327"/>
      <c r="T60" s="328"/>
      <c r="U60" s="36" t="s">
        <v>65</v>
      </c>
      <c r="V60" s="316">
        <f>IFERROR(SUM(V55:V58),"0")</f>
        <v>190</v>
      </c>
      <c r="W60" s="316">
        <f>IFERROR(SUM(W55:W58),"0")</f>
        <v>194.4</v>
      </c>
      <c r="X60" s="36"/>
      <c r="Y60" s="317"/>
      <c r="Z60" s="317"/>
    </row>
    <row r="61" spans="1:53" ht="16.5" customHeight="1" x14ac:dyDescent="0.25">
      <c r="A61" s="351" t="s">
        <v>93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10"/>
      <c r="Z61" s="310"/>
    </row>
    <row r="62" spans="1:53" ht="14.25" customHeight="1" x14ac:dyDescent="0.25">
      <c r="A62" s="343" t="s">
        <v>103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09"/>
      <c r="Z62" s="309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22">
        <v>4607091382945</v>
      </c>
      <c r="E63" s="323"/>
      <c r="F63" s="313">
        <v>1.4</v>
      </c>
      <c r="G63" s="31">
        <v>8</v>
      </c>
      <c r="H63" s="313">
        <v>11.2</v>
      </c>
      <c r="I63" s="313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432" t="s">
        <v>116</v>
      </c>
      <c r="O63" s="325"/>
      <c r="P63" s="325"/>
      <c r="Q63" s="325"/>
      <c r="R63" s="323"/>
      <c r="S63" s="33"/>
      <c r="T63" s="33"/>
      <c r="U63" s="34" t="s">
        <v>65</v>
      </c>
      <c r="V63" s="314">
        <v>0</v>
      </c>
      <c r="W63" s="315">
        <f t="shared" ref="W63:W80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4301011540</v>
      </c>
      <c r="D64" s="322">
        <v>4607091385670</v>
      </c>
      <c r="E64" s="323"/>
      <c r="F64" s="313">
        <v>1.4</v>
      </c>
      <c r="G64" s="31">
        <v>8</v>
      </c>
      <c r="H64" s="313">
        <v>11.2</v>
      </c>
      <c r="I64" s="313">
        <v>11.68</v>
      </c>
      <c r="J64" s="31">
        <v>56</v>
      </c>
      <c r="K64" s="31" t="s">
        <v>98</v>
      </c>
      <c r="L64" s="32" t="s">
        <v>119</v>
      </c>
      <c r="M64" s="31">
        <v>50</v>
      </c>
      <c r="N64" s="397" t="s">
        <v>120</v>
      </c>
      <c r="O64" s="325"/>
      <c r="P64" s="325"/>
      <c r="Q64" s="325"/>
      <c r="R64" s="323"/>
      <c r="S64" s="33"/>
      <c r="T64" s="33"/>
      <c r="U64" s="34" t="s">
        <v>65</v>
      </c>
      <c r="V64" s="314">
        <v>0</v>
      </c>
      <c r="W64" s="315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121</v>
      </c>
      <c r="B65" s="53" t="s">
        <v>122</v>
      </c>
      <c r="C65" s="30">
        <v>4301011468</v>
      </c>
      <c r="D65" s="322">
        <v>4680115881327</v>
      </c>
      <c r="E65" s="323"/>
      <c r="F65" s="313">
        <v>1.35</v>
      </c>
      <c r="G65" s="31">
        <v>8</v>
      </c>
      <c r="H65" s="313">
        <v>10.8</v>
      </c>
      <c r="I65" s="313">
        <v>11.28</v>
      </c>
      <c r="J65" s="31">
        <v>56</v>
      </c>
      <c r="K65" s="31" t="s">
        <v>98</v>
      </c>
      <c r="L65" s="32" t="s">
        <v>123</v>
      </c>
      <c r="M65" s="31">
        <v>50</v>
      </c>
      <c r="N65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23"/>
      <c r="S65" s="33"/>
      <c r="T65" s="33"/>
      <c r="U65" s="34" t="s">
        <v>65</v>
      </c>
      <c r="V65" s="314">
        <v>0</v>
      </c>
      <c r="W65" s="315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124</v>
      </c>
      <c r="B66" s="53" t="s">
        <v>125</v>
      </c>
      <c r="C66" s="30">
        <v>4301011703</v>
      </c>
      <c r="D66" s="322">
        <v>4680115882133</v>
      </c>
      <c r="E66" s="323"/>
      <c r="F66" s="313">
        <v>1.4</v>
      </c>
      <c r="G66" s="31">
        <v>8</v>
      </c>
      <c r="H66" s="313">
        <v>11.2</v>
      </c>
      <c r="I66" s="313">
        <v>11.68</v>
      </c>
      <c r="J66" s="31">
        <v>56</v>
      </c>
      <c r="K66" s="31" t="s">
        <v>98</v>
      </c>
      <c r="L66" s="32" t="s">
        <v>99</v>
      </c>
      <c r="M66" s="31">
        <v>50</v>
      </c>
      <c r="N66" s="563" t="s">
        <v>126</v>
      </c>
      <c r="O66" s="325"/>
      <c r="P66" s="325"/>
      <c r="Q66" s="325"/>
      <c r="R66" s="323"/>
      <c r="S66" s="33"/>
      <c r="T66" s="33"/>
      <c r="U66" s="34" t="s">
        <v>65</v>
      </c>
      <c r="V66" s="314">
        <v>0</v>
      </c>
      <c r="W66" s="315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127</v>
      </c>
      <c r="B67" s="53" t="s">
        <v>128</v>
      </c>
      <c r="C67" s="30">
        <v>4301011192</v>
      </c>
      <c r="D67" s="322">
        <v>4607091382952</v>
      </c>
      <c r="E67" s="323"/>
      <c r="F67" s="313">
        <v>0.5</v>
      </c>
      <c r="G67" s="31">
        <v>6</v>
      </c>
      <c r="H67" s="313">
        <v>3</v>
      </c>
      <c r="I67" s="313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5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23"/>
      <c r="S67" s="33"/>
      <c r="T67" s="33"/>
      <c r="U67" s="34" t="s">
        <v>65</v>
      </c>
      <c r="V67" s="314">
        <v>0</v>
      </c>
      <c r="W67" s="315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129</v>
      </c>
      <c r="B68" s="53" t="s">
        <v>130</v>
      </c>
      <c r="C68" s="30">
        <v>4301011382</v>
      </c>
      <c r="D68" s="322">
        <v>4607091385687</v>
      </c>
      <c r="E68" s="323"/>
      <c r="F68" s="313">
        <v>0.4</v>
      </c>
      <c r="G68" s="31">
        <v>10</v>
      </c>
      <c r="H68" s="313">
        <v>4</v>
      </c>
      <c r="I68" s="313">
        <v>4.24</v>
      </c>
      <c r="J68" s="31">
        <v>120</v>
      </c>
      <c r="K68" s="31" t="s">
        <v>63</v>
      </c>
      <c r="L68" s="32" t="s">
        <v>119</v>
      </c>
      <c r="M68" s="31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5"/>
      <c r="P68" s="325"/>
      <c r="Q68" s="325"/>
      <c r="R68" s="323"/>
      <c r="S68" s="33"/>
      <c r="T68" s="33"/>
      <c r="U68" s="34" t="s">
        <v>65</v>
      </c>
      <c r="V68" s="314">
        <v>0</v>
      </c>
      <c r="W68" s="315">
        <f t="shared" si="2"/>
        <v>0</v>
      </c>
      <c r="X68" s="35" t="str">
        <f t="shared" ref="X68:X73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131</v>
      </c>
      <c r="B69" s="53" t="s">
        <v>132</v>
      </c>
      <c r="C69" s="30">
        <v>4301011565</v>
      </c>
      <c r="D69" s="322">
        <v>4680115882539</v>
      </c>
      <c r="E69" s="323"/>
      <c r="F69" s="313">
        <v>0.37</v>
      </c>
      <c r="G69" s="31">
        <v>10</v>
      </c>
      <c r="H69" s="313">
        <v>3.7</v>
      </c>
      <c r="I69" s="313">
        <v>3.94</v>
      </c>
      <c r="J69" s="31">
        <v>120</v>
      </c>
      <c r="K69" s="31" t="s">
        <v>63</v>
      </c>
      <c r="L69" s="32" t="s">
        <v>119</v>
      </c>
      <c r="M69" s="31">
        <v>50</v>
      </c>
      <c r="N69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5"/>
      <c r="P69" s="325"/>
      <c r="Q69" s="325"/>
      <c r="R69" s="323"/>
      <c r="S69" s="33"/>
      <c r="T69" s="33"/>
      <c r="U69" s="34" t="s">
        <v>65</v>
      </c>
      <c r="V69" s="314">
        <v>0</v>
      </c>
      <c r="W69" s="315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133</v>
      </c>
      <c r="B70" s="53" t="s">
        <v>134</v>
      </c>
      <c r="C70" s="30">
        <v>4301011344</v>
      </c>
      <c r="D70" s="322">
        <v>4607091384604</v>
      </c>
      <c r="E70" s="323"/>
      <c r="F70" s="313">
        <v>0.4</v>
      </c>
      <c r="G70" s="31">
        <v>10</v>
      </c>
      <c r="H70" s="313">
        <v>4</v>
      </c>
      <c r="I70" s="313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5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23"/>
      <c r="S70" s="33"/>
      <c r="T70" s="33"/>
      <c r="U70" s="34" t="s">
        <v>65</v>
      </c>
      <c r="V70" s="314">
        <v>0</v>
      </c>
      <c r="W70" s="315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135</v>
      </c>
      <c r="B71" s="53" t="s">
        <v>136</v>
      </c>
      <c r="C71" s="30">
        <v>4301011386</v>
      </c>
      <c r="D71" s="322">
        <v>4680115880283</v>
      </c>
      <c r="E71" s="323"/>
      <c r="F71" s="313">
        <v>0.6</v>
      </c>
      <c r="G71" s="31">
        <v>8</v>
      </c>
      <c r="H71" s="313">
        <v>4.8</v>
      </c>
      <c r="I71" s="313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23"/>
      <c r="S71" s="33"/>
      <c r="T71" s="33"/>
      <c r="U71" s="34" t="s">
        <v>65</v>
      </c>
      <c r="V71" s="314">
        <v>0</v>
      </c>
      <c r="W71" s="315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137</v>
      </c>
      <c r="B72" s="53" t="s">
        <v>138</v>
      </c>
      <c r="C72" s="30">
        <v>4301011476</v>
      </c>
      <c r="D72" s="322">
        <v>4680115881518</v>
      </c>
      <c r="E72" s="323"/>
      <c r="F72" s="313">
        <v>0.4</v>
      </c>
      <c r="G72" s="31">
        <v>10</v>
      </c>
      <c r="H72" s="313">
        <v>4</v>
      </c>
      <c r="I72" s="313">
        <v>4.24</v>
      </c>
      <c r="J72" s="31">
        <v>120</v>
      </c>
      <c r="K72" s="31" t="s">
        <v>63</v>
      </c>
      <c r="L72" s="32" t="s">
        <v>119</v>
      </c>
      <c r="M72" s="31">
        <v>50</v>
      </c>
      <c r="N72" s="6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23"/>
      <c r="S72" s="33"/>
      <c r="T72" s="33"/>
      <c r="U72" s="34" t="s">
        <v>65</v>
      </c>
      <c r="V72" s="314">
        <v>0</v>
      </c>
      <c r="W72" s="315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139</v>
      </c>
      <c r="B73" s="53" t="s">
        <v>140</v>
      </c>
      <c r="C73" s="30">
        <v>4301011443</v>
      </c>
      <c r="D73" s="322">
        <v>4680115881303</v>
      </c>
      <c r="E73" s="323"/>
      <c r="F73" s="313">
        <v>0.45</v>
      </c>
      <c r="G73" s="31">
        <v>10</v>
      </c>
      <c r="H73" s="313">
        <v>4.5</v>
      </c>
      <c r="I73" s="313">
        <v>4.71</v>
      </c>
      <c r="J73" s="31">
        <v>120</v>
      </c>
      <c r="K73" s="31" t="s">
        <v>63</v>
      </c>
      <c r="L73" s="32" t="s">
        <v>123</v>
      </c>
      <c r="M73" s="31">
        <v>50</v>
      </c>
      <c r="N73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23"/>
      <c r="S73" s="33"/>
      <c r="T73" s="33"/>
      <c r="U73" s="34" t="s">
        <v>65</v>
      </c>
      <c r="V73" s="314">
        <v>0</v>
      </c>
      <c r="W73" s="315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141</v>
      </c>
      <c r="B74" s="53" t="s">
        <v>142</v>
      </c>
      <c r="C74" s="30">
        <v>4301011562</v>
      </c>
      <c r="D74" s="322">
        <v>4680115882577</v>
      </c>
      <c r="E74" s="323"/>
      <c r="F74" s="313">
        <v>0.4</v>
      </c>
      <c r="G74" s="31">
        <v>8</v>
      </c>
      <c r="H74" s="313">
        <v>3.2</v>
      </c>
      <c r="I74" s="313">
        <v>3.4</v>
      </c>
      <c r="J74" s="31">
        <v>156</v>
      </c>
      <c r="K74" s="31" t="s">
        <v>63</v>
      </c>
      <c r="L74" s="32" t="s">
        <v>84</v>
      </c>
      <c r="M74" s="31">
        <v>90</v>
      </c>
      <c r="N74" s="483" t="s">
        <v>143</v>
      </c>
      <c r="O74" s="325"/>
      <c r="P74" s="325"/>
      <c r="Q74" s="325"/>
      <c r="R74" s="323"/>
      <c r="S74" s="33"/>
      <c r="T74" s="33"/>
      <c r="U74" s="34" t="s">
        <v>65</v>
      </c>
      <c r="V74" s="314">
        <v>0</v>
      </c>
      <c r="W74" s="315">
        <f t="shared" si="2"/>
        <v>0</v>
      </c>
      <c r="X74" s="35" t="str">
        <f>IFERROR(IF(W74=0,"",ROUNDUP(W74/H74,0)*0.00753),"")</f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141</v>
      </c>
      <c r="B75" s="53" t="s">
        <v>144</v>
      </c>
      <c r="C75" s="30">
        <v>4301011564</v>
      </c>
      <c r="D75" s="322">
        <v>4680115882577</v>
      </c>
      <c r="E75" s="323"/>
      <c r="F75" s="313">
        <v>0.4</v>
      </c>
      <c r="G75" s="31">
        <v>8</v>
      </c>
      <c r="H75" s="313">
        <v>3.2</v>
      </c>
      <c r="I75" s="313">
        <v>3.4</v>
      </c>
      <c r="J75" s="31">
        <v>156</v>
      </c>
      <c r="K75" s="31" t="s">
        <v>63</v>
      </c>
      <c r="L75" s="32" t="s">
        <v>84</v>
      </c>
      <c r="M75" s="31">
        <v>90</v>
      </c>
      <c r="N75" s="404" t="s">
        <v>145</v>
      </c>
      <c r="O75" s="325"/>
      <c r="P75" s="325"/>
      <c r="Q75" s="325"/>
      <c r="R75" s="323"/>
      <c r="S75" s="33"/>
      <c r="T75" s="33"/>
      <c r="U75" s="34" t="s">
        <v>65</v>
      </c>
      <c r="V75" s="314">
        <v>0</v>
      </c>
      <c r="W75" s="315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146</v>
      </c>
      <c r="B76" s="53" t="s">
        <v>147</v>
      </c>
      <c r="C76" s="30">
        <v>4301011432</v>
      </c>
      <c r="D76" s="322">
        <v>4680115882720</v>
      </c>
      <c r="E76" s="323"/>
      <c r="F76" s="313">
        <v>0.45</v>
      </c>
      <c r="G76" s="31">
        <v>10</v>
      </c>
      <c r="H76" s="313">
        <v>4.5</v>
      </c>
      <c r="I76" s="313">
        <v>4.74</v>
      </c>
      <c r="J76" s="31">
        <v>120</v>
      </c>
      <c r="K76" s="31" t="s">
        <v>63</v>
      </c>
      <c r="L76" s="32" t="s">
        <v>99</v>
      </c>
      <c r="M76" s="31">
        <v>90</v>
      </c>
      <c r="N76" s="489" t="s">
        <v>148</v>
      </c>
      <c r="O76" s="325"/>
      <c r="P76" s="325"/>
      <c r="Q76" s="325"/>
      <c r="R76" s="323"/>
      <c r="S76" s="33"/>
      <c r="T76" s="33"/>
      <c r="U76" s="34" t="s">
        <v>65</v>
      </c>
      <c r="V76" s="314">
        <v>0</v>
      </c>
      <c r="W76" s="315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27" customHeight="1" x14ac:dyDescent="0.25">
      <c r="A77" s="53" t="s">
        <v>149</v>
      </c>
      <c r="B77" s="53" t="s">
        <v>150</v>
      </c>
      <c r="C77" s="30">
        <v>4301011352</v>
      </c>
      <c r="D77" s="322">
        <v>4607091388466</v>
      </c>
      <c r="E77" s="323"/>
      <c r="F77" s="313">
        <v>0.45</v>
      </c>
      <c r="G77" s="31">
        <v>6</v>
      </c>
      <c r="H77" s="313">
        <v>2.7</v>
      </c>
      <c r="I77" s="313">
        <v>2.9</v>
      </c>
      <c r="J77" s="31">
        <v>156</v>
      </c>
      <c r="K77" s="31" t="s">
        <v>63</v>
      </c>
      <c r="L77" s="32" t="s">
        <v>119</v>
      </c>
      <c r="M77" s="31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5"/>
      <c r="P77" s="325"/>
      <c r="Q77" s="325"/>
      <c r="R77" s="323"/>
      <c r="S77" s="33"/>
      <c r="T77" s="33"/>
      <c r="U77" s="34" t="s">
        <v>65</v>
      </c>
      <c r="V77" s="314">
        <v>0</v>
      </c>
      <c r="W77" s="315">
        <f t="shared" si="2"/>
        <v>0</v>
      </c>
      <c r="X77" s="35" t="str">
        <f>IFERROR(IF(W77=0,"",ROUNDUP(W77/H77,0)*0.00753),"")</f>
        <v/>
      </c>
      <c r="Y77" s="55"/>
      <c r="Z77" s="56"/>
      <c r="AD77" s="57"/>
      <c r="BA77" s="88" t="s">
        <v>1</v>
      </c>
    </row>
    <row r="78" spans="1:53" ht="27" customHeight="1" x14ac:dyDescent="0.25">
      <c r="A78" s="53" t="s">
        <v>151</v>
      </c>
      <c r="B78" s="53" t="s">
        <v>152</v>
      </c>
      <c r="C78" s="30">
        <v>4301011417</v>
      </c>
      <c r="D78" s="322">
        <v>4680115880269</v>
      </c>
      <c r="E78" s="323"/>
      <c r="F78" s="313">
        <v>0.375</v>
      </c>
      <c r="G78" s="31">
        <v>10</v>
      </c>
      <c r="H78" s="313">
        <v>3.75</v>
      </c>
      <c r="I78" s="313">
        <v>3.99</v>
      </c>
      <c r="J78" s="31">
        <v>120</v>
      </c>
      <c r="K78" s="31" t="s">
        <v>63</v>
      </c>
      <c r="L78" s="32" t="s">
        <v>119</v>
      </c>
      <c r="M78" s="31">
        <v>50</v>
      </c>
      <c r="N78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5"/>
      <c r="P78" s="325"/>
      <c r="Q78" s="325"/>
      <c r="R78" s="323"/>
      <c r="S78" s="33"/>
      <c r="T78" s="33"/>
      <c r="U78" s="34" t="s">
        <v>65</v>
      </c>
      <c r="V78" s="314">
        <v>0</v>
      </c>
      <c r="W78" s="315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t="16.5" customHeight="1" x14ac:dyDescent="0.25">
      <c r="A79" s="53" t="s">
        <v>153</v>
      </c>
      <c r="B79" s="53" t="s">
        <v>154</v>
      </c>
      <c r="C79" s="30">
        <v>4301011415</v>
      </c>
      <c r="D79" s="322">
        <v>4680115880429</v>
      </c>
      <c r="E79" s="323"/>
      <c r="F79" s="313">
        <v>0.45</v>
      </c>
      <c r="G79" s="31">
        <v>10</v>
      </c>
      <c r="H79" s="313">
        <v>4.5</v>
      </c>
      <c r="I79" s="313">
        <v>4.74</v>
      </c>
      <c r="J79" s="31">
        <v>120</v>
      </c>
      <c r="K79" s="31" t="s">
        <v>63</v>
      </c>
      <c r="L79" s="32" t="s">
        <v>119</v>
      </c>
      <c r="M79" s="31">
        <v>50</v>
      </c>
      <c r="N79" s="6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5"/>
      <c r="P79" s="325"/>
      <c r="Q79" s="325"/>
      <c r="R79" s="323"/>
      <c r="S79" s="33"/>
      <c r="T79" s="33"/>
      <c r="U79" s="34" t="s">
        <v>65</v>
      </c>
      <c r="V79" s="314">
        <v>0</v>
      </c>
      <c r="W79" s="315">
        <f t="shared" si="2"/>
        <v>0</v>
      </c>
      <c r="X79" s="35" t="str">
        <f>IFERROR(IF(W79=0,"",ROUNDUP(W79/H79,0)*0.00937),"")</f>
        <v/>
      </c>
      <c r="Y79" s="55"/>
      <c r="Z79" s="56"/>
      <c r="AD79" s="57"/>
      <c r="BA79" s="90" t="s">
        <v>1</v>
      </c>
    </row>
    <row r="80" spans="1:53" ht="16.5" customHeight="1" x14ac:dyDescent="0.25">
      <c r="A80" s="53" t="s">
        <v>155</v>
      </c>
      <c r="B80" s="53" t="s">
        <v>156</v>
      </c>
      <c r="C80" s="30">
        <v>4301011462</v>
      </c>
      <c r="D80" s="322">
        <v>4680115881457</v>
      </c>
      <c r="E80" s="323"/>
      <c r="F80" s="313">
        <v>0.75</v>
      </c>
      <c r="G80" s="31">
        <v>6</v>
      </c>
      <c r="H80" s="313">
        <v>4.5</v>
      </c>
      <c r="I80" s="313">
        <v>4.74</v>
      </c>
      <c r="J80" s="31">
        <v>120</v>
      </c>
      <c r="K80" s="31" t="s">
        <v>63</v>
      </c>
      <c r="L80" s="32" t="s">
        <v>119</v>
      </c>
      <c r="M80" s="31">
        <v>50</v>
      </c>
      <c r="N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5"/>
      <c r="P80" s="325"/>
      <c r="Q80" s="325"/>
      <c r="R80" s="323"/>
      <c r="S80" s="33"/>
      <c r="T80" s="33"/>
      <c r="U80" s="34" t="s">
        <v>65</v>
      </c>
      <c r="V80" s="314">
        <v>0</v>
      </c>
      <c r="W80" s="315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x14ac:dyDescent="0.2">
      <c r="A81" s="32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1"/>
      <c r="N81" s="326" t="s">
        <v>66</v>
      </c>
      <c r="O81" s="327"/>
      <c r="P81" s="327"/>
      <c r="Q81" s="327"/>
      <c r="R81" s="327"/>
      <c r="S81" s="327"/>
      <c r="T81" s="328"/>
      <c r="U81" s="36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7"/>
      <c r="Z81" s="317"/>
    </row>
    <row r="82" spans="1:53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1"/>
      <c r="N82" s="326" t="s">
        <v>66</v>
      </c>
      <c r="O82" s="327"/>
      <c r="P82" s="327"/>
      <c r="Q82" s="327"/>
      <c r="R82" s="327"/>
      <c r="S82" s="327"/>
      <c r="T82" s="328"/>
      <c r="U82" s="36" t="s">
        <v>65</v>
      </c>
      <c r="V82" s="316">
        <f>IFERROR(SUM(V63:V80),"0")</f>
        <v>0</v>
      </c>
      <c r="W82" s="316">
        <f>IFERROR(SUM(W63:W80),"0")</f>
        <v>0</v>
      </c>
      <c r="X82" s="36"/>
      <c r="Y82" s="317"/>
      <c r="Z82" s="317"/>
    </row>
    <row r="83" spans="1:53" ht="14.25" customHeight="1" x14ac:dyDescent="0.25">
      <c r="A83" s="343" t="s">
        <v>95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09"/>
      <c r="Z83" s="309"/>
    </row>
    <row r="84" spans="1:53" ht="27" customHeight="1" x14ac:dyDescent="0.25">
      <c r="A84" s="53" t="s">
        <v>157</v>
      </c>
      <c r="B84" s="53" t="s">
        <v>158</v>
      </c>
      <c r="C84" s="30">
        <v>4301020189</v>
      </c>
      <c r="D84" s="322">
        <v>4607091384789</v>
      </c>
      <c r="E84" s="323"/>
      <c r="F84" s="313">
        <v>1</v>
      </c>
      <c r="G84" s="31">
        <v>6</v>
      </c>
      <c r="H84" s="313">
        <v>6</v>
      </c>
      <c r="I84" s="313">
        <v>6.36</v>
      </c>
      <c r="J84" s="31">
        <v>104</v>
      </c>
      <c r="K84" s="31" t="s">
        <v>98</v>
      </c>
      <c r="L84" s="32" t="s">
        <v>99</v>
      </c>
      <c r="M84" s="31">
        <v>45</v>
      </c>
      <c r="N84" s="650" t="s">
        <v>159</v>
      </c>
      <c r="O84" s="325"/>
      <c r="P84" s="325"/>
      <c r="Q84" s="325"/>
      <c r="R84" s="323"/>
      <c r="S84" s="33"/>
      <c r="T84" s="33"/>
      <c r="U84" s="34" t="s">
        <v>65</v>
      </c>
      <c r="V84" s="314">
        <v>0</v>
      </c>
      <c r="W84" s="315">
        <f t="shared" ref="W84:W90" si="4">IFERROR(IF(V84="",0,CEILING((V84/$H84),1)*$H84),"")</f>
        <v>0</v>
      </c>
      <c r="X84" s="35" t="str">
        <f>IFERROR(IF(W84=0,"",ROUNDUP(W84/H84,0)*0.01196),"")</f>
        <v/>
      </c>
      <c r="Y84" s="55"/>
      <c r="Z84" s="56"/>
      <c r="AD84" s="57"/>
      <c r="BA84" s="92" t="s">
        <v>1</v>
      </c>
    </row>
    <row r="85" spans="1:53" ht="16.5" customHeight="1" x14ac:dyDescent="0.25">
      <c r="A85" s="53" t="s">
        <v>160</v>
      </c>
      <c r="B85" s="53" t="s">
        <v>161</v>
      </c>
      <c r="C85" s="30">
        <v>4301020235</v>
      </c>
      <c r="D85" s="322">
        <v>4680115881488</v>
      </c>
      <c r="E85" s="323"/>
      <c r="F85" s="313">
        <v>1.35</v>
      </c>
      <c r="G85" s="31">
        <v>8</v>
      </c>
      <c r="H85" s="313">
        <v>10.8</v>
      </c>
      <c r="I85" s="313">
        <v>11.28</v>
      </c>
      <c r="J85" s="31">
        <v>48</v>
      </c>
      <c r="K85" s="31" t="s">
        <v>98</v>
      </c>
      <c r="L85" s="32" t="s">
        <v>99</v>
      </c>
      <c r="M85" s="31">
        <v>50</v>
      </c>
      <c r="N85" s="6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5"/>
      <c r="P85" s="325"/>
      <c r="Q85" s="325"/>
      <c r="R85" s="323"/>
      <c r="S85" s="33"/>
      <c r="T85" s="33"/>
      <c r="U85" s="34" t="s">
        <v>65</v>
      </c>
      <c r="V85" s="314">
        <v>0</v>
      </c>
      <c r="W85" s="315">
        <f t="shared" si="4"/>
        <v>0</v>
      </c>
      <c r="X85" s="35" t="str">
        <f>IFERROR(IF(W85=0,"",ROUNDUP(W85/H85,0)*0.02175),"")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162</v>
      </c>
      <c r="B86" s="53" t="s">
        <v>163</v>
      </c>
      <c r="C86" s="30">
        <v>4301020183</v>
      </c>
      <c r="D86" s="322">
        <v>4607091384765</v>
      </c>
      <c r="E86" s="323"/>
      <c r="F86" s="313">
        <v>0.42</v>
      </c>
      <c r="G86" s="31">
        <v>6</v>
      </c>
      <c r="H86" s="313">
        <v>2.52</v>
      </c>
      <c r="I86" s="313">
        <v>2.72</v>
      </c>
      <c r="J86" s="31">
        <v>156</v>
      </c>
      <c r="K86" s="31" t="s">
        <v>63</v>
      </c>
      <c r="L86" s="32" t="s">
        <v>99</v>
      </c>
      <c r="M86" s="31">
        <v>45</v>
      </c>
      <c r="N86" s="468" t="s">
        <v>164</v>
      </c>
      <c r="O86" s="325"/>
      <c r="P86" s="325"/>
      <c r="Q86" s="325"/>
      <c r="R86" s="323"/>
      <c r="S86" s="33"/>
      <c r="T86" s="33"/>
      <c r="U86" s="34" t="s">
        <v>65</v>
      </c>
      <c r="V86" s="314">
        <v>0</v>
      </c>
      <c r="W86" s="315">
        <f t="shared" si="4"/>
        <v>0</v>
      </c>
      <c r="X86" s="35" t="str">
        <f>IFERROR(IF(W86=0,"",ROUNDUP(W86/H86,0)*0.00753),"")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165</v>
      </c>
      <c r="B87" s="53" t="s">
        <v>166</v>
      </c>
      <c r="C87" s="30">
        <v>4301020228</v>
      </c>
      <c r="D87" s="322">
        <v>4680115882751</v>
      </c>
      <c r="E87" s="323"/>
      <c r="F87" s="313">
        <v>0.45</v>
      </c>
      <c r="G87" s="31">
        <v>10</v>
      </c>
      <c r="H87" s="313">
        <v>4.5</v>
      </c>
      <c r="I87" s="313">
        <v>4.74</v>
      </c>
      <c r="J87" s="31">
        <v>120</v>
      </c>
      <c r="K87" s="31" t="s">
        <v>63</v>
      </c>
      <c r="L87" s="32" t="s">
        <v>99</v>
      </c>
      <c r="M87" s="31">
        <v>90</v>
      </c>
      <c r="N87" s="508" t="s">
        <v>167</v>
      </c>
      <c r="O87" s="325"/>
      <c r="P87" s="325"/>
      <c r="Q87" s="325"/>
      <c r="R87" s="323"/>
      <c r="S87" s="33"/>
      <c r="T87" s="33"/>
      <c r="U87" s="34" t="s">
        <v>65</v>
      </c>
      <c r="V87" s="314">
        <v>0</v>
      </c>
      <c r="W87" s="315">
        <f t="shared" si="4"/>
        <v>0</v>
      </c>
      <c r="X87" s="35" t="str">
        <f>IFERROR(IF(W87=0,"",ROUNDUP(W87/H87,0)*0.00937),"")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168</v>
      </c>
      <c r="B88" s="53" t="s">
        <v>169</v>
      </c>
      <c r="C88" s="30">
        <v>4301020258</v>
      </c>
      <c r="D88" s="322">
        <v>4680115882775</v>
      </c>
      <c r="E88" s="323"/>
      <c r="F88" s="313">
        <v>0.3</v>
      </c>
      <c r="G88" s="31">
        <v>8</v>
      </c>
      <c r="H88" s="313">
        <v>2.4</v>
      </c>
      <c r="I88" s="313">
        <v>2.5</v>
      </c>
      <c r="J88" s="31">
        <v>234</v>
      </c>
      <c r="K88" s="31" t="s">
        <v>170</v>
      </c>
      <c r="L88" s="32" t="s">
        <v>119</v>
      </c>
      <c r="M88" s="31">
        <v>50</v>
      </c>
      <c r="N88" s="635" t="s">
        <v>171</v>
      </c>
      <c r="O88" s="325"/>
      <c r="P88" s="325"/>
      <c r="Q88" s="325"/>
      <c r="R88" s="323"/>
      <c r="S88" s="33"/>
      <c r="T88" s="33"/>
      <c r="U88" s="34" t="s">
        <v>65</v>
      </c>
      <c r="V88" s="314">
        <v>0</v>
      </c>
      <c r="W88" s="315">
        <f t="shared" si="4"/>
        <v>0</v>
      </c>
      <c r="X88" s="35" t="str">
        <f>IFERROR(IF(W88=0,"",ROUNDUP(W88/H88,0)*0.00502),"")</f>
        <v/>
      </c>
      <c r="Y88" s="55"/>
      <c r="Z88" s="56"/>
      <c r="AD88" s="57"/>
      <c r="BA88" s="96" t="s">
        <v>1</v>
      </c>
    </row>
    <row r="89" spans="1:53" ht="27" customHeight="1" x14ac:dyDescent="0.25">
      <c r="A89" s="53" t="s">
        <v>172</v>
      </c>
      <c r="B89" s="53" t="s">
        <v>173</v>
      </c>
      <c r="C89" s="30">
        <v>4301020217</v>
      </c>
      <c r="D89" s="322">
        <v>4680115880658</v>
      </c>
      <c r="E89" s="323"/>
      <c r="F89" s="313">
        <v>0.4</v>
      </c>
      <c r="G89" s="31">
        <v>6</v>
      </c>
      <c r="H89" s="313">
        <v>2.4</v>
      </c>
      <c r="I89" s="313">
        <v>2.6</v>
      </c>
      <c r="J89" s="31">
        <v>156</v>
      </c>
      <c r="K89" s="31" t="s">
        <v>63</v>
      </c>
      <c r="L89" s="32" t="s">
        <v>99</v>
      </c>
      <c r="M89" s="31">
        <v>50</v>
      </c>
      <c r="N8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5"/>
      <c r="P89" s="325"/>
      <c r="Q89" s="325"/>
      <c r="R89" s="323"/>
      <c r="S89" s="33"/>
      <c r="T89" s="33"/>
      <c r="U89" s="34" t="s">
        <v>65</v>
      </c>
      <c r="V89" s="314">
        <v>0</v>
      </c>
      <c r="W89" s="315">
        <f t="shared" si="4"/>
        <v>0</v>
      </c>
      <c r="X89" s="35" t="str">
        <f>IFERROR(IF(W89=0,"",ROUNDUP(W89/H89,0)*0.00753),"")</f>
        <v/>
      </c>
      <c r="Y89" s="55"/>
      <c r="Z89" s="56"/>
      <c r="AD89" s="57"/>
      <c r="BA89" s="97" t="s">
        <v>1</v>
      </c>
    </row>
    <row r="90" spans="1:53" ht="27" customHeight="1" x14ac:dyDescent="0.25">
      <c r="A90" s="53" t="s">
        <v>174</v>
      </c>
      <c r="B90" s="53" t="s">
        <v>175</v>
      </c>
      <c r="C90" s="30">
        <v>4301020223</v>
      </c>
      <c r="D90" s="322">
        <v>4607091381962</v>
      </c>
      <c r="E90" s="323"/>
      <c r="F90" s="313">
        <v>0.5</v>
      </c>
      <c r="G90" s="31">
        <v>6</v>
      </c>
      <c r="H90" s="313">
        <v>3</v>
      </c>
      <c r="I90" s="313">
        <v>3.2</v>
      </c>
      <c r="J90" s="31">
        <v>156</v>
      </c>
      <c r="K90" s="31" t="s">
        <v>63</v>
      </c>
      <c r="L90" s="32" t="s">
        <v>99</v>
      </c>
      <c r="M90" s="31">
        <v>50</v>
      </c>
      <c r="N90" s="6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5"/>
      <c r="P90" s="325"/>
      <c r="Q90" s="325"/>
      <c r="R90" s="323"/>
      <c r="S90" s="33"/>
      <c r="T90" s="33"/>
      <c r="U90" s="34" t="s">
        <v>65</v>
      </c>
      <c r="V90" s="314">
        <v>0</v>
      </c>
      <c r="W90" s="315">
        <f t="shared" si="4"/>
        <v>0</v>
      </c>
      <c r="X90" s="35" t="str">
        <f>IFERROR(IF(W90=0,"",ROUNDUP(W90/H90,0)*0.00753),"")</f>
        <v/>
      </c>
      <c r="Y90" s="55"/>
      <c r="Z90" s="56"/>
      <c r="AD90" s="57"/>
      <c r="BA90" s="98" t="s">
        <v>1</v>
      </c>
    </row>
    <row r="91" spans="1:53" x14ac:dyDescent="0.2">
      <c r="A91" s="329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1"/>
      <c r="N91" s="326" t="s">
        <v>66</v>
      </c>
      <c r="O91" s="327"/>
      <c r="P91" s="327"/>
      <c r="Q91" s="327"/>
      <c r="R91" s="327"/>
      <c r="S91" s="327"/>
      <c r="T91" s="328"/>
      <c r="U91" s="36" t="s">
        <v>67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1"/>
      <c r="N92" s="326" t="s">
        <v>66</v>
      </c>
      <c r="O92" s="327"/>
      <c r="P92" s="327"/>
      <c r="Q92" s="327"/>
      <c r="R92" s="327"/>
      <c r="S92" s="327"/>
      <c r="T92" s="328"/>
      <c r="U92" s="36" t="s">
        <v>65</v>
      </c>
      <c r="V92" s="316">
        <f>IFERROR(SUM(V84:V90),"0")</f>
        <v>0</v>
      </c>
      <c r="W92" s="316">
        <f>IFERROR(SUM(W84:W90),"0")</f>
        <v>0</v>
      </c>
      <c r="X92" s="36"/>
      <c r="Y92" s="317"/>
      <c r="Z92" s="317"/>
    </row>
    <row r="93" spans="1:53" ht="14.25" customHeight="1" x14ac:dyDescent="0.25">
      <c r="A93" s="343" t="s">
        <v>60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09"/>
      <c r="Z93" s="309"/>
    </row>
    <row r="94" spans="1:53" ht="16.5" customHeight="1" x14ac:dyDescent="0.25">
      <c r="A94" s="53" t="s">
        <v>176</v>
      </c>
      <c r="B94" s="53" t="s">
        <v>177</v>
      </c>
      <c r="C94" s="30">
        <v>4301030895</v>
      </c>
      <c r="D94" s="322">
        <v>4607091387667</v>
      </c>
      <c r="E94" s="323"/>
      <c r="F94" s="313">
        <v>0.9</v>
      </c>
      <c r="G94" s="31">
        <v>10</v>
      </c>
      <c r="H94" s="313">
        <v>9</v>
      </c>
      <c r="I94" s="313">
        <v>9.6300000000000008</v>
      </c>
      <c r="J94" s="31">
        <v>56</v>
      </c>
      <c r="K94" s="31" t="s">
        <v>98</v>
      </c>
      <c r="L94" s="32" t="s">
        <v>99</v>
      </c>
      <c r="M94" s="31">
        <v>40</v>
      </c>
      <c r="N94" s="3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5"/>
      <c r="P94" s="325"/>
      <c r="Q94" s="325"/>
      <c r="R94" s="323"/>
      <c r="S94" s="33"/>
      <c r="T94" s="33"/>
      <c r="U94" s="34" t="s">
        <v>65</v>
      </c>
      <c r="V94" s="314">
        <v>0</v>
      </c>
      <c r="W94" s="315">
        <f t="shared" ref="W94:W103" si="5">IFERROR(IF(V94="",0,CEILING((V94/$H94),1)*$H94),"")</f>
        <v>0</v>
      </c>
      <c r="X94" s="35" t="str">
        <f>IFERROR(IF(W94=0,"",ROUNDUP(W94/H94,0)*0.02175),"")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178</v>
      </c>
      <c r="B95" s="53" t="s">
        <v>179</v>
      </c>
      <c r="C95" s="30">
        <v>4301030961</v>
      </c>
      <c r="D95" s="322">
        <v>4607091387636</v>
      </c>
      <c r="E95" s="323"/>
      <c r="F95" s="313">
        <v>0.7</v>
      </c>
      <c r="G95" s="31">
        <v>6</v>
      </c>
      <c r="H95" s="313">
        <v>4.2</v>
      </c>
      <c r="I95" s="313">
        <v>4.5</v>
      </c>
      <c r="J95" s="31">
        <v>120</v>
      </c>
      <c r="K95" s="31" t="s">
        <v>63</v>
      </c>
      <c r="L95" s="32" t="s">
        <v>64</v>
      </c>
      <c r="M95" s="31">
        <v>40</v>
      </c>
      <c r="N95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5"/>
      <c r="P95" s="325"/>
      <c r="Q95" s="325"/>
      <c r="R95" s="323"/>
      <c r="S95" s="33"/>
      <c r="T95" s="33"/>
      <c r="U95" s="34" t="s">
        <v>65</v>
      </c>
      <c r="V95" s="314">
        <v>0</v>
      </c>
      <c r="W95" s="315">
        <f t="shared" si="5"/>
        <v>0</v>
      </c>
      <c r="X95" s="35" t="str">
        <f>IFERROR(IF(W95=0,"",ROUNDUP(W95/H95,0)*0.00937),"")</f>
        <v/>
      </c>
      <c r="Y95" s="55"/>
      <c r="Z95" s="56"/>
      <c r="AD95" s="57"/>
      <c r="BA95" s="100" t="s">
        <v>1</v>
      </c>
    </row>
    <row r="96" spans="1:53" ht="27" customHeight="1" x14ac:dyDescent="0.25">
      <c r="A96" s="53" t="s">
        <v>180</v>
      </c>
      <c r="B96" s="53" t="s">
        <v>181</v>
      </c>
      <c r="C96" s="30">
        <v>4301031078</v>
      </c>
      <c r="D96" s="322">
        <v>4607091384727</v>
      </c>
      <c r="E96" s="323"/>
      <c r="F96" s="313">
        <v>0.8</v>
      </c>
      <c r="G96" s="31">
        <v>6</v>
      </c>
      <c r="H96" s="313">
        <v>4.8</v>
      </c>
      <c r="I96" s="313">
        <v>5.16</v>
      </c>
      <c r="J96" s="31">
        <v>104</v>
      </c>
      <c r="K96" s="31" t="s">
        <v>98</v>
      </c>
      <c r="L96" s="32" t="s">
        <v>64</v>
      </c>
      <c r="M96" s="31">
        <v>45</v>
      </c>
      <c r="N96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5"/>
      <c r="P96" s="325"/>
      <c r="Q96" s="325"/>
      <c r="R96" s="323"/>
      <c r="S96" s="33"/>
      <c r="T96" s="33"/>
      <c r="U96" s="34" t="s">
        <v>65</v>
      </c>
      <c r="V96" s="314">
        <v>0</v>
      </c>
      <c r="W96" s="315">
        <f t="shared" si="5"/>
        <v>0</v>
      </c>
      <c r="X96" s="35" t="str">
        <f>IFERROR(IF(W96=0,"",ROUNDUP(W96/H96,0)*0.01196),"")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182</v>
      </c>
      <c r="B97" s="53" t="s">
        <v>183</v>
      </c>
      <c r="C97" s="30">
        <v>4301031080</v>
      </c>
      <c r="D97" s="322">
        <v>4607091386745</v>
      </c>
      <c r="E97" s="323"/>
      <c r="F97" s="313">
        <v>0.8</v>
      </c>
      <c r="G97" s="31">
        <v>6</v>
      </c>
      <c r="H97" s="313">
        <v>4.8</v>
      </c>
      <c r="I97" s="313">
        <v>5.16</v>
      </c>
      <c r="J97" s="31">
        <v>104</v>
      </c>
      <c r="K97" s="31" t="s">
        <v>98</v>
      </c>
      <c r="L97" s="32" t="s">
        <v>64</v>
      </c>
      <c r="M97" s="31">
        <v>45</v>
      </c>
      <c r="N97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5"/>
      <c r="P97" s="325"/>
      <c r="Q97" s="325"/>
      <c r="R97" s="323"/>
      <c r="S97" s="33"/>
      <c r="T97" s="33"/>
      <c r="U97" s="34" t="s">
        <v>65</v>
      </c>
      <c r="V97" s="314">
        <v>0</v>
      </c>
      <c r="W97" s="315">
        <f t="shared" si="5"/>
        <v>0</v>
      </c>
      <c r="X97" s="35" t="str">
        <f>IFERROR(IF(W97=0,"",ROUNDUP(W97/H97,0)*0.01196),"")</f>
        <v/>
      </c>
      <c r="Y97" s="55"/>
      <c r="Z97" s="56"/>
      <c r="AD97" s="57"/>
      <c r="BA97" s="102" t="s">
        <v>1</v>
      </c>
    </row>
    <row r="98" spans="1:53" ht="16.5" customHeight="1" x14ac:dyDescent="0.25">
      <c r="A98" s="53" t="s">
        <v>184</v>
      </c>
      <c r="B98" s="53" t="s">
        <v>185</v>
      </c>
      <c r="C98" s="30">
        <v>4301030963</v>
      </c>
      <c r="D98" s="322">
        <v>4607091382426</v>
      </c>
      <c r="E98" s="323"/>
      <c r="F98" s="313">
        <v>0.9</v>
      </c>
      <c r="G98" s="31">
        <v>10</v>
      </c>
      <c r="H98" s="313">
        <v>9</v>
      </c>
      <c r="I98" s="313">
        <v>9.6300000000000008</v>
      </c>
      <c r="J98" s="31">
        <v>56</v>
      </c>
      <c r="K98" s="31" t="s">
        <v>98</v>
      </c>
      <c r="L98" s="32" t="s">
        <v>64</v>
      </c>
      <c r="M98" s="31">
        <v>40</v>
      </c>
      <c r="N98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5"/>
      <c r="P98" s="325"/>
      <c r="Q98" s="325"/>
      <c r="R98" s="323"/>
      <c r="S98" s="33"/>
      <c r="T98" s="33"/>
      <c r="U98" s="34" t="s">
        <v>65</v>
      </c>
      <c r="V98" s="314">
        <v>0</v>
      </c>
      <c r="W98" s="315">
        <f t="shared" si="5"/>
        <v>0</v>
      </c>
      <c r="X98" s="35" t="str">
        <f>IFERROR(IF(W98=0,"",ROUNDUP(W98/H98,0)*0.02175),"")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186</v>
      </c>
      <c r="B99" s="53" t="s">
        <v>187</v>
      </c>
      <c r="C99" s="30">
        <v>4301030962</v>
      </c>
      <c r="D99" s="322">
        <v>4607091386547</v>
      </c>
      <c r="E99" s="323"/>
      <c r="F99" s="313">
        <v>0.35</v>
      </c>
      <c r="G99" s="31">
        <v>8</v>
      </c>
      <c r="H99" s="313">
        <v>2.8</v>
      </c>
      <c r="I99" s="313">
        <v>2.94</v>
      </c>
      <c r="J99" s="31">
        <v>234</v>
      </c>
      <c r="K99" s="31" t="s">
        <v>170</v>
      </c>
      <c r="L99" s="32" t="s">
        <v>64</v>
      </c>
      <c r="M99" s="31">
        <v>40</v>
      </c>
      <c r="N99" s="4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5"/>
      <c r="P99" s="325"/>
      <c r="Q99" s="325"/>
      <c r="R99" s="323"/>
      <c r="S99" s="33"/>
      <c r="T99" s="33"/>
      <c r="U99" s="34" t="s">
        <v>65</v>
      </c>
      <c r="V99" s="314">
        <v>0</v>
      </c>
      <c r="W99" s="315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188</v>
      </c>
      <c r="B100" s="53" t="s">
        <v>189</v>
      </c>
      <c r="C100" s="30">
        <v>4301031079</v>
      </c>
      <c r="D100" s="322">
        <v>4607091384734</v>
      </c>
      <c r="E100" s="323"/>
      <c r="F100" s="313">
        <v>0.35</v>
      </c>
      <c r="G100" s="31">
        <v>6</v>
      </c>
      <c r="H100" s="313">
        <v>2.1</v>
      </c>
      <c r="I100" s="313">
        <v>2.2000000000000002</v>
      </c>
      <c r="J100" s="31">
        <v>234</v>
      </c>
      <c r="K100" s="31" t="s">
        <v>170</v>
      </c>
      <c r="L100" s="32" t="s">
        <v>64</v>
      </c>
      <c r="M100" s="31">
        <v>45</v>
      </c>
      <c r="N100" s="3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5"/>
      <c r="P100" s="325"/>
      <c r="Q100" s="325"/>
      <c r="R100" s="323"/>
      <c r="S100" s="33"/>
      <c r="T100" s="33"/>
      <c r="U100" s="34" t="s">
        <v>65</v>
      </c>
      <c r="V100" s="314">
        <v>0</v>
      </c>
      <c r="W100" s="315">
        <f t="shared" si="5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190</v>
      </c>
      <c r="B101" s="53" t="s">
        <v>191</v>
      </c>
      <c r="C101" s="30">
        <v>4301030964</v>
      </c>
      <c r="D101" s="322">
        <v>4607091382464</v>
      </c>
      <c r="E101" s="323"/>
      <c r="F101" s="313">
        <v>0.35</v>
      </c>
      <c r="G101" s="31">
        <v>8</v>
      </c>
      <c r="H101" s="313">
        <v>2.8</v>
      </c>
      <c r="I101" s="313">
        <v>2.964</v>
      </c>
      <c r="J101" s="31">
        <v>234</v>
      </c>
      <c r="K101" s="31" t="s">
        <v>170</v>
      </c>
      <c r="L101" s="32" t="s">
        <v>64</v>
      </c>
      <c r="M101" s="31">
        <v>40</v>
      </c>
      <c r="N101" s="4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5"/>
      <c r="P101" s="325"/>
      <c r="Q101" s="325"/>
      <c r="R101" s="323"/>
      <c r="S101" s="33"/>
      <c r="T101" s="33"/>
      <c r="U101" s="34" t="s">
        <v>65</v>
      </c>
      <c r="V101" s="314">
        <v>0</v>
      </c>
      <c r="W101" s="315">
        <f t="shared" si="5"/>
        <v>0</v>
      </c>
      <c r="X101" s="35" t="str">
        <f>IFERROR(IF(W101=0,"",ROUNDUP(W101/H101,0)*0.00502),"")</f>
        <v/>
      </c>
      <c r="Y101" s="55"/>
      <c r="Z101" s="56"/>
      <c r="AD101" s="57"/>
      <c r="BA101" s="106" t="s">
        <v>1</v>
      </c>
    </row>
    <row r="102" spans="1:53" ht="27" customHeight="1" x14ac:dyDescent="0.25">
      <c r="A102" s="53" t="s">
        <v>192</v>
      </c>
      <c r="B102" s="53" t="s">
        <v>193</v>
      </c>
      <c r="C102" s="30">
        <v>4301031235</v>
      </c>
      <c r="D102" s="322">
        <v>4680115883444</v>
      </c>
      <c r="E102" s="323"/>
      <c r="F102" s="313">
        <v>0.35</v>
      </c>
      <c r="G102" s="31">
        <v>8</v>
      </c>
      <c r="H102" s="313">
        <v>2.8</v>
      </c>
      <c r="I102" s="313">
        <v>3.0880000000000001</v>
      </c>
      <c r="J102" s="31">
        <v>156</v>
      </c>
      <c r="K102" s="31" t="s">
        <v>63</v>
      </c>
      <c r="L102" s="32" t="s">
        <v>84</v>
      </c>
      <c r="M102" s="31">
        <v>90</v>
      </c>
      <c r="N102" s="406" t="s">
        <v>194</v>
      </c>
      <c r="O102" s="325"/>
      <c r="P102" s="325"/>
      <c r="Q102" s="325"/>
      <c r="R102" s="323"/>
      <c r="S102" s="33"/>
      <c r="T102" s="33"/>
      <c r="U102" s="34" t="s">
        <v>65</v>
      </c>
      <c r="V102" s="314">
        <v>0</v>
      </c>
      <c r="W102" s="315">
        <f t="shared" si="5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ht="27" customHeight="1" x14ac:dyDescent="0.25">
      <c r="A103" s="53" t="s">
        <v>192</v>
      </c>
      <c r="B103" s="53" t="s">
        <v>195</v>
      </c>
      <c r="C103" s="30">
        <v>4301031234</v>
      </c>
      <c r="D103" s="322">
        <v>4680115883444</v>
      </c>
      <c r="E103" s="323"/>
      <c r="F103" s="313">
        <v>0.35</v>
      </c>
      <c r="G103" s="31">
        <v>8</v>
      </c>
      <c r="H103" s="313">
        <v>2.8</v>
      </c>
      <c r="I103" s="313">
        <v>3.0880000000000001</v>
      </c>
      <c r="J103" s="31">
        <v>156</v>
      </c>
      <c r="K103" s="31" t="s">
        <v>63</v>
      </c>
      <c r="L103" s="32" t="s">
        <v>84</v>
      </c>
      <c r="M103" s="31">
        <v>90</v>
      </c>
      <c r="N103" s="415" t="s">
        <v>194</v>
      </c>
      <c r="O103" s="325"/>
      <c r="P103" s="325"/>
      <c r="Q103" s="325"/>
      <c r="R103" s="323"/>
      <c r="S103" s="33"/>
      <c r="T103" s="33"/>
      <c r="U103" s="34" t="s">
        <v>65</v>
      </c>
      <c r="V103" s="314">
        <v>0</v>
      </c>
      <c r="W103" s="315">
        <f t="shared" si="5"/>
        <v>0</v>
      </c>
      <c r="X103" s="35" t="str">
        <f>IFERROR(IF(W103=0,"",ROUNDUP(W103/H103,0)*0.00753),"")</f>
        <v/>
      </c>
      <c r="Y103" s="55"/>
      <c r="Z103" s="56"/>
      <c r="AD103" s="57"/>
      <c r="BA103" s="108" t="s">
        <v>1</v>
      </c>
    </row>
    <row r="104" spans="1:53" x14ac:dyDescent="0.2">
      <c r="A104" s="329"/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1"/>
      <c r="N104" s="326" t="s">
        <v>66</v>
      </c>
      <c r="O104" s="327"/>
      <c r="P104" s="327"/>
      <c r="Q104" s="327"/>
      <c r="R104" s="327"/>
      <c r="S104" s="327"/>
      <c r="T104" s="328"/>
      <c r="U104" s="36" t="s">
        <v>67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7"/>
      <c r="Z104" s="317"/>
    </row>
    <row r="105" spans="1:53" x14ac:dyDescent="0.2">
      <c r="A105" s="330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1"/>
      <c r="N105" s="326" t="s">
        <v>66</v>
      </c>
      <c r="O105" s="327"/>
      <c r="P105" s="327"/>
      <c r="Q105" s="327"/>
      <c r="R105" s="327"/>
      <c r="S105" s="327"/>
      <c r="T105" s="328"/>
      <c r="U105" s="36" t="s">
        <v>65</v>
      </c>
      <c r="V105" s="316">
        <f>IFERROR(SUM(V94:V103),"0")</f>
        <v>0</v>
      </c>
      <c r="W105" s="316">
        <f>IFERROR(SUM(W94:W103),"0")</f>
        <v>0</v>
      </c>
      <c r="X105" s="36"/>
      <c r="Y105" s="317"/>
      <c r="Z105" s="317"/>
    </row>
    <row r="106" spans="1:53" ht="14.25" customHeight="1" x14ac:dyDescent="0.25">
      <c r="A106" s="343" t="s">
        <v>68</v>
      </c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0"/>
      <c r="W106" s="330"/>
      <c r="X106" s="330"/>
      <c r="Y106" s="309"/>
      <c r="Z106" s="309"/>
    </row>
    <row r="107" spans="1:53" ht="27" customHeight="1" x14ac:dyDescent="0.25">
      <c r="A107" s="53" t="s">
        <v>196</v>
      </c>
      <c r="B107" s="53" t="s">
        <v>197</v>
      </c>
      <c r="C107" s="30">
        <v>4301051437</v>
      </c>
      <c r="D107" s="322">
        <v>4607091386967</v>
      </c>
      <c r="E107" s="323"/>
      <c r="F107" s="313">
        <v>1.35</v>
      </c>
      <c r="G107" s="31">
        <v>6</v>
      </c>
      <c r="H107" s="313">
        <v>8.1</v>
      </c>
      <c r="I107" s="313">
        <v>8.6639999999999997</v>
      </c>
      <c r="J107" s="31">
        <v>56</v>
      </c>
      <c r="K107" s="31" t="s">
        <v>98</v>
      </c>
      <c r="L107" s="32" t="s">
        <v>119</v>
      </c>
      <c r="M107" s="31">
        <v>45</v>
      </c>
      <c r="N107" s="595" t="s">
        <v>198</v>
      </c>
      <c r="O107" s="325"/>
      <c r="P107" s="325"/>
      <c r="Q107" s="325"/>
      <c r="R107" s="323"/>
      <c r="S107" s="33"/>
      <c r="T107" s="33"/>
      <c r="U107" s="34" t="s">
        <v>65</v>
      </c>
      <c r="V107" s="314">
        <v>0</v>
      </c>
      <c r="W107" s="315">
        <f t="shared" ref="W107:W117" si="6">IFERROR(IF(V107="",0,CEILING((V107/$H107),1)*$H107),"")</f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27" customHeight="1" x14ac:dyDescent="0.25">
      <c r="A108" s="53" t="s">
        <v>196</v>
      </c>
      <c r="B108" s="53" t="s">
        <v>199</v>
      </c>
      <c r="C108" s="30">
        <v>4301051543</v>
      </c>
      <c r="D108" s="322">
        <v>4607091386967</v>
      </c>
      <c r="E108" s="323"/>
      <c r="F108" s="313">
        <v>1.4</v>
      </c>
      <c r="G108" s="31">
        <v>6</v>
      </c>
      <c r="H108" s="313">
        <v>8.4</v>
      </c>
      <c r="I108" s="313">
        <v>8.9640000000000004</v>
      </c>
      <c r="J108" s="31">
        <v>56</v>
      </c>
      <c r="K108" s="31" t="s">
        <v>98</v>
      </c>
      <c r="L108" s="32" t="s">
        <v>64</v>
      </c>
      <c r="M108" s="31">
        <v>45</v>
      </c>
      <c r="N108" s="532" t="s">
        <v>200</v>
      </c>
      <c r="O108" s="325"/>
      <c r="P108" s="325"/>
      <c r="Q108" s="325"/>
      <c r="R108" s="323"/>
      <c r="S108" s="33"/>
      <c r="T108" s="33"/>
      <c r="U108" s="34" t="s">
        <v>65</v>
      </c>
      <c r="V108" s="314">
        <v>0</v>
      </c>
      <c r="W108" s="315">
        <f t="shared" si="6"/>
        <v>0</v>
      </c>
      <c r="X108" s="35" t="str">
        <f>IFERROR(IF(W108=0,"",ROUNDUP(W108/H108,0)*0.02175),"")</f>
        <v/>
      </c>
      <c r="Y108" s="55"/>
      <c r="Z108" s="56"/>
      <c r="AD108" s="57"/>
      <c r="BA108" s="110" t="s">
        <v>1</v>
      </c>
    </row>
    <row r="109" spans="1:53" ht="16.5" customHeight="1" x14ac:dyDescent="0.25">
      <c r="A109" s="53" t="s">
        <v>201</v>
      </c>
      <c r="B109" s="53" t="s">
        <v>202</v>
      </c>
      <c r="C109" s="30">
        <v>4301051611</v>
      </c>
      <c r="D109" s="322">
        <v>4607091385304</v>
      </c>
      <c r="E109" s="323"/>
      <c r="F109" s="313">
        <v>1.4</v>
      </c>
      <c r="G109" s="31">
        <v>6</v>
      </c>
      <c r="H109" s="313">
        <v>8.4</v>
      </c>
      <c r="I109" s="313">
        <v>8.9640000000000004</v>
      </c>
      <c r="J109" s="31">
        <v>56</v>
      </c>
      <c r="K109" s="31" t="s">
        <v>98</v>
      </c>
      <c r="L109" s="32" t="s">
        <v>64</v>
      </c>
      <c r="M109" s="31">
        <v>40</v>
      </c>
      <c r="N109" s="547" t="s">
        <v>203</v>
      </c>
      <c r="O109" s="325"/>
      <c r="P109" s="325"/>
      <c r="Q109" s="325"/>
      <c r="R109" s="323"/>
      <c r="S109" s="33"/>
      <c r="T109" s="33"/>
      <c r="U109" s="34" t="s">
        <v>65</v>
      </c>
      <c r="V109" s="314">
        <v>0</v>
      </c>
      <c r="W109" s="315">
        <f t="shared" si="6"/>
        <v>0</v>
      </c>
      <c r="X109" s="35" t="str">
        <f>IFERROR(IF(W109=0,"",ROUNDUP(W109/H109,0)*0.02175),"")</f>
        <v/>
      </c>
      <c r="Y109" s="55"/>
      <c r="Z109" s="56"/>
      <c r="AD109" s="57"/>
      <c r="BA109" s="111" t="s">
        <v>1</v>
      </c>
    </row>
    <row r="110" spans="1:53" ht="16.5" customHeight="1" x14ac:dyDescent="0.25">
      <c r="A110" s="53" t="s">
        <v>204</v>
      </c>
      <c r="B110" s="53" t="s">
        <v>205</v>
      </c>
      <c r="C110" s="30">
        <v>4301051306</v>
      </c>
      <c r="D110" s="322">
        <v>4607091386264</v>
      </c>
      <c r="E110" s="323"/>
      <c r="F110" s="313">
        <v>0.5</v>
      </c>
      <c r="G110" s="31">
        <v>6</v>
      </c>
      <c r="H110" s="313">
        <v>3</v>
      </c>
      <c r="I110" s="313">
        <v>3.278</v>
      </c>
      <c r="J110" s="31">
        <v>156</v>
      </c>
      <c r="K110" s="31" t="s">
        <v>63</v>
      </c>
      <c r="L110" s="32" t="s">
        <v>64</v>
      </c>
      <c r="M110" s="31">
        <v>31</v>
      </c>
      <c r="N110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5"/>
      <c r="P110" s="325"/>
      <c r="Q110" s="325"/>
      <c r="R110" s="323"/>
      <c r="S110" s="33"/>
      <c r="T110" s="33"/>
      <c r="U110" s="34" t="s">
        <v>65</v>
      </c>
      <c r="V110" s="314">
        <v>0</v>
      </c>
      <c r="W110" s="315">
        <f t="shared" si="6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customHeight="1" x14ac:dyDescent="0.25">
      <c r="A111" s="53" t="s">
        <v>206</v>
      </c>
      <c r="B111" s="53" t="s">
        <v>207</v>
      </c>
      <c r="C111" s="30">
        <v>4301051477</v>
      </c>
      <c r="D111" s="322">
        <v>4680115882584</v>
      </c>
      <c r="E111" s="323"/>
      <c r="F111" s="313">
        <v>0.33</v>
      </c>
      <c r="G111" s="31">
        <v>8</v>
      </c>
      <c r="H111" s="313">
        <v>2.64</v>
      </c>
      <c r="I111" s="313">
        <v>2.9279999999999999</v>
      </c>
      <c r="J111" s="31">
        <v>156</v>
      </c>
      <c r="K111" s="31" t="s">
        <v>63</v>
      </c>
      <c r="L111" s="32" t="s">
        <v>84</v>
      </c>
      <c r="M111" s="31">
        <v>60</v>
      </c>
      <c r="N111" s="552" t="s">
        <v>208</v>
      </c>
      <c r="O111" s="325"/>
      <c r="P111" s="325"/>
      <c r="Q111" s="325"/>
      <c r="R111" s="323"/>
      <c r="S111" s="33"/>
      <c r="T111" s="33"/>
      <c r="U111" s="34" t="s">
        <v>65</v>
      </c>
      <c r="V111" s="314">
        <v>0</v>
      </c>
      <c r="W111" s="315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206</v>
      </c>
      <c r="B112" s="53" t="s">
        <v>209</v>
      </c>
      <c r="C112" s="30">
        <v>4301051476</v>
      </c>
      <c r="D112" s="322">
        <v>4680115882584</v>
      </c>
      <c r="E112" s="323"/>
      <c r="F112" s="313">
        <v>0.33</v>
      </c>
      <c r="G112" s="31">
        <v>8</v>
      </c>
      <c r="H112" s="313">
        <v>2.64</v>
      </c>
      <c r="I112" s="313">
        <v>2.9279999999999999</v>
      </c>
      <c r="J112" s="31">
        <v>156</v>
      </c>
      <c r="K112" s="31" t="s">
        <v>63</v>
      </c>
      <c r="L112" s="32" t="s">
        <v>84</v>
      </c>
      <c r="M112" s="31">
        <v>60</v>
      </c>
      <c r="N112" s="360" t="s">
        <v>210</v>
      </c>
      <c r="O112" s="325"/>
      <c r="P112" s="325"/>
      <c r="Q112" s="325"/>
      <c r="R112" s="323"/>
      <c r="S112" s="33"/>
      <c r="T112" s="33"/>
      <c r="U112" s="34" t="s">
        <v>65</v>
      </c>
      <c r="V112" s="314">
        <v>0</v>
      </c>
      <c r="W112" s="315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27" customHeight="1" x14ac:dyDescent="0.25">
      <c r="A113" s="53" t="s">
        <v>211</v>
      </c>
      <c r="B113" s="53" t="s">
        <v>212</v>
      </c>
      <c r="C113" s="30">
        <v>4301051436</v>
      </c>
      <c r="D113" s="322">
        <v>4607091385731</v>
      </c>
      <c r="E113" s="323"/>
      <c r="F113" s="313">
        <v>0.45</v>
      </c>
      <c r="G113" s="31">
        <v>6</v>
      </c>
      <c r="H113" s="313">
        <v>2.7</v>
      </c>
      <c r="I113" s="313">
        <v>2.972</v>
      </c>
      <c r="J113" s="31">
        <v>156</v>
      </c>
      <c r="K113" s="31" t="s">
        <v>63</v>
      </c>
      <c r="L113" s="32" t="s">
        <v>119</v>
      </c>
      <c r="M113" s="31">
        <v>45</v>
      </c>
      <c r="N113" s="382" t="s">
        <v>213</v>
      </c>
      <c r="O113" s="325"/>
      <c r="P113" s="325"/>
      <c r="Q113" s="325"/>
      <c r="R113" s="323"/>
      <c r="S113" s="33"/>
      <c r="T113" s="33"/>
      <c r="U113" s="34" t="s">
        <v>65</v>
      </c>
      <c r="V113" s="314">
        <v>0</v>
      </c>
      <c r="W113" s="315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ht="27" customHeight="1" x14ac:dyDescent="0.25">
      <c r="A114" s="53" t="s">
        <v>214</v>
      </c>
      <c r="B114" s="53" t="s">
        <v>215</v>
      </c>
      <c r="C114" s="30">
        <v>4301051439</v>
      </c>
      <c r="D114" s="322">
        <v>4680115880214</v>
      </c>
      <c r="E114" s="323"/>
      <c r="F114" s="313">
        <v>0.45</v>
      </c>
      <c r="G114" s="31">
        <v>6</v>
      </c>
      <c r="H114" s="313">
        <v>2.7</v>
      </c>
      <c r="I114" s="313">
        <v>2.988</v>
      </c>
      <c r="J114" s="31">
        <v>120</v>
      </c>
      <c r="K114" s="31" t="s">
        <v>63</v>
      </c>
      <c r="L114" s="32" t="s">
        <v>119</v>
      </c>
      <c r="M114" s="31">
        <v>45</v>
      </c>
      <c r="N114" s="557" t="s">
        <v>216</v>
      </c>
      <c r="O114" s="325"/>
      <c r="P114" s="325"/>
      <c r="Q114" s="325"/>
      <c r="R114" s="323"/>
      <c r="S114" s="33"/>
      <c r="T114" s="33"/>
      <c r="U114" s="34" t="s">
        <v>65</v>
      </c>
      <c r="V114" s="314">
        <v>0</v>
      </c>
      <c r="W114" s="315">
        <f t="shared" si="6"/>
        <v>0</v>
      </c>
      <c r="X114" s="35" t="str">
        <f>IFERROR(IF(W114=0,"",ROUNDUP(W114/H114,0)*0.00937),"")</f>
        <v/>
      </c>
      <c r="Y114" s="55"/>
      <c r="Z114" s="56"/>
      <c r="AD114" s="57"/>
      <c r="BA114" s="116" t="s">
        <v>1</v>
      </c>
    </row>
    <row r="115" spans="1:53" ht="27" customHeight="1" x14ac:dyDescent="0.25">
      <c r="A115" s="53" t="s">
        <v>217</v>
      </c>
      <c r="B115" s="53" t="s">
        <v>218</v>
      </c>
      <c r="C115" s="30">
        <v>4301051438</v>
      </c>
      <c r="D115" s="322">
        <v>4680115880894</v>
      </c>
      <c r="E115" s="323"/>
      <c r="F115" s="313">
        <v>0.33</v>
      </c>
      <c r="G115" s="31">
        <v>6</v>
      </c>
      <c r="H115" s="313">
        <v>1.98</v>
      </c>
      <c r="I115" s="313">
        <v>2.258</v>
      </c>
      <c r="J115" s="31">
        <v>156</v>
      </c>
      <c r="K115" s="31" t="s">
        <v>63</v>
      </c>
      <c r="L115" s="32" t="s">
        <v>119</v>
      </c>
      <c r="M115" s="31">
        <v>45</v>
      </c>
      <c r="N115" s="525" t="s">
        <v>219</v>
      </c>
      <c r="O115" s="325"/>
      <c r="P115" s="325"/>
      <c r="Q115" s="325"/>
      <c r="R115" s="323"/>
      <c r="S115" s="33"/>
      <c r="T115" s="33"/>
      <c r="U115" s="34" t="s">
        <v>65</v>
      </c>
      <c r="V115" s="314">
        <v>0</v>
      </c>
      <c r="W115" s="315">
        <f t="shared" si="6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customHeight="1" x14ac:dyDescent="0.25">
      <c r="A116" s="53" t="s">
        <v>220</v>
      </c>
      <c r="B116" s="53" t="s">
        <v>221</v>
      </c>
      <c r="C116" s="30">
        <v>4301051313</v>
      </c>
      <c r="D116" s="322">
        <v>4607091385427</v>
      </c>
      <c r="E116" s="323"/>
      <c r="F116" s="313">
        <v>0.5</v>
      </c>
      <c r="G116" s="31">
        <v>6</v>
      </c>
      <c r="H116" s="313">
        <v>3</v>
      </c>
      <c r="I116" s="313">
        <v>3.2719999999999998</v>
      </c>
      <c r="J116" s="31">
        <v>156</v>
      </c>
      <c r="K116" s="31" t="s">
        <v>63</v>
      </c>
      <c r="L116" s="32" t="s">
        <v>64</v>
      </c>
      <c r="M116" s="31">
        <v>40</v>
      </c>
      <c r="N116" s="4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5"/>
      <c r="P116" s="325"/>
      <c r="Q116" s="325"/>
      <c r="R116" s="323"/>
      <c r="S116" s="33"/>
      <c r="T116" s="33"/>
      <c r="U116" s="34" t="s">
        <v>65</v>
      </c>
      <c r="V116" s="314">
        <v>0</v>
      </c>
      <c r="W116" s="315">
        <f t="shared" si="6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ht="16.5" customHeight="1" x14ac:dyDescent="0.25">
      <c r="A117" s="53" t="s">
        <v>222</v>
      </c>
      <c r="B117" s="53" t="s">
        <v>223</v>
      </c>
      <c r="C117" s="30">
        <v>4301051480</v>
      </c>
      <c r="D117" s="322">
        <v>4680115882645</v>
      </c>
      <c r="E117" s="323"/>
      <c r="F117" s="313">
        <v>0.3</v>
      </c>
      <c r="G117" s="31">
        <v>6</v>
      </c>
      <c r="H117" s="313">
        <v>1.8</v>
      </c>
      <c r="I117" s="313">
        <v>2.66</v>
      </c>
      <c r="J117" s="31">
        <v>156</v>
      </c>
      <c r="K117" s="31" t="s">
        <v>63</v>
      </c>
      <c r="L117" s="32" t="s">
        <v>64</v>
      </c>
      <c r="M117" s="31">
        <v>40</v>
      </c>
      <c r="N117" s="570" t="s">
        <v>224</v>
      </c>
      <c r="O117" s="325"/>
      <c r="P117" s="325"/>
      <c r="Q117" s="325"/>
      <c r="R117" s="323"/>
      <c r="S117" s="33"/>
      <c r="T117" s="33"/>
      <c r="U117" s="34" t="s">
        <v>65</v>
      </c>
      <c r="V117" s="314">
        <v>0</v>
      </c>
      <c r="W117" s="315">
        <f t="shared" si="6"/>
        <v>0</v>
      </c>
      <c r="X117" s="35" t="str">
        <f>IFERROR(IF(W117=0,"",ROUNDUP(W117/H117,0)*0.00753),"")</f>
        <v/>
      </c>
      <c r="Y117" s="55"/>
      <c r="Z117" s="56"/>
      <c r="AD117" s="57"/>
      <c r="BA117" s="119" t="s">
        <v>1</v>
      </c>
    </row>
    <row r="118" spans="1:53" x14ac:dyDescent="0.2">
      <c r="A118" s="329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1"/>
      <c r="N118" s="326" t="s">
        <v>66</v>
      </c>
      <c r="O118" s="327"/>
      <c r="P118" s="327"/>
      <c r="Q118" s="327"/>
      <c r="R118" s="327"/>
      <c r="S118" s="327"/>
      <c r="T118" s="328"/>
      <c r="U118" s="36" t="s">
        <v>67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17"/>
      <c r="Z118" s="317"/>
    </row>
    <row r="119" spans="1:53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1"/>
      <c r="N119" s="326" t="s">
        <v>66</v>
      </c>
      <c r="O119" s="327"/>
      <c r="P119" s="327"/>
      <c r="Q119" s="327"/>
      <c r="R119" s="327"/>
      <c r="S119" s="327"/>
      <c r="T119" s="328"/>
      <c r="U119" s="36" t="s">
        <v>65</v>
      </c>
      <c r="V119" s="316">
        <f>IFERROR(SUM(V107:V117),"0")</f>
        <v>0</v>
      </c>
      <c r="W119" s="316">
        <f>IFERROR(SUM(W107:W117),"0")</f>
        <v>0</v>
      </c>
      <c r="X119" s="36"/>
      <c r="Y119" s="317"/>
      <c r="Z119" s="317"/>
    </row>
    <row r="120" spans="1:53" ht="14.25" customHeight="1" x14ac:dyDescent="0.25">
      <c r="A120" s="343" t="s">
        <v>225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09"/>
      <c r="Z120" s="309"/>
    </row>
    <row r="121" spans="1:53" ht="27" customHeight="1" x14ac:dyDescent="0.25">
      <c r="A121" s="53" t="s">
        <v>226</v>
      </c>
      <c r="B121" s="53" t="s">
        <v>227</v>
      </c>
      <c r="C121" s="30">
        <v>4301060296</v>
      </c>
      <c r="D121" s="322">
        <v>4607091383065</v>
      </c>
      <c r="E121" s="323"/>
      <c r="F121" s="313">
        <v>0.83</v>
      </c>
      <c r="G121" s="31">
        <v>4</v>
      </c>
      <c r="H121" s="313">
        <v>3.32</v>
      </c>
      <c r="I121" s="313">
        <v>3.5819999999999999</v>
      </c>
      <c r="J121" s="31">
        <v>120</v>
      </c>
      <c r="K121" s="31" t="s">
        <v>63</v>
      </c>
      <c r="L121" s="32" t="s">
        <v>64</v>
      </c>
      <c r="M121" s="31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5"/>
      <c r="P121" s="325"/>
      <c r="Q121" s="325"/>
      <c r="R121" s="323"/>
      <c r="S121" s="33"/>
      <c r="T121" s="33"/>
      <c r="U121" s="34" t="s">
        <v>65</v>
      </c>
      <c r="V121" s="314">
        <v>0</v>
      </c>
      <c r="W121" s="315">
        <f>IFERROR(IF(V121="",0,CEILING((V121/$H121),1)*$H121),"")</f>
        <v>0</v>
      </c>
      <c r="X121" s="35" t="str">
        <f>IFERROR(IF(W121=0,"",ROUNDUP(W121/H121,0)*0.00937),"")</f>
        <v/>
      </c>
      <c r="Y121" s="55"/>
      <c r="Z121" s="56"/>
      <c r="AD121" s="57"/>
      <c r="BA121" s="120" t="s">
        <v>1</v>
      </c>
    </row>
    <row r="122" spans="1:53" ht="27" customHeight="1" x14ac:dyDescent="0.25">
      <c r="A122" s="53" t="s">
        <v>228</v>
      </c>
      <c r="B122" s="53" t="s">
        <v>229</v>
      </c>
      <c r="C122" s="30">
        <v>4301060350</v>
      </c>
      <c r="D122" s="322">
        <v>4680115881532</v>
      </c>
      <c r="E122" s="323"/>
      <c r="F122" s="313">
        <v>1.35</v>
      </c>
      <c r="G122" s="31">
        <v>6</v>
      </c>
      <c r="H122" s="313">
        <v>8.1</v>
      </c>
      <c r="I122" s="313">
        <v>8.58</v>
      </c>
      <c r="J122" s="31">
        <v>56</v>
      </c>
      <c r="K122" s="31" t="s">
        <v>98</v>
      </c>
      <c r="L122" s="32" t="s">
        <v>119</v>
      </c>
      <c r="M122" s="31">
        <v>30</v>
      </c>
      <c r="N122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5"/>
      <c r="P122" s="325"/>
      <c r="Q122" s="325"/>
      <c r="R122" s="323"/>
      <c r="S122" s="33"/>
      <c r="T122" s="33"/>
      <c r="U122" s="34" t="s">
        <v>65</v>
      </c>
      <c r="V122" s="314">
        <v>0</v>
      </c>
      <c r="W122" s="315">
        <f>IFERROR(IF(V122="",0,CEILING((V122/$H122),1)*$H122),"")</f>
        <v>0</v>
      </c>
      <c r="X122" s="35" t="str">
        <f>IFERROR(IF(W122=0,"",ROUNDUP(W122/H122,0)*0.02175),"")</f>
        <v/>
      </c>
      <c r="Y122" s="55"/>
      <c r="Z122" s="56"/>
      <c r="AD122" s="57"/>
      <c r="BA122" s="121" t="s">
        <v>1</v>
      </c>
    </row>
    <row r="123" spans="1:53" ht="27" customHeight="1" x14ac:dyDescent="0.25">
      <c r="A123" s="53" t="s">
        <v>230</v>
      </c>
      <c r="B123" s="53" t="s">
        <v>231</v>
      </c>
      <c r="C123" s="30">
        <v>4301060356</v>
      </c>
      <c r="D123" s="322">
        <v>4680115882652</v>
      </c>
      <c r="E123" s="323"/>
      <c r="F123" s="313">
        <v>0.33</v>
      </c>
      <c r="G123" s="31">
        <v>6</v>
      </c>
      <c r="H123" s="313">
        <v>1.98</v>
      </c>
      <c r="I123" s="313">
        <v>2.84</v>
      </c>
      <c r="J123" s="31">
        <v>156</v>
      </c>
      <c r="K123" s="31" t="s">
        <v>63</v>
      </c>
      <c r="L123" s="32" t="s">
        <v>64</v>
      </c>
      <c r="M123" s="31">
        <v>40</v>
      </c>
      <c r="N123" s="542" t="s">
        <v>232</v>
      </c>
      <c r="O123" s="325"/>
      <c r="P123" s="325"/>
      <c r="Q123" s="325"/>
      <c r="R123" s="323"/>
      <c r="S123" s="33"/>
      <c r="T123" s="33"/>
      <c r="U123" s="34" t="s">
        <v>65</v>
      </c>
      <c r="V123" s="314">
        <v>0</v>
      </c>
      <c r="W123" s="315">
        <f>IFERROR(IF(V123="",0,CEILING((V123/$H123),1)*$H123),"")</f>
        <v>0</v>
      </c>
      <c r="X123" s="35" t="str">
        <f>IFERROR(IF(W123=0,"",ROUNDUP(W123/H123,0)*0.00753),"")</f>
        <v/>
      </c>
      <c r="Y123" s="55"/>
      <c r="Z123" s="56"/>
      <c r="AD123" s="57"/>
      <c r="BA123" s="122" t="s">
        <v>1</v>
      </c>
    </row>
    <row r="124" spans="1:53" ht="16.5" customHeight="1" x14ac:dyDescent="0.25">
      <c r="A124" s="53" t="s">
        <v>233</v>
      </c>
      <c r="B124" s="53" t="s">
        <v>234</v>
      </c>
      <c r="C124" s="30">
        <v>4301060309</v>
      </c>
      <c r="D124" s="322">
        <v>4680115880238</v>
      </c>
      <c r="E124" s="323"/>
      <c r="F124" s="313">
        <v>0.33</v>
      </c>
      <c r="G124" s="31">
        <v>6</v>
      </c>
      <c r="H124" s="313">
        <v>1.98</v>
      </c>
      <c r="I124" s="313">
        <v>2.258</v>
      </c>
      <c r="J124" s="31">
        <v>156</v>
      </c>
      <c r="K124" s="31" t="s">
        <v>63</v>
      </c>
      <c r="L124" s="32" t="s">
        <v>64</v>
      </c>
      <c r="M124" s="31">
        <v>40</v>
      </c>
      <c r="N124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5"/>
      <c r="P124" s="325"/>
      <c r="Q124" s="325"/>
      <c r="R124" s="323"/>
      <c r="S124" s="33"/>
      <c r="T124" s="33"/>
      <c r="U124" s="34" t="s">
        <v>65</v>
      </c>
      <c r="V124" s="314">
        <v>0</v>
      </c>
      <c r="W124" s="315">
        <f>IFERROR(IF(V124="",0,CEILING((V124/$H124),1)*$H124),"")</f>
        <v>0</v>
      </c>
      <c r="X124" s="35" t="str">
        <f>IFERROR(IF(W124=0,"",ROUNDUP(W124/H124,0)*0.00753),"")</f>
        <v/>
      </c>
      <c r="Y124" s="55"/>
      <c r="Z124" s="56"/>
      <c r="AD124" s="57"/>
      <c r="BA124" s="123" t="s">
        <v>1</v>
      </c>
    </row>
    <row r="125" spans="1:53" ht="27" customHeight="1" x14ac:dyDescent="0.25">
      <c r="A125" s="53" t="s">
        <v>235</v>
      </c>
      <c r="B125" s="53" t="s">
        <v>236</v>
      </c>
      <c r="C125" s="30">
        <v>4301060351</v>
      </c>
      <c r="D125" s="322">
        <v>4680115881464</v>
      </c>
      <c r="E125" s="323"/>
      <c r="F125" s="313">
        <v>0.4</v>
      </c>
      <c r="G125" s="31">
        <v>6</v>
      </c>
      <c r="H125" s="313">
        <v>2.4</v>
      </c>
      <c r="I125" s="313">
        <v>2.6</v>
      </c>
      <c r="J125" s="31">
        <v>156</v>
      </c>
      <c r="K125" s="31" t="s">
        <v>63</v>
      </c>
      <c r="L125" s="32" t="s">
        <v>119</v>
      </c>
      <c r="M125" s="31">
        <v>30</v>
      </c>
      <c r="N125" s="393" t="s">
        <v>237</v>
      </c>
      <c r="O125" s="325"/>
      <c r="P125" s="325"/>
      <c r="Q125" s="325"/>
      <c r="R125" s="323"/>
      <c r="S125" s="33"/>
      <c r="T125" s="33"/>
      <c r="U125" s="34" t="s">
        <v>65</v>
      </c>
      <c r="V125" s="314">
        <v>0</v>
      </c>
      <c r="W125" s="315">
        <f>IFERROR(IF(V125="",0,CEILING((V125/$H125),1)*$H125),"")</f>
        <v>0</v>
      </c>
      <c r="X125" s="35" t="str">
        <f>IFERROR(IF(W125=0,"",ROUNDUP(W125/H125,0)*0.00753),"")</f>
        <v/>
      </c>
      <c r="Y125" s="55"/>
      <c r="Z125" s="56"/>
      <c r="AD125" s="57"/>
      <c r="BA125" s="124" t="s">
        <v>1</v>
      </c>
    </row>
    <row r="126" spans="1:53" x14ac:dyDescent="0.2">
      <c r="A126" s="329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1"/>
      <c r="N126" s="326" t="s">
        <v>66</v>
      </c>
      <c r="O126" s="327"/>
      <c r="P126" s="327"/>
      <c r="Q126" s="327"/>
      <c r="R126" s="327"/>
      <c r="S126" s="327"/>
      <c r="T126" s="328"/>
      <c r="U126" s="36" t="s">
        <v>67</v>
      </c>
      <c r="V126" s="316">
        <f>IFERROR(V121/H121,"0")+IFERROR(V122/H122,"0")+IFERROR(V123/H123,"0")+IFERROR(V124/H124,"0")+IFERROR(V125/H125,"0")</f>
        <v>0</v>
      </c>
      <c r="W126" s="316">
        <f>IFERROR(W121/H121,"0")+IFERROR(W122/H122,"0")+IFERROR(W123/H123,"0")+IFERROR(W124/H124,"0")+IFERROR(W125/H125,"0")</f>
        <v>0</v>
      </c>
      <c r="X126" s="316">
        <f>IFERROR(IF(X121="",0,X121),"0")+IFERROR(IF(X122="",0,X122),"0")+IFERROR(IF(X123="",0,X123),"0")+IFERROR(IF(X124="",0,X124),"0")+IFERROR(IF(X125="",0,X125),"0")</f>
        <v>0</v>
      </c>
      <c r="Y126" s="317"/>
      <c r="Z126" s="317"/>
    </row>
    <row r="127" spans="1:53" x14ac:dyDescent="0.2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1"/>
      <c r="N127" s="326" t="s">
        <v>66</v>
      </c>
      <c r="O127" s="327"/>
      <c r="P127" s="327"/>
      <c r="Q127" s="327"/>
      <c r="R127" s="327"/>
      <c r="S127" s="327"/>
      <c r="T127" s="328"/>
      <c r="U127" s="36" t="s">
        <v>65</v>
      </c>
      <c r="V127" s="316">
        <f>IFERROR(SUM(V121:V125),"0")</f>
        <v>0</v>
      </c>
      <c r="W127" s="316">
        <f>IFERROR(SUM(W121:W125),"0")</f>
        <v>0</v>
      </c>
      <c r="X127" s="36"/>
      <c r="Y127" s="317"/>
      <c r="Z127" s="317"/>
    </row>
    <row r="128" spans="1:53" ht="16.5" customHeight="1" x14ac:dyDescent="0.25">
      <c r="A128" s="351" t="s">
        <v>238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10"/>
      <c r="Z128" s="310"/>
    </row>
    <row r="129" spans="1:53" ht="14.25" customHeight="1" x14ac:dyDescent="0.25">
      <c r="A129" s="343" t="s">
        <v>68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09"/>
      <c r="Z129" s="309"/>
    </row>
    <row r="130" spans="1:53" ht="27" customHeight="1" x14ac:dyDescent="0.25">
      <c r="A130" s="53" t="s">
        <v>239</v>
      </c>
      <c r="B130" s="53" t="s">
        <v>240</v>
      </c>
      <c r="C130" s="30">
        <v>4301051612</v>
      </c>
      <c r="D130" s="322">
        <v>4607091385168</v>
      </c>
      <c r="E130" s="323"/>
      <c r="F130" s="313">
        <v>1.4</v>
      </c>
      <c r="G130" s="31">
        <v>6</v>
      </c>
      <c r="H130" s="313">
        <v>8.4</v>
      </c>
      <c r="I130" s="313">
        <v>8.9580000000000002</v>
      </c>
      <c r="J130" s="31">
        <v>56</v>
      </c>
      <c r="K130" s="31" t="s">
        <v>98</v>
      </c>
      <c r="L130" s="32" t="s">
        <v>64</v>
      </c>
      <c r="M130" s="31">
        <v>45</v>
      </c>
      <c r="N130" s="566" t="s">
        <v>241</v>
      </c>
      <c r="O130" s="325"/>
      <c r="P130" s="325"/>
      <c r="Q130" s="325"/>
      <c r="R130" s="323"/>
      <c r="S130" s="33"/>
      <c r="T130" s="33"/>
      <c r="U130" s="34" t="s">
        <v>65</v>
      </c>
      <c r="V130" s="314">
        <v>0</v>
      </c>
      <c r="W130" s="315">
        <f>IFERROR(IF(V130="",0,CEILING((V130/$H130),1)*$H130),"")</f>
        <v>0</v>
      </c>
      <c r="X130" s="35" t="str">
        <f>IFERROR(IF(W130=0,"",ROUNDUP(W130/H130,0)*0.02175),"")</f>
        <v/>
      </c>
      <c r="Y130" s="55"/>
      <c r="Z130" s="56"/>
      <c r="AD130" s="57"/>
      <c r="BA130" s="125" t="s">
        <v>1</v>
      </c>
    </row>
    <row r="131" spans="1:53" ht="16.5" customHeight="1" x14ac:dyDescent="0.25">
      <c r="A131" s="53" t="s">
        <v>242</v>
      </c>
      <c r="B131" s="53" t="s">
        <v>243</v>
      </c>
      <c r="C131" s="30">
        <v>4301051362</v>
      </c>
      <c r="D131" s="322">
        <v>4607091383256</v>
      </c>
      <c r="E131" s="323"/>
      <c r="F131" s="313">
        <v>0.33</v>
      </c>
      <c r="G131" s="31">
        <v>6</v>
      </c>
      <c r="H131" s="313">
        <v>1.98</v>
      </c>
      <c r="I131" s="313">
        <v>2.246</v>
      </c>
      <c r="J131" s="31">
        <v>156</v>
      </c>
      <c r="K131" s="31" t="s">
        <v>63</v>
      </c>
      <c r="L131" s="32" t="s">
        <v>119</v>
      </c>
      <c r="M131" s="31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5"/>
      <c r="P131" s="325"/>
      <c r="Q131" s="325"/>
      <c r="R131" s="323"/>
      <c r="S131" s="33"/>
      <c r="T131" s="33"/>
      <c r="U131" s="34" t="s">
        <v>65</v>
      </c>
      <c r="V131" s="314">
        <v>0</v>
      </c>
      <c r="W131" s="315">
        <f>IFERROR(IF(V131="",0,CEILING((V131/$H131),1)*$H131),"")</f>
        <v>0</v>
      </c>
      <c r="X131" s="35" t="str">
        <f>IFERROR(IF(W131=0,"",ROUNDUP(W131/H131,0)*0.00753),"")</f>
        <v/>
      </c>
      <c r="Y131" s="55"/>
      <c r="Z131" s="56"/>
      <c r="AD131" s="57"/>
      <c r="BA131" s="126" t="s">
        <v>1</v>
      </c>
    </row>
    <row r="132" spans="1:53" ht="16.5" customHeight="1" x14ac:dyDescent="0.25">
      <c r="A132" s="53" t="s">
        <v>244</v>
      </c>
      <c r="B132" s="53" t="s">
        <v>245</v>
      </c>
      <c r="C132" s="30">
        <v>4301051358</v>
      </c>
      <c r="D132" s="322">
        <v>4607091385748</v>
      </c>
      <c r="E132" s="323"/>
      <c r="F132" s="313">
        <v>0.45</v>
      </c>
      <c r="G132" s="31">
        <v>6</v>
      </c>
      <c r="H132" s="313">
        <v>2.7</v>
      </c>
      <c r="I132" s="313">
        <v>2.972</v>
      </c>
      <c r="J132" s="31">
        <v>156</v>
      </c>
      <c r="K132" s="31" t="s">
        <v>63</v>
      </c>
      <c r="L132" s="32" t="s">
        <v>119</v>
      </c>
      <c r="M132" s="31">
        <v>45</v>
      </c>
      <c r="N132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5"/>
      <c r="P132" s="325"/>
      <c r="Q132" s="325"/>
      <c r="R132" s="323"/>
      <c r="S132" s="33"/>
      <c r="T132" s="33"/>
      <c r="U132" s="34" t="s">
        <v>65</v>
      </c>
      <c r="V132" s="314">
        <v>0</v>
      </c>
      <c r="W132" s="315">
        <f>IFERROR(IF(V132="",0,CEILING((V132/$H132),1)*$H132),"")</f>
        <v>0</v>
      </c>
      <c r="X132" s="35" t="str">
        <f>IFERROR(IF(W132=0,"",ROUNDUP(W132/H132,0)*0.00753),"")</f>
        <v/>
      </c>
      <c r="Y132" s="55"/>
      <c r="Z132" s="56"/>
      <c r="AD132" s="57"/>
      <c r="BA132" s="127" t="s">
        <v>1</v>
      </c>
    </row>
    <row r="133" spans="1:53" x14ac:dyDescent="0.2">
      <c r="A133" s="329"/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1"/>
      <c r="N133" s="326" t="s">
        <v>66</v>
      </c>
      <c r="O133" s="327"/>
      <c r="P133" s="327"/>
      <c r="Q133" s="327"/>
      <c r="R133" s="327"/>
      <c r="S133" s="327"/>
      <c r="T133" s="328"/>
      <c r="U133" s="36" t="s">
        <v>67</v>
      </c>
      <c r="V133" s="316">
        <f>IFERROR(V130/H130,"0")+IFERROR(V131/H131,"0")+IFERROR(V132/H132,"0")</f>
        <v>0</v>
      </c>
      <c r="W133" s="316">
        <f>IFERROR(W130/H130,"0")+IFERROR(W131/H131,"0")+IFERROR(W132/H132,"0")</f>
        <v>0</v>
      </c>
      <c r="X133" s="316">
        <f>IFERROR(IF(X130="",0,X130),"0")+IFERROR(IF(X131="",0,X131),"0")+IFERROR(IF(X132="",0,X132),"0")</f>
        <v>0</v>
      </c>
      <c r="Y133" s="317"/>
      <c r="Z133" s="317"/>
    </row>
    <row r="134" spans="1:53" x14ac:dyDescent="0.2">
      <c r="A134" s="330"/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1"/>
      <c r="N134" s="326" t="s">
        <v>66</v>
      </c>
      <c r="O134" s="327"/>
      <c r="P134" s="327"/>
      <c r="Q134" s="327"/>
      <c r="R134" s="327"/>
      <c r="S134" s="327"/>
      <c r="T134" s="328"/>
      <c r="U134" s="36" t="s">
        <v>65</v>
      </c>
      <c r="V134" s="316">
        <f>IFERROR(SUM(V130:V132),"0")</f>
        <v>0</v>
      </c>
      <c r="W134" s="316">
        <f>IFERROR(SUM(W130:W132),"0")</f>
        <v>0</v>
      </c>
      <c r="X134" s="36"/>
      <c r="Y134" s="317"/>
      <c r="Z134" s="317"/>
    </row>
    <row r="135" spans="1:53" ht="27.75" customHeight="1" x14ac:dyDescent="0.2">
      <c r="A135" s="367" t="s">
        <v>246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47"/>
      <c r="Z135" s="47"/>
    </row>
    <row r="136" spans="1:53" ht="16.5" customHeight="1" x14ac:dyDescent="0.25">
      <c r="A136" s="351" t="s">
        <v>247</v>
      </c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310"/>
      <c r="Z136" s="310"/>
    </row>
    <row r="137" spans="1:53" ht="14.25" customHeight="1" x14ac:dyDescent="0.25">
      <c r="A137" s="343" t="s">
        <v>103</v>
      </c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0"/>
      <c r="P137" s="330"/>
      <c r="Q137" s="330"/>
      <c r="R137" s="330"/>
      <c r="S137" s="330"/>
      <c r="T137" s="330"/>
      <c r="U137" s="330"/>
      <c r="V137" s="330"/>
      <c r="W137" s="330"/>
      <c r="X137" s="330"/>
      <c r="Y137" s="309"/>
      <c r="Z137" s="309"/>
    </row>
    <row r="138" spans="1:53" ht="27" customHeight="1" x14ac:dyDescent="0.25">
      <c r="A138" s="53" t="s">
        <v>248</v>
      </c>
      <c r="B138" s="53" t="s">
        <v>249</v>
      </c>
      <c r="C138" s="30">
        <v>4301011223</v>
      </c>
      <c r="D138" s="322">
        <v>4607091383423</v>
      </c>
      <c r="E138" s="323"/>
      <c r="F138" s="313">
        <v>1.35</v>
      </c>
      <c r="G138" s="31">
        <v>8</v>
      </c>
      <c r="H138" s="313">
        <v>10.8</v>
      </c>
      <c r="I138" s="313">
        <v>11.375999999999999</v>
      </c>
      <c r="J138" s="31">
        <v>56</v>
      </c>
      <c r="K138" s="31" t="s">
        <v>98</v>
      </c>
      <c r="L138" s="32" t="s">
        <v>119</v>
      </c>
      <c r="M138" s="31">
        <v>35</v>
      </c>
      <c r="N138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5"/>
      <c r="P138" s="325"/>
      <c r="Q138" s="325"/>
      <c r="R138" s="323"/>
      <c r="S138" s="33"/>
      <c r="T138" s="33"/>
      <c r="U138" s="34" t="s">
        <v>65</v>
      </c>
      <c r="V138" s="314">
        <v>0</v>
      </c>
      <c r="W138" s="315">
        <f>IFERROR(IF(V138="",0,CEILING((V138/$H138),1)*$H138),"")</f>
        <v>0</v>
      </c>
      <c r="X138" s="35" t="str">
        <f>IFERROR(IF(W138=0,"",ROUNDUP(W138/H138,0)*0.02175),"")</f>
        <v/>
      </c>
      <c r="Y138" s="55"/>
      <c r="Z138" s="56"/>
      <c r="AD138" s="57"/>
      <c r="BA138" s="128" t="s">
        <v>1</v>
      </c>
    </row>
    <row r="139" spans="1:53" ht="27" customHeight="1" x14ac:dyDescent="0.25">
      <c r="A139" s="53" t="s">
        <v>250</v>
      </c>
      <c r="B139" s="53" t="s">
        <v>251</v>
      </c>
      <c r="C139" s="30">
        <v>4301011338</v>
      </c>
      <c r="D139" s="322">
        <v>4607091381405</v>
      </c>
      <c r="E139" s="323"/>
      <c r="F139" s="313">
        <v>1.35</v>
      </c>
      <c r="G139" s="31">
        <v>8</v>
      </c>
      <c r="H139" s="313">
        <v>10.8</v>
      </c>
      <c r="I139" s="313">
        <v>11.375999999999999</v>
      </c>
      <c r="J139" s="31">
        <v>56</v>
      </c>
      <c r="K139" s="31" t="s">
        <v>98</v>
      </c>
      <c r="L139" s="32" t="s">
        <v>64</v>
      </c>
      <c r="M139" s="31">
        <v>35</v>
      </c>
      <c r="N139" s="58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5"/>
      <c r="P139" s="325"/>
      <c r="Q139" s="325"/>
      <c r="R139" s="323"/>
      <c r="S139" s="33"/>
      <c r="T139" s="33"/>
      <c r="U139" s="34" t="s">
        <v>65</v>
      </c>
      <c r="V139" s="314">
        <v>0</v>
      </c>
      <c r="W139" s="315">
        <f>IFERROR(IF(V139="",0,CEILING((V139/$H139),1)*$H139),"")</f>
        <v>0</v>
      </c>
      <c r="X139" s="35" t="str">
        <f>IFERROR(IF(W139=0,"",ROUNDUP(W139/H139,0)*0.02175),"")</f>
        <v/>
      </c>
      <c r="Y139" s="55"/>
      <c r="Z139" s="56"/>
      <c r="AD139" s="57"/>
      <c r="BA139" s="129" t="s">
        <v>1</v>
      </c>
    </row>
    <row r="140" spans="1:53" ht="27" customHeight="1" x14ac:dyDescent="0.25">
      <c r="A140" s="53" t="s">
        <v>252</v>
      </c>
      <c r="B140" s="53" t="s">
        <v>253</v>
      </c>
      <c r="C140" s="30">
        <v>4301011333</v>
      </c>
      <c r="D140" s="322">
        <v>4607091386516</v>
      </c>
      <c r="E140" s="323"/>
      <c r="F140" s="313">
        <v>1.4</v>
      </c>
      <c r="G140" s="31">
        <v>8</v>
      </c>
      <c r="H140" s="313">
        <v>11.2</v>
      </c>
      <c r="I140" s="313">
        <v>11.776</v>
      </c>
      <c r="J140" s="31">
        <v>56</v>
      </c>
      <c r="K140" s="31" t="s">
        <v>98</v>
      </c>
      <c r="L140" s="32" t="s">
        <v>64</v>
      </c>
      <c r="M140" s="31">
        <v>30</v>
      </c>
      <c r="N140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5"/>
      <c r="P140" s="325"/>
      <c r="Q140" s="325"/>
      <c r="R140" s="323"/>
      <c r="S140" s="33"/>
      <c r="T140" s="33"/>
      <c r="U140" s="34" t="s">
        <v>65</v>
      </c>
      <c r="V140" s="314">
        <v>0</v>
      </c>
      <c r="W140" s="315">
        <f>IFERROR(IF(V140="",0,CEILING((V140/$H140),1)*$H140),"")</f>
        <v>0</v>
      </c>
      <c r="X140" s="35" t="str">
        <f>IFERROR(IF(W140=0,"",ROUNDUP(W140/H140,0)*0.02175),"")</f>
        <v/>
      </c>
      <c r="Y140" s="55"/>
      <c r="Z140" s="56"/>
      <c r="AD140" s="57"/>
      <c r="BA140" s="130" t="s">
        <v>1</v>
      </c>
    </row>
    <row r="141" spans="1:53" x14ac:dyDescent="0.2">
      <c r="A141" s="32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1"/>
      <c r="N141" s="326" t="s">
        <v>66</v>
      </c>
      <c r="O141" s="327"/>
      <c r="P141" s="327"/>
      <c r="Q141" s="327"/>
      <c r="R141" s="327"/>
      <c r="S141" s="327"/>
      <c r="T141" s="328"/>
      <c r="U141" s="36" t="s">
        <v>67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1"/>
      <c r="N142" s="326" t="s">
        <v>66</v>
      </c>
      <c r="O142" s="327"/>
      <c r="P142" s="327"/>
      <c r="Q142" s="327"/>
      <c r="R142" s="327"/>
      <c r="S142" s="327"/>
      <c r="T142" s="328"/>
      <c r="U142" s="36" t="s">
        <v>65</v>
      </c>
      <c r="V142" s="316">
        <f>IFERROR(SUM(V138:V140),"0")</f>
        <v>0</v>
      </c>
      <c r="W142" s="316">
        <f>IFERROR(SUM(W138:W140),"0")</f>
        <v>0</v>
      </c>
      <c r="X142" s="36"/>
      <c r="Y142" s="317"/>
      <c r="Z142" s="317"/>
    </row>
    <row r="143" spans="1:53" ht="16.5" customHeight="1" x14ac:dyDescent="0.25">
      <c r="A143" s="351" t="s">
        <v>254</v>
      </c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30"/>
      <c r="P143" s="330"/>
      <c r="Q143" s="330"/>
      <c r="R143" s="330"/>
      <c r="S143" s="330"/>
      <c r="T143" s="330"/>
      <c r="U143" s="330"/>
      <c r="V143" s="330"/>
      <c r="W143" s="330"/>
      <c r="X143" s="330"/>
      <c r="Y143" s="310"/>
      <c r="Z143" s="310"/>
    </row>
    <row r="144" spans="1:53" ht="14.25" customHeight="1" x14ac:dyDescent="0.25">
      <c r="A144" s="343" t="s">
        <v>60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09"/>
      <c r="Z144" s="309"/>
    </row>
    <row r="145" spans="1:53" ht="16.5" customHeight="1" x14ac:dyDescent="0.25">
      <c r="A145" s="53" t="s">
        <v>255</v>
      </c>
      <c r="B145" s="53" t="s">
        <v>256</v>
      </c>
      <c r="C145" s="30">
        <v>4301031245</v>
      </c>
      <c r="D145" s="322">
        <v>4680115883963</v>
      </c>
      <c r="E145" s="323"/>
      <c r="F145" s="313">
        <v>0.28000000000000003</v>
      </c>
      <c r="G145" s="31">
        <v>6</v>
      </c>
      <c r="H145" s="313">
        <v>1.68</v>
      </c>
      <c r="I145" s="313">
        <v>1.78</v>
      </c>
      <c r="J145" s="31">
        <v>234</v>
      </c>
      <c r="K145" s="31" t="s">
        <v>170</v>
      </c>
      <c r="L145" s="32" t="s">
        <v>64</v>
      </c>
      <c r="M145" s="31">
        <v>40</v>
      </c>
      <c r="N145" s="484" t="s">
        <v>257</v>
      </c>
      <c r="O145" s="325"/>
      <c r="P145" s="325"/>
      <c r="Q145" s="325"/>
      <c r="R145" s="323"/>
      <c r="S145" s="33"/>
      <c r="T145" s="33"/>
      <c r="U145" s="34" t="s">
        <v>65</v>
      </c>
      <c r="V145" s="314">
        <v>0</v>
      </c>
      <c r="W145" s="315">
        <f t="shared" ref="W145:W153" si="7">IFERROR(IF(V145="",0,CEILING((V145/$H145),1)*$H145),"")</f>
        <v>0</v>
      </c>
      <c r="X145" s="35" t="str">
        <f>IFERROR(IF(W145=0,"",ROUNDUP(W145/H145,0)*0.00502),"")</f>
        <v/>
      </c>
      <c r="Y145" s="55"/>
      <c r="Z145" s="56" t="s">
        <v>258</v>
      </c>
      <c r="AD145" s="57"/>
      <c r="BA145" s="131" t="s">
        <v>1</v>
      </c>
    </row>
    <row r="146" spans="1:53" ht="27" customHeight="1" x14ac:dyDescent="0.25">
      <c r="A146" s="53" t="s">
        <v>259</v>
      </c>
      <c r="B146" s="53" t="s">
        <v>260</v>
      </c>
      <c r="C146" s="30">
        <v>4301031191</v>
      </c>
      <c r="D146" s="322">
        <v>4680115880993</v>
      </c>
      <c r="E146" s="323"/>
      <c r="F146" s="313">
        <v>0.7</v>
      </c>
      <c r="G146" s="31">
        <v>6</v>
      </c>
      <c r="H146" s="313">
        <v>4.2</v>
      </c>
      <c r="I146" s="313">
        <v>4.46</v>
      </c>
      <c r="J146" s="31">
        <v>156</v>
      </c>
      <c r="K146" s="31" t="s">
        <v>63</v>
      </c>
      <c r="L146" s="32" t="s">
        <v>64</v>
      </c>
      <c r="M146" s="31">
        <v>40</v>
      </c>
      <c r="N146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5"/>
      <c r="P146" s="325"/>
      <c r="Q146" s="325"/>
      <c r="R146" s="323"/>
      <c r="S146" s="33"/>
      <c r="T146" s="33"/>
      <c r="U146" s="34" t="s">
        <v>65</v>
      </c>
      <c r="V146" s="314">
        <v>0</v>
      </c>
      <c r="W146" s="315">
        <f t="shared" si="7"/>
        <v>0</v>
      </c>
      <c r="X146" s="35" t="str">
        <f>IFERROR(IF(W146=0,"",ROUNDUP(W146/H146,0)*0.00753),"")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261</v>
      </c>
      <c r="B147" s="53" t="s">
        <v>262</v>
      </c>
      <c r="C147" s="30">
        <v>4301031204</v>
      </c>
      <c r="D147" s="322">
        <v>4680115881761</v>
      </c>
      <c r="E147" s="323"/>
      <c r="F147" s="313">
        <v>0.7</v>
      </c>
      <c r="G147" s="31">
        <v>6</v>
      </c>
      <c r="H147" s="313">
        <v>4.2</v>
      </c>
      <c r="I147" s="313">
        <v>4.46</v>
      </c>
      <c r="J147" s="31">
        <v>156</v>
      </c>
      <c r="K147" s="31" t="s">
        <v>63</v>
      </c>
      <c r="L147" s="32" t="s">
        <v>64</v>
      </c>
      <c r="M147" s="31">
        <v>40</v>
      </c>
      <c r="N147" s="3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5"/>
      <c r="P147" s="325"/>
      <c r="Q147" s="325"/>
      <c r="R147" s="323"/>
      <c r="S147" s="33"/>
      <c r="T147" s="33"/>
      <c r="U147" s="34" t="s">
        <v>65</v>
      </c>
      <c r="V147" s="314">
        <v>0</v>
      </c>
      <c r="W147" s="315">
        <f t="shared" si="7"/>
        <v>0</v>
      </c>
      <c r="X147" s="35" t="str">
        <f>IFERROR(IF(W147=0,"",ROUNDUP(W147/H147,0)*0.00753),"")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263</v>
      </c>
      <c r="B148" s="53" t="s">
        <v>264</v>
      </c>
      <c r="C148" s="30">
        <v>4301031201</v>
      </c>
      <c r="D148" s="322">
        <v>4680115881563</v>
      </c>
      <c r="E148" s="323"/>
      <c r="F148" s="313">
        <v>0.7</v>
      </c>
      <c r="G148" s="31">
        <v>6</v>
      </c>
      <c r="H148" s="313">
        <v>4.2</v>
      </c>
      <c r="I148" s="313">
        <v>4.4000000000000004</v>
      </c>
      <c r="J148" s="31">
        <v>156</v>
      </c>
      <c r="K148" s="31" t="s">
        <v>63</v>
      </c>
      <c r="L148" s="32" t="s">
        <v>64</v>
      </c>
      <c r="M148" s="31">
        <v>40</v>
      </c>
      <c r="N148" s="5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5"/>
      <c r="P148" s="325"/>
      <c r="Q148" s="325"/>
      <c r="R148" s="323"/>
      <c r="S148" s="33"/>
      <c r="T148" s="33"/>
      <c r="U148" s="34" t="s">
        <v>65</v>
      </c>
      <c r="V148" s="314">
        <v>0</v>
      </c>
      <c r="W148" s="315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t="27" customHeight="1" x14ac:dyDescent="0.25">
      <c r="A149" s="53" t="s">
        <v>265</v>
      </c>
      <c r="B149" s="53" t="s">
        <v>266</v>
      </c>
      <c r="C149" s="30">
        <v>4301031199</v>
      </c>
      <c r="D149" s="322">
        <v>4680115880986</v>
      </c>
      <c r="E149" s="323"/>
      <c r="F149" s="313">
        <v>0.35</v>
      </c>
      <c r="G149" s="31">
        <v>6</v>
      </c>
      <c r="H149" s="313">
        <v>2.1</v>
      </c>
      <c r="I149" s="313">
        <v>2.23</v>
      </c>
      <c r="J149" s="31">
        <v>234</v>
      </c>
      <c r="K149" s="31" t="s">
        <v>170</v>
      </c>
      <c r="L149" s="32" t="s">
        <v>64</v>
      </c>
      <c r="M149" s="31">
        <v>40</v>
      </c>
      <c r="N149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5"/>
      <c r="P149" s="325"/>
      <c r="Q149" s="325"/>
      <c r="R149" s="323"/>
      <c r="S149" s="33"/>
      <c r="T149" s="33"/>
      <c r="U149" s="34" t="s">
        <v>65</v>
      </c>
      <c r="V149" s="314">
        <v>0</v>
      </c>
      <c r="W149" s="315">
        <f t="shared" si="7"/>
        <v>0</v>
      </c>
      <c r="X149" s="35" t="str">
        <f>IFERROR(IF(W149=0,"",ROUNDUP(W149/H149,0)*0.00502),"")</f>
        <v/>
      </c>
      <c r="Y149" s="55"/>
      <c r="Z149" s="56"/>
      <c r="AD149" s="57"/>
      <c r="BA149" s="135" t="s">
        <v>1</v>
      </c>
    </row>
    <row r="150" spans="1:53" ht="27" customHeight="1" x14ac:dyDescent="0.25">
      <c r="A150" s="53" t="s">
        <v>267</v>
      </c>
      <c r="B150" s="53" t="s">
        <v>268</v>
      </c>
      <c r="C150" s="30">
        <v>4301031190</v>
      </c>
      <c r="D150" s="322">
        <v>4680115880207</v>
      </c>
      <c r="E150" s="323"/>
      <c r="F150" s="313">
        <v>0.4</v>
      </c>
      <c r="G150" s="31">
        <v>6</v>
      </c>
      <c r="H150" s="313">
        <v>2.4</v>
      </c>
      <c r="I150" s="313">
        <v>2.63</v>
      </c>
      <c r="J150" s="31">
        <v>156</v>
      </c>
      <c r="K150" s="31" t="s">
        <v>63</v>
      </c>
      <c r="L150" s="32" t="s">
        <v>64</v>
      </c>
      <c r="M150" s="31">
        <v>40</v>
      </c>
      <c r="N150" s="4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5"/>
      <c r="P150" s="325"/>
      <c r="Q150" s="325"/>
      <c r="R150" s="323"/>
      <c r="S150" s="33"/>
      <c r="T150" s="33"/>
      <c r="U150" s="34" t="s">
        <v>65</v>
      </c>
      <c r="V150" s="314">
        <v>0</v>
      </c>
      <c r="W150" s="315">
        <f t="shared" si="7"/>
        <v>0</v>
      </c>
      <c r="X150" s="35" t="str">
        <f>IFERROR(IF(W150=0,"",ROUNDUP(W150/H150,0)*0.00753),"")</f>
        <v/>
      </c>
      <c r="Y150" s="55"/>
      <c r="Z150" s="56"/>
      <c r="AD150" s="57"/>
      <c r="BA150" s="136" t="s">
        <v>1</v>
      </c>
    </row>
    <row r="151" spans="1:53" ht="27" customHeight="1" x14ac:dyDescent="0.25">
      <c r="A151" s="53" t="s">
        <v>269</v>
      </c>
      <c r="B151" s="53" t="s">
        <v>270</v>
      </c>
      <c r="C151" s="30">
        <v>4301031205</v>
      </c>
      <c r="D151" s="322">
        <v>4680115881785</v>
      </c>
      <c r="E151" s="323"/>
      <c r="F151" s="313">
        <v>0.35</v>
      </c>
      <c r="G151" s="31">
        <v>6</v>
      </c>
      <c r="H151" s="313">
        <v>2.1</v>
      </c>
      <c r="I151" s="313">
        <v>2.23</v>
      </c>
      <c r="J151" s="31">
        <v>234</v>
      </c>
      <c r="K151" s="31" t="s">
        <v>170</v>
      </c>
      <c r="L151" s="32" t="s">
        <v>64</v>
      </c>
      <c r="M151" s="31">
        <v>40</v>
      </c>
      <c r="N151" s="6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5"/>
      <c r="P151" s="325"/>
      <c r="Q151" s="325"/>
      <c r="R151" s="323"/>
      <c r="S151" s="33"/>
      <c r="T151" s="33"/>
      <c r="U151" s="34" t="s">
        <v>65</v>
      </c>
      <c r="V151" s="314">
        <v>0</v>
      </c>
      <c r="W151" s="315">
        <f t="shared" si="7"/>
        <v>0</v>
      </c>
      <c r="X151" s="35" t="str">
        <f>IFERROR(IF(W151=0,"",ROUNDUP(W151/H151,0)*0.00502),"")</f>
        <v/>
      </c>
      <c r="Y151" s="55"/>
      <c r="Z151" s="56"/>
      <c r="AD151" s="57"/>
      <c r="BA151" s="137" t="s">
        <v>1</v>
      </c>
    </row>
    <row r="152" spans="1:53" ht="27" customHeight="1" x14ac:dyDescent="0.25">
      <c r="A152" s="53" t="s">
        <v>271</v>
      </c>
      <c r="B152" s="53" t="s">
        <v>272</v>
      </c>
      <c r="C152" s="30">
        <v>4301031202</v>
      </c>
      <c r="D152" s="322">
        <v>4680115881679</v>
      </c>
      <c r="E152" s="323"/>
      <c r="F152" s="313">
        <v>0.35</v>
      </c>
      <c r="G152" s="31">
        <v>6</v>
      </c>
      <c r="H152" s="313">
        <v>2.1</v>
      </c>
      <c r="I152" s="313">
        <v>2.2000000000000002</v>
      </c>
      <c r="J152" s="31">
        <v>234</v>
      </c>
      <c r="K152" s="31" t="s">
        <v>170</v>
      </c>
      <c r="L152" s="32" t="s">
        <v>64</v>
      </c>
      <c r="M152" s="31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5"/>
      <c r="P152" s="325"/>
      <c r="Q152" s="325"/>
      <c r="R152" s="323"/>
      <c r="S152" s="33"/>
      <c r="T152" s="33"/>
      <c r="U152" s="34" t="s">
        <v>65</v>
      </c>
      <c r="V152" s="314">
        <v>0</v>
      </c>
      <c r="W152" s="315">
        <f t="shared" si="7"/>
        <v>0</v>
      </c>
      <c r="X152" s="35" t="str">
        <f>IFERROR(IF(W152=0,"",ROUNDUP(W152/H152,0)*0.00502),"")</f>
        <v/>
      </c>
      <c r="Y152" s="55"/>
      <c r="Z152" s="56"/>
      <c r="AD152" s="57"/>
      <c r="BA152" s="138" t="s">
        <v>1</v>
      </c>
    </row>
    <row r="153" spans="1:53" ht="27" customHeight="1" x14ac:dyDescent="0.25">
      <c r="A153" s="53" t="s">
        <v>273</v>
      </c>
      <c r="B153" s="53" t="s">
        <v>274</v>
      </c>
      <c r="C153" s="30">
        <v>4301031158</v>
      </c>
      <c r="D153" s="322">
        <v>4680115880191</v>
      </c>
      <c r="E153" s="323"/>
      <c r="F153" s="313">
        <v>0.4</v>
      </c>
      <c r="G153" s="31">
        <v>6</v>
      </c>
      <c r="H153" s="313">
        <v>2.4</v>
      </c>
      <c r="I153" s="313">
        <v>2.6</v>
      </c>
      <c r="J153" s="31">
        <v>156</v>
      </c>
      <c r="K153" s="31" t="s">
        <v>63</v>
      </c>
      <c r="L153" s="32" t="s">
        <v>64</v>
      </c>
      <c r="M153" s="31">
        <v>40</v>
      </c>
      <c r="N153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5"/>
      <c r="P153" s="325"/>
      <c r="Q153" s="325"/>
      <c r="R153" s="323"/>
      <c r="S153" s="33"/>
      <c r="T153" s="33"/>
      <c r="U153" s="34" t="s">
        <v>65</v>
      </c>
      <c r="V153" s="314">
        <v>0</v>
      </c>
      <c r="W153" s="315">
        <f t="shared" si="7"/>
        <v>0</v>
      </c>
      <c r="X153" s="35" t="str">
        <f>IFERROR(IF(W153=0,"",ROUNDUP(W153/H153,0)*0.00753),"")</f>
        <v/>
      </c>
      <c r="Y153" s="55"/>
      <c r="Z153" s="56"/>
      <c r="AD153" s="57"/>
      <c r="BA153" s="139" t="s">
        <v>1</v>
      </c>
    </row>
    <row r="154" spans="1:53" x14ac:dyDescent="0.2">
      <c r="A154" s="329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1"/>
      <c r="N154" s="326" t="s">
        <v>66</v>
      </c>
      <c r="O154" s="327"/>
      <c r="P154" s="327"/>
      <c r="Q154" s="327"/>
      <c r="R154" s="327"/>
      <c r="S154" s="327"/>
      <c r="T154" s="328"/>
      <c r="U154" s="36" t="s">
        <v>67</v>
      </c>
      <c r="V154" s="316">
        <f>IFERROR(V145/H145,"0")+IFERROR(V146/H146,"0")+IFERROR(V147/H147,"0")+IFERROR(V148/H148,"0")+IFERROR(V149/H149,"0")+IFERROR(V150/H150,"0")+IFERROR(V151/H151,"0")+IFERROR(V152/H152,"0")+IFERROR(V153/H153,"0")</f>
        <v>0</v>
      </c>
      <c r="W154" s="316">
        <f>IFERROR(W145/H145,"0")+IFERROR(W146/H146,"0")+IFERROR(W147/H147,"0")+IFERROR(W148/H148,"0")+IFERROR(W149/H149,"0")+IFERROR(W150/H150,"0")+IFERROR(W151/H151,"0")+IFERROR(W152/H152,"0")+IFERROR(W153/H153,"0")</f>
        <v>0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7"/>
      <c r="Z154" s="317"/>
    </row>
    <row r="155" spans="1:53" x14ac:dyDescent="0.2">
      <c r="A155" s="330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1"/>
      <c r="N155" s="326" t="s">
        <v>66</v>
      </c>
      <c r="O155" s="327"/>
      <c r="P155" s="327"/>
      <c r="Q155" s="327"/>
      <c r="R155" s="327"/>
      <c r="S155" s="327"/>
      <c r="T155" s="328"/>
      <c r="U155" s="36" t="s">
        <v>65</v>
      </c>
      <c r="V155" s="316">
        <f>IFERROR(SUM(V145:V153),"0")</f>
        <v>0</v>
      </c>
      <c r="W155" s="316">
        <f>IFERROR(SUM(W145:W153),"0")</f>
        <v>0</v>
      </c>
      <c r="X155" s="36"/>
      <c r="Y155" s="317"/>
      <c r="Z155" s="317"/>
    </row>
    <row r="156" spans="1:53" ht="16.5" customHeight="1" x14ac:dyDescent="0.25">
      <c r="A156" s="351" t="s">
        <v>275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10"/>
      <c r="Z156" s="310"/>
    </row>
    <row r="157" spans="1:53" ht="14.25" customHeight="1" x14ac:dyDescent="0.25">
      <c r="A157" s="343" t="s">
        <v>103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09"/>
      <c r="Z157" s="309"/>
    </row>
    <row r="158" spans="1:53" ht="16.5" customHeight="1" x14ac:dyDescent="0.25">
      <c r="A158" s="53" t="s">
        <v>276</v>
      </c>
      <c r="B158" s="53" t="s">
        <v>277</v>
      </c>
      <c r="C158" s="30">
        <v>4301011450</v>
      </c>
      <c r="D158" s="322">
        <v>4680115881402</v>
      </c>
      <c r="E158" s="323"/>
      <c r="F158" s="313">
        <v>1.35</v>
      </c>
      <c r="G158" s="31">
        <v>8</v>
      </c>
      <c r="H158" s="313">
        <v>10.8</v>
      </c>
      <c r="I158" s="313">
        <v>11.28</v>
      </c>
      <c r="J158" s="31">
        <v>56</v>
      </c>
      <c r="K158" s="31" t="s">
        <v>98</v>
      </c>
      <c r="L158" s="32" t="s">
        <v>99</v>
      </c>
      <c r="M158" s="31">
        <v>55</v>
      </c>
      <c r="N158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5"/>
      <c r="P158" s="325"/>
      <c r="Q158" s="325"/>
      <c r="R158" s="323"/>
      <c r="S158" s="33"/>
      <c r="T158" s="33"/>
      <c r="U158" s="34" t="s">
        <v>65</v>
      </c>
      <c r="V158" s="314">
        <v>0</v>
      </c>
      <c r="W158" s="315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40" t="s">
        <v>1</v>
      </c>
    </row>
    <row r="159" spans="1:53" ht="27" customHeight="1" x14ac:dyDescent="0.25">
      <c r="A159" s="53" t="s">
        <v>278</v>
      </c>
      <c r="B159" s="53" t="s">
        <v>279</v>
      </c>
      <c r="C159" s="30">
        <v>4301011454</v>
      </c>
      <c r="D159" s="322">
        <v>4680115881396</v>
      </c>
      <c r="E159" s="323"/>
      <c r="F159" s="313">
        <v>0.45</v>
      </c>
      <c r="G159" s="31">
        <v>6</v>
      </c>
      <c r="H159" s="313">
        <v>2.7</v>
      </c>
      <c r="I159" s="313">
        <v>2.9</v>
      </c>
      <c r="J159" s="31">
        <v>156</v>
      </c>
      <c r="K159" s="31" t="s">
        <v>63</v>
      </c>
      <c r="L159" s="32" t="s">
        <v>64</v>
      </c>
      <c r="M159" s="31">
        <v>55</v>
      </c>
      <c r="N15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5"/>
      <c r="P159" s="325"/>
      <c r="Q159" s="325"/>
      <c r="R159" s="323"/>
      <c r="S159" s="33"/>
      <c r="T159" s="33"/>
      <c r="U159" s="34" t="s">
        <v>65</v>
      </c>
      <c r="V159" s="314">
        <v>0</v>
      </c>
      <c r="W159" s="315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41" t="s">
        <v>1</v>
      </c>
    </row>
    <row r="160" spans="1:53" x14ac:dyDescent="0.2">
      <c r="A160" s="32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1"/>
      <c r="N160" s="326" t="s">
        <v>66</v>
      </c>
      <c r="O160" s="327"/>
      <c r="P160" s="327"/>
      <c r="Q160" s="327"/>
      <c r="R160" s="327"/>
      <c r="S160" s="327"/>
      <c r="T160" s="328"/>
      <c r="U160" s="36" t="s">
        <v>67</v>
      </c>
      <c r="V160" s="316">
        <f>IFERROR(V158/H158,"0")+IFERROR(V159/H159,"0")</f>
        <v>0</v>
      </c>
      <c r="W160" s="316">
        <f>IFERROR(W158/H158,"0")+IFERROR(W159/H159,"0")</f>
        <v>0</v>
      </c>
      <c r="X160" s="316">
        <f>IFERROR(IF(X158="",0,X158),"0")+IFERROR(IF(X159="",0,X159),"0")</f>
        <v>0</v>
      </c>
      <c r="Y160" s="317"/>
      <c r="Z160" s="317"/>
    </row>
    <row r="161" spans="1:53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1"/>
      <c r="N161" s="326" t="s">
        <v>66</v>
      </c>
      <c r="O161" s="327"/>
      <c r="P161" s="327"/>
      <c r="Q161" s="327"/>
      <c r="R161" s="327"/>
      <c r="S161" s="327"/>
      <c r="T161" s="328"/>
      <c r="U161" s="36" t="s">
        <v>65</v>
      </c>
      <c r="V161" s="316">
        <f>IFERROR(SUM(V158:V159),"0")</f>
        <v>0</v>
      </c>
      <c r="W161" s="316">
        <f>IFERROR(SUM(W158:W159),"0")</f>
        <v>0</v>
      </c>
      <c r="X161" s="36"/>
      <c r="Y161" s="317"/>
      <c r="Z161" s="317"/>
    </row>
    <row r="162" spans="1:53" ht="14.25" customHeight="1" x14ac:dyDescent="0.25">
      <c r="A162" s="343" t="s">
        <v>95</v>
      </c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330"/>
      <c r="T162" s="330"/>
      <c r="U162" s="330"/>
      <c r="V162" s="330"/>
      <c r="W162" s="330"/>
      <c r="X162" s="330"/>
      <c r="Y162" s="309"/>
      <c r="Z162" s="309"/>
    </row>
    <row r="163" spans="1:53" ht="16.5" customHeight="1" x14ac:dyDescent="0.25">
      <c r="A163" s="53" t="s">
        <v>280</v>
      </c>
      <c r="B163" s="53" t="s">
        <v>281</v>
      </c>
      <c r="C163" s="30">
        <v>4301020262</v>
      </c>
      <c r="D163" s="322">
        <v>4680115882935</v>
      </c>
      <c r="E163" s="323"/>
      <c r="F163" s="313">
        <v>1.35</v>
      </c>
      <c r="G163" s="31">
        <v>8</v>
      </c>
      <c r="H163" s="313">
        <v>10.8</v>
      </c>
      <c r="I163" s="313">
        <v>11.28</v>
      </c>
      <c r="J163" s="31">
        <v>56</v>
      </c>
      <c r="K163" s="31" t="s">
        <v>98</v>
      </c>
      <c r="L163" s="32" t="s">
        <v>119</v>
      </c>
      <c r="M163" s="31">
        <v>50</v>
      </c>
      <c r="N163" s="486" t="s">
        <v>282</v>
      </c>
      <c r="O163" s="325"/>
      <c r="P163" s="325"/>
      <c r="Q163" s="325"/>
      <c r="R163" s="323"/>
      <c r="S163" s="33"/>
      <c r="T163" s="33"/>
      <c r="U163" s="34" t="s">
        <v>65</v>
      </c>
      <c r="V163" s="314">
        <v>0</v>
      </c>
      <c r="W163" s="315">
        <f>IFERROR(IF(V163="",0,CEILING((V163/$H163),1)*$H163),"")</f>
        <v>0</v>
      </c>
      <c r="X163" s="35" t="str">
        <f>IFERROR(IF(W163=0,"",ROUNDUP(W163/H163,0)*0.02175),"")</f>
        <v/>
      </c>
      <c r="Y163" s="55"/>
      <c r="Z163" s="56"/>
      <c r="AD163" s="57"/>
      <c r="BA163" s="142" t="s">
        <v>1</v>
      </c>
    </row>
    <row r="164" spans="1:53" ht="16.5" customHeight="1" x14ac:dyDescent="0.25">
      <c r="A164" s="53" t="s">
        <v>283</v>
      </c>
      <c r="B164" s="53" t="s">
        <v>284</v>
      </c>
      <c r="C164" s="30">
        <v>4301020220</v>
      </c>
      <c r="D164" s="322">
        <v>4680115880764</v>
      </c>
      <c r="E164" s="323"/>
      <c r="F164" s="313">
        <v>0.35</v>
      </c>
      <c r="G164" s="31">
        <v>6</v>
      </c>
      <c r="H164" s="313">
        <v>2.1</v>
      </c>
      <c r="I164" s="313">
        <v>2.2999999999999998</v>
      </c>
      <c r="J164" s="31">
        <v>156</v>
      </c>
      <c r="K164" s="31" t="s">
        <v>63</v>
      </c>
      <c r="L164" s="32" t="s">
        <v>99</v>
      </c>
      <c r="M164" s="31">
        <v>50</v>
      </c>
      <c r="N164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5"/>
      <c r="P164" s="325"/>
      <c r="Q164" s="325"/>
      <c r="R164" s="323"/>
      <c r="S164" s="33"/>
      <c r="T164" s="33"/>
      <c r="U164" s="34" t="s">
        <v>65</v>
      </c>
      <c r="V164" s="314">
        <v>0</v>
      </c>
      <c r="W164" s="315">
        <f>IFERROR(IF(V164="",0,CEILING((V164/$H164),1)*$H164),"")</f>
        <v>0</v>
      </c>
      <c r="X164" s="35" t="str">
        <f>IFERROR(IF(W164=0,"",ROUNDUP(W164/H164,0)*0.00753),"")</f>
        <v/>
      </c>
      <c r="Y164" s="55"/>
      <c r="Z164" s="56"/>
      <c r="AD164" s="57"/>
      <c r="BA164" s="143" t="s">
        <v>1</v>
      </c>
    </row>
    <row r="165" spans="1:53" x14ac:dyDescent="0.2">
      <c r="A165" s="329"/>
      <c r="B165" s="330"/>
      <c r="C165" s="330"/>
      <c r="D165" s="330"/>
      <c r="E165" s="330"/>
      <c r="F165" s="330"/>
      <c r="G165" s="330"/>
      <c r="H165" s="330"/>
      <c r="I165" s="330"/>
      <c r="J165" s="330"/>
      <c r="K165" s="330"/>
      <c r="L165" s="330"/>
      <c r="M165" s="331"/>
      <c r="N165" s="326" t="s">
        <v>66</v>
      </c>
      <c r="O165" s="327"/>
      <c r="P165" s="327"/>
      <c r="Q165" s="327"/>
      <c r="R165" s="327"/>
      <c r="S165" s="327"/>
      <c r="T165" s="328"/>
      <c r="U165" s="36" t="s">
        <v>67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30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1"/>
      <c r="N166" s="326" t="s">
        <v>66</v>
      </c>
      <c r="O166" s="327"/>
      <c r="P166" s="327"/>
      <c r="Q166" s="327"/>
      <c r="R166" s="327"/>
      <c r="S166" s="327"/>
      <c r="T166" s="328"/>
      <c r="U166" s="36" t="s">
        <v>65</v>
      </c>
      <c r="V166" s="316">
        <f>IFERROR(SUM(V163:V164),"0")</f>
        <v>0</v>
      </c>
      <c r="W166" s="316">
        <f>IFERROR(SUM(W163:W164),"0")</f>
        <v>0</v>
      </c>
      <c r="X166" s="36"/>
      <c r="Y166" s="317"/>
      <c r="Z166" s="317"/>
    </row>
    <row r="167" spans="1:53" ht="14.25" customHeight="1" x14ac:dyDescent="0.25">
      <c r="A167" s="343" t="s">
        <v>60</v>
      </c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09"/>
      <c r="Z167" s="309"/>
    </row>
    <row r="168" spans="1:53" ht="27" customHeight="1" x14ac:dyDescent="0.25">
      <c r="A168" s="53" t="s">
        <v>285</v>
      </c>
      <c r="B168" s="53" t="s">
        <v>286</v>
      </c>
      <c r="C168" s="30">
        <v>4301031224</v>
      </c>
      <c r="D168" s="322">
        <v>4680115882683</v>
      </c>
      <c r="E168" s="323"/>
      <c r="F168" s="313">
        <v>0.9</v>
      </c>
      <c r="G168" s="31">
        <v>6</v>
      </c>
      <c r="H168" s="313">
        <v>5.4</v>
      </c>
      <c r="I168" s="313">
        <v>5.61</v>
      </c>
      <c r="J168" s="31">
        <v>120</v>
      </c>
      <c r="K168" s="31" t="s">
        <v>63</v>
      </c>
      <c r="L168" s="32" t="s">
        <v>64</v>
      </c>
      <c r="M168" s="31">
        <v>40</v>
      </c>
      <c r="N168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5"/>
      <c r="P168" s="325"/>
      <c r="Q168" s="325"/>
      <c r="R168" s="323"/>
      <c r="S168" s="33"/>
      <c r="T168" s="33"/>
      <c r="U168" s="34" t="s">
        <v>65</v>
      </c>
      <c r="V168" s="314">
        <v>0</v>
      </c>
      <c r="W168" s="315">
        <f>IFERROR(IF(V168="",0,CEILING((V168/$H168),1)*$H168),"")</f>
        <v>0</v>
      </c>
      <c r="X168" s="35" t="str">
        <f>IFERROR(IF(W168=0,"",ROUNDUP(W168/H168,0)*0.00937),"")</f>
        <v/>
      </c>
      <c r="Y168" s="55"/>
      <c r="Z168" s="56"/>
      <c r="AD168" s="57"/>
      <c r="BA168" s="144" t="s">
        <v>1</v>
      </c>
    </row>
    <row r="169" spans="1:53" ht="27" customHeight="1" x14ac:dyDescent="0.25">
      <c r="A169" s="53" t="s">
        <v>287</v>
      </c>
      <c r="B169" s="53" t="s">
        <v>288</v>
      </c>
      <c r="C169" s="30">
        <v>4301031230</v>
      </c>
      <c r="D169" s="322">
        <v>4680115882690</v>
      </c>
      <c r="E169" s="323"/>
      <c r="F169" s="313">
        <v>0.9</v>
      </c>
      <c r="G169" s="31">
        <v>6</v>
      </c>
      <c r="H169" s="313">
        <v>5.4</v>
      </c>
      <c r="I169" s="313">
        <v>5.61</v>
      </c>
      <c r="J169" s="31">
        <v>120</v>
      </c>
      <c r="K169" s="31" t="s">
        <v>63</v>
      </c>
      <c r="L169" s="32" t="s">
        <v>64</v>
      </c>
      <c r="M169" s="31">
        <v>40</v>
      </c>
      <c r="N169" s="5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5"/>
      <c r="P169" s="325"/>
      <c r="Q169" s="325"/>
      <c r="R169" s="323"/>
      <c r="S169" s="33"/>
      <c r="T169" s="33"/>
      <c r="U169" s="34" t="s">
        <v>65</v>
      </c>
      <c r="V169" s="314">
        <v>0</v>
      </c>
      <c r="W169" s="315">
        <f>IFERROR(IF(V169="",0,CEILING((V169/$H169),1)*$H169),"")</f>
        <v>0</v>
      </c>
      <c r="X169" s="35" t="str">
        <f>IFERROR(IF(W169=0,"",ROUNDUP(W169/H169,0)*0.00937),"")</f>
        <v/>
      </c>
      <c r="Y169" s="55"/>
      <c r="Z169" s="56"/>
      <c r="AD169" s="57"/>
      <c r="BA169" s="145" t="s">
        <v>1</v>
      </c>
    </row>
    <row r="170" spans="1:53" ht="27" customHeight="1" x14ac:dyDescent="0.25">
      <c r="A170" s="53" t="s">
        <v>289</v>
      </c>
      <c r="B170" s="53" t="s">
        <v>290</v>
      </c>
      <c r="C170" s="30">
        <v>4301031220</v>
      </c>
      <c r="D170" s="322">
        <v>4680115882669</v>
      </c>
      <c r="E170" s="323"/>
      <c r="F170" s="313">
        <v>0.9</v>
      </c>
      <c r="G170" s="31">
        <v>6</v>
      </c>
      <c r="H170" s="313">
        <v>5.4</v>
      </c>
      <c r="I170" s="313">
        <v>5.61</v>
      </c>
      <c r="J170" s="31">
        <v>120</v>
      </c>
      <c r="K170" s="31" t="s">
        <v>63</v>
      </c>
      <c r="L170" s="32" t="s">
        <v>64</v>
      </c>
      <c r="M170" s="31">
        <v>40</v>
      </c>
      <c r="N170" s="3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5"/>
      <c r="P170" s="325"/>
      <c r="Q170" s="325"/>
      <c r="R170" s="323"/>
      <c r="S170" s="33"/>
      <c r="T170" s="33"/>
      <c r="U170" s="34" t="s">
        <v>65</v>
      </c>
      <c r="V170" s="314">
        <v>0</v>
      </c>
      <c r="W170" s="315">
        <f>IFERROR(IF(V170="",0,CEILING((V170/$H170),1)*$H170),"")</f>
        <v>0</v>
      </c>
      <c r="X170" s="35" t="str">
        <f>IFERROR(IF(W170=0,"",ROUNDUP(W170/H170,0)*0.00937),"")</f>
        <v/>
      </c>
      <c r="Y170" s="55"/>
      <c r="Z170" s="56"/>
      <c r="AD170" s="57"/>
      <c r="BA170" s="146" t="s">
        <v>1</v>
      </c>
    </row>
    <row r="171" spans="1:53" ht="27" customHeight="1" x14ac:dyDescent="0.25">
      <c r="A171" s="53" t="s">
        <v>291</v>
      </c>
      <c r="B171" s="53" t="s">
        <v>292</v>
      </c>
      <c r="C171" s="30">
        <v>4301031221</v>
      </c>
      <c r="D171" s="322">
        <v>4680115882676</v>
      </c>
      <c r="E171" s="323"/>
      <c r="F171" s="313">
        <v>0.9</v>
      </c>
      <c r="G171" s="31">
        <v>6</v>
      </c>
      <c r="H171" s="313">
        <v>5.4</v>
      </c>
      <c r="I171" s="313">
        <v>5.61</v>
      </c>
      <c r="J171" s="31">
        <v>120</v>
      </c>
      <c r="K171" s="31" t="s">
        <v>63</v>
      </c>
      <c r="L171" s="32" t="s">
        <v>64</v>
      </c>
      <c r="M171" s="31">
        <v>40</v>
      </c>
      <c r="N171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5"/>
      <c r="P171" s="325"/>
      <c r="Q171" s="325"/>
      <c r="R171" s="323"/>
      <c r="S171" s="33"/>
      <c r="T171" s="33"/>
      <c r="U171" s="34" t="s">
        <v>65</v>
      </c>
      <c r="V171" s="314">
        <v>0</v>
      </c>
      <c r="W171" s="315">
        <f>IFERROR(IF(V171="",0,CEILING((V171/$H171),1)*$H171),"")</f>
        <v>0</v>
      </c>
      <c r="X171" s="35" t="str">
        <f>IFERROR(IF(W171=0,"",ROUNDUP(W171/H171,0)*0.00937),"")</f>
        <v/>
      </c>
      <c r="Y171" s="55"/>
      <c r="Z171" s="56"/>
      <c r="AD171" s="57"/>
      <c r="BA171" s="147" t="s">
        <v>1</v>
      </c>
    </row>
    <row r="172" spans="1:53" x14ac:dyDescent="0.2">
      <c r="A172" s="32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1"/>
      <c r="N172" s="326" t="s">
        <v>66</v>
      </c>
      <c r="O172" s="327"/>
      <c r="P172" s="327"/>
      <c r="Q172" s="327"/>
      <c r="R172" s="327"/>
      <c r="S172" s="327"/>
      <c r="T172" s="328"/>
      <c r="U172" s="36" t="s">
        <v>67</v>
      </c>
      <c r="V172" s="316">
        <f>IFERROR(V168/H168,"0")+IFERROR(V169/H169,"0")+IFERROR(V170/H170,"0")+IFERROR(V171/H171,"0")</f>
        <v>0</v>
      </c>
      <c r="W172" s="316">
        <f>IFERROR(W168/H168,"0")+IFERROR(W169/H169,"0")+IFERROR(W170/H170,"0")+IFERROR(W171/H171,"0")</f>
        <v>0</v>
      </c>
      <c r="X172" s="316">
        <f>IFERROR(IF(X168="",0,X168),"0")+IFERROR(IF(X169="",0,X169),"0")+IFERROR(IF(X170="",0,X170),"0")+IFERROR(IF(X171="",0,X171),"0")</f>
        <v>0</v>
      </c>
      <c r="Y172" s="317"/>
      <c r="Z172" s="317"/>
    </row>
    <row r="173" spans="1:53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1"/>
      <c r="N173" s="326" t="s">
        <v>66</v>
      </c>
      <c r="O173" s="327"/>
      <c r="P173" s="327"/>
      <c r="Q173" s="327"/>
      <c r="R173" s="327"/>
      <c r="S173" s="327"/>
      <c r="T173" s="328"/>
      <c r="U173" s="36" t="s">
        <v>65</v>
      </c>
      <c r="V173" s="316">
        <f>IFERROR(SUM(V168:V171),"0")</f>
        <v>0</v>
      </c>
      <c r="W173" s="316">
        <f>IFERROR(SUM(W168:W171),"0")</f>
        <v>0</v>
      </c>
      <c r="X173" s="36"/>
      <c r="Y173" s="317"/>
      <c r="Z173" s="317"/>
    </row>
    <row r="174" spans="1:53" ht="14.25" customHeight="1" x14ac:dyDescent="0.25">
      <c r="A174" s="343" t="s">
        <v>68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09"/>
      <c r="Z174" s="309"/>
    </row>
    <row r="175" spans="1:53" ht="27" customHeight="1" x14ac:dyDescent="0.25">
      <c r="A175" s="53" t="s">
        <v>293</v>
      </c>
      <c r="B175" s="53" t="s">
        <v>294</v>
      </c>
      <c r="C175" s="30">
        <v>4301051409</v>
      </c>
      <c r="D175" s="322">
        <v>4680115881556</v>
      </c>
      <c r="E175" s="323"/>
      <c r="F175" s="313">
        <v>1</v>
      </c>
      <c r="G175" s="31">
        <v>4</v>
      </c>
      <c r="H175" s="313">
        <v>4</v>
      </c>
      <c r="I175" s="313">
        <v>4.4080000000000004</v>
      </c>
      <c r="J175" s="31">
        <v>104</v>
      </c>
      <c r="K175" s="31" t="s">
        <v>98</v>
      </c>
      <c r="L175" s="32" t="s">
        <v>119</v>
      </c>
      <c r="M175" s="31">
        <v>45</v>
      </c>
      <c r="N175" s="3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5"/>
      <c r="P175" s="325"/>
      <c r="Q175" s="325"/>
      <c r="R175" s="323"/>
      <c r="S175" s="33"/>
      <c r="T175" s="33"/>
      <c r="U175" s="34" t="s">
        <v>65</v>
      </c>
      <c r="V175" s="314">
        <v>0</v>
      </c>
      <c r="W175" s="315">
        <f t="shared" ref="W175:W191" si="8">IFERROR(IF(V175="",0,CEILING((V175/$H175),1)*$H175),"")</f>
        <v>0</v>
      </c>
      <c r="X175" s="35" t="str">
        <f>IFERROR(IF(W175=0,"",ROUNDUP(W175/H175,0)*0.01196),"")</f>
        <v/>
      </c>
      <c r="Y175" s="55"/>
      <c r="Z175" s="56"/>
      <c r="AD175" s="57"/>
      <c r="BA175" s="148" t="s">
        <v>1</v>
      </c>
    </row>
    <row r="176" spans="1:53" ht="16.5" customHeight="1" x14ac:dyDescent="0.25">
      <c r="A176" s="53" t="s">
        <v>295</v>
      </c>
      <c r="B176" s="53" t="s">
        <v>296</v>
      </c>
      <c r="C176" s="30">
        <v>4301051538</v>
      </c>
      <c r="D176" s="322">
        <v>4680115880573</v>
      </c>
      <c r="E176" s="323"/>
      <c r="F176" s="313">
        <v>1.45</v>
      </c>
      <c r="G176" s="31">
        <v>6</v>
      </c>
      <c r="H176" s="313">
        <v>8.6999999999999993</v>
      </c>
      <c r="I176" s="313">
        <v>9.2639999999999993</v>
      </c>
      <c r="J176" s="31">
        <v>56</v>
      </c>
      <c r="K176" s="31" t="s">
        <v>98</v>
      </c>
      <c r="L176" s="32" t="s">
        <v>64</v>
      </c>
      <c r="M176" s="31">
        <v>45</v>
      </c>
      <c r="N176" s="394" t="s">
        <v>297</v>
      </c>
      <c r="O176" s="325"/>
      <c r="P176" s="325"/>
      <c r="Q176" s="325"/>
      <c r="R176" s="323"/>
      <c r="S176" s="33"/>
      <c r="T176" s="33"/>
      <c r="U176" s="34" t="s">
        <v>65</v>
      </c>
      <c r="V176" s="314">
        <v>0</v>
      </c>
      <c r="W176" s="315">
        <f t="shared" si="8"/>
        <v>0</v>
      </c>
      <c r="X176" s="35" t="str">
        <f>IFERROR(IF(W176=0,"",ROUNDUP(W176/H176,0)*0.02175),"")</f>
        <v/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298</v>
      </c>
      <c r="B177" s="53" t="s">
        <v>299</v>
      </c>
      <c r="C177" s="30">
        <v>4301051408</v>
      </c>
      <c r="D177" s="322">
        <v>4680115881594</v>
      </c>
      <c r="E177" s="323"/>
      <c r="F177" s="313">
        <v>1.35</v>
      </c>
      <c r="G177" s="31">
        <v>6</v>
      </c>
      <c r="H177" s="313">
        <v>8.1</v>
      </c>
      <c r="I177" s="313">
        <v>8.6639999999999997</v>
      </c>
      <c r="J177" s="31">
        <v>56</v>
      </c>
      <c r="K177" s="31" t="s">
        <v>98</v>
      </c>
      <c r="L177" s="32" t="s">
        <v>119</v>
      </c>
      <c r="M177" s="31">
        <v>40</v>
      </c>
      <c r="N177" s="5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5"/>
      <c r="P177" s="325"/>
      <c r="Q177" s="325"/>
      <c r="R177" s="323"/>
      <c r="S177" s="33"/>
      <c r="T177" s="33"/>
      <c r="U177" s="34" t="s">
        <v>65</v>
      </c>
      <c r="V177" s="314">
        <v>0</v>
      </c>
      <c r="W177" s="315">
        <f t="shared" si="8"/>
        <v>0</v>
      </c>
      <c r="X177" s="35" t="str">
        <f>IFERROR(IF(W177=0,"",ROUNDUP(W177/H177,0)*0.02175),"")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300</v>
      </c>
      <c r="B178" s="53" t="s">
        <v>301</v>
      </c>
      <c r="C178" s="30">
        <v>4301051505</v>
      </c>
      <c r="D178" s="322">
        <v>4680115881587</v>
      </c>
      <c r="E178" s="323"/>
      <c r="F178" s="313">
        <v>1</v>
      </c>
      <c r="G178" s="31">
        <v>4</v>
      </c>
      <c r="H178" s="313">
        <v>4</v>
      </c>
      <c r="I178" s="313">
        <v>4.4080000000000004</v>
      </c>
      <c r="J178" s="31">
        <v>104</v>
      </c>
      <c r="K178" s="31" t="s">
        <v>98</v>
      </c>
      <c r="L178" s="32" t="s">
        <v>64</v>
      </c>
      <c r="M178" s="31">
        <v>40</v>
      </c>
      <c r="N178" s="373" t="s">
        <v>302</v>
      </c>
      <c r="O178" s="325"/>
      <c r="P178" s="325"/>
      <c r="Q178" s="325"/>
      <c r="R178" s="323"/>
      <c r="S178" s="33"/>
      <c r="T178" s="33"/>
      <c r="U178" s="34" t="s">
        <v>65</v>
      </c>
      <c r="V178" s="314">
        <v>0</v>
      </c>
      <c r="W178" s="315">
        <f t="shared" si="8"/>
        <v>0</v>
      </c>
      <c r="X178" s="35" t="str">
        <f>IFERROR(IF(W178=0,"",ROUNDUP(W178/H178,0)*0.01196),"")</f>
        <v/>
      </c>
      <c r="Y178" s="55"/>
      <c r="Z178" s="56"/>
      <c r="AD178" s="57"/>
      <c r="BA178" s="151" t="s">
        <v>1</v>
      </c>
    </row>
    <row r="179" spans="1:53" ht="16.5" customHeight="1" x14ac:dyDescent="0.25">
      <c r="A179" s="53" t="s">
        <v>303</v>
      </c>
      <c r="B179" s="53" t="s">
        <v>304</v>
      </c>
      <c r="C179" s="30">
        <v>4301051380</v>
      </c>
      <c r="D179" s="322">
        <v>4680115880962</v>
      </c>
      <c r="E179" s="323"/>
      <c r="F179" s="313">
        <v>1.3</v>
      </c>
      <c r="G179" s="31">
        <v>6</v>
      </c>
      <c r="H179" s="313">
        <v>7.8</v>
      </c>
      <c r="I179" s="313">
        <v>8.3640000000000008</v>
      </c>
      <c r="J179" s="31">
        <v>56</v>
      </c>
      <c r="K179" s="31" t="s">
        <v>98</v>
      </c>
      <c r="L179" s="32" t="s">
        <v>64</v>
      </c>
      <c r="M179" s="31">
        <v>40</v>
      </c>
      <c r="N179" s="52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5"/>
      <c r="P179" s="325"/>
      <c r="Q179" s="325"/>
      <c r="R179" s="323"/>
      <c r="S179" s="33"/>
      <c r="T179" s="33"/>
      <c r="U179" s="34" t="s">
        <v>65</v>
      </c>
      <c r="V179" s="314">
        <v>0</v>
      </c>
      <c r="W179" s="315">
        <f t="shared" si="8"/>
        <v>0</v>
      </c>
      <c r="X179" s="35" t="str">
        <f>IFERROR(IF(W179=0,"",ROUNDUP(W179/H179,0)*0.02175),"")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305</v>
      </c>
      <c r="B180" s="53" t="s">
        <v>306</v>
      </c>
      <c r="C180" s="30">
        <v>4301051411</v>
      </c>
      <c r="D180" s="322">
        <v>4680115881617</v>
      </c>
      <c r="E180" s="323"/>
      <c r="F180" s="313">
        <v>1.35</v>
      </c>
      <c r="G180" s="31">
        <v>6</v>
      </c>
      <c r="H180" s="313">
        <v>8.1</v>
      </c>
      <c r="I180" s="313">
        <v>8.6460000000000008</v>
      </c>
      <c r="J180" s="31">
        <v>56</v>
      </c>
      <c r="K180" s="31" t="s">
        <v>98</v>
      </c>
      <c r="L180" s="32" t="s">
        <v>119</v>
      </c>
      <c r="M180" s="31">
        <v>40</v>
      </c>
      <c r="N180" s="6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5"/>
      <c r="P180" s="325"/>
      <c r="Q180" s="325"/>
      <c r="R180" s="323"/>
      <c r="S180" s="33"/>
      <c r="T180" s="33"/>
      <c r="U180" s="34" t="s">
        <v>65</v>
      </c>
      <c r="V180" s="314">
        <v>0</v>
      </c>
      <c r="W180" s="315">
        <f t="shared" si="8"/>
        <v>0</v>
      </c>
      <c r="X180" s="35" t="str">
        <f>IFERROR(IF(W180=0,"",ROUNDUP(W180/H180,0)*0.02175),"")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307</v>
      </c>
      <c r="B181" s="53" t="s">
        <v>308</v>
      </c>
      <c r="C181" s="30">
        <v>4301051487</v>
      </c>
      <c r="D181" s="322">
        <v>4680115881228</v>
      </c>
      <c r="E181" s="323"/>
      <c r="F181" s="313">
        <v>0.4</v>
      </c>
      <c r="G181" s="31">
        <v>6</v>
      </c>
      <c r="H181" s="313">
        <v>2.4</v>
      </c>
      <c r="I181" s="313">
        <v>2.6720000000000002</v>
      </c>
      <c r="J181" s="31">
        <v>156</v>
      </c>
      <c r="K181" s="31" t="s">
        <v>63</v>
      </c>
      <c r="L181" s="32" t="s">
        <v>64</v>
      </c>
      <c r="M181" s="31">
        <v>40</v>
      </c>
      <c r="N181" s="366" t="s">
        <v>309</v>
      </c>
      <c r="O181" s="325"/>
      <c r="P181" s="325"/>
      <c r="Q181" s="325"/>
      <c r="R181" s="323"/>
      <c r="S181" s="33"/>
      <c r="T181" s="33"/>
      <c r="U181" s="34" t="s">
        <v>65</v>
      </c>
      <c r="V181" s="314">
        <v>0</v>
      </c>
      <c r="W181" s="315">
        <f t="shared" si="8"/>
        <v>0</v>
      </c>
      <c r="X181" s="35" t="str">
        <f>IFERROR(IF(W181=0,"",ROUNDUP(W181/H181,0)*0.00753),"")</f>
        <v/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310</v>
      </c>
      <c r="B182" s="53" t="s">
        <v>311</v>
      </c>
      <c r="C182" s="30">
        <v>4301051506</v>
      </c>
      <c r="D182" s="322">
        <v>4680115881037</v>
      </c>
      <c r="E182" s="323"/>
      <c r="F182" s="313">
        <v>0.84</v>
      </c>
      <c r="G182" s="31">
        <v>4</v>
      </c>
      <c r="H182" s="313">
        <v>3.36</v>
      </c>
      <c r="I182" s="313">
        <v>3.6179999999999999</v>
      </c>
      <c r="J182" s="31">
        <v>120</v>
      </c>
      <c r="K182" s="31" t="s">
        <v>63</v>
      </c>
      <c r="L182" s="32" t="s">
        <v>64</v>
      </c>
      <c r="M182" s="31">
        <v>40</v>
      </c>
      <c r="N182" s="649" t="s">
        <v>312</v>
      </c>
      <c r="O182" s="325"/>
      <c r="P182" s="325"/>
      <c r="Q182" s="325"/>
      <c r="R182" s="323"/>
      <c r="S182" s="33"/>
      <c r="T182" s="33"/>
      <c r="U182" s="34" t="s">
        <v>65</v>
      </c>
      <c r="V182" s="314">
        <v>0</v>
      </c>
      <c r="W182" s="315">
        <f t="shared" si="8"/>
        <v>0</v>
      </c>
      <c r="X182" s="35" t="str">
        <f>IFERROR(IF(W182=0,"",ROUNDUP(W182/H182,0)*0.00937),"")</f>
        <v/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313</v>
      </c>
      <c r="B183" s="53" t="s">
        <v>314</v>
      </c>
      <c r="C183" s="30">
        <v>4301051384</v>
      </c>
      <c r="D183" s="322">
        <v>4680115881211</v>
      </c>
      <c r="E183" s="323"/>
      <c r="F183" s="313">
        <v>0.4</v>
      </c>
      <c r="G183" s="31">
        <v>6</v>
      </c>
      <c r="H183" s="313">
        <v>2.4</v>
      </c>
      <c r="I183" s="313">
        <v>2.6</v>
      </c>
      <c r="J183" s="31">
        <v>156</v>
      </c>
      <c r="K183" s="31" t="s">
        <v>63</v>
      </c>
      <c r="L183" s="32" t="s">
        <v>64</v>
      </c>
      <c r="M183" s="31">
        <v>45</v>
      </c>
      <c r="N183" s="5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5"/>
      <c r="P183" s="325"/>
      <c r="Q183" s="325"/>
      <c r="R183" s="323"/>
      <c r="S183" s="33"/>
      <c r="T183" s="33"/>
      <c r="U183" s="34" t="s">
        <v>65</v>
      </c>
      <c r="V183" s="314">
        <v>0</v>
      </c>
      <c r="W183" s="315">
        <f t="shared" si="8"/>
        <v>0</v>
      </c>
      <c r="X183" s="35" t="str">
        <f>IFERROR(IF(W183=0,"",ROUNDUP(W183/H183,0)*0.00753),"")</f>
        <v/>
      </c>
      <c r="Y183" s="55"/>
      <c r="Z183" s="56"/>
      <c r="AD183" s="57"/>
      <c r="BA183" s="156" t="s">
        <v>1</v>
      </c>
    </row>
    <row r="184" spans="1:53" ht="27" customHeight="1" x14ac:dyDescent="0.25">
      <c r="A184" s="53" t="s">
        <v>315</v>
      </c>
      <c r="B184" s="53" t="s">
        <v>316</v>
      </c>
      <c r="C184" s="30">
        <v>4301051378</v>
      </c>
      <c r="D184" s="322">
        <v>4680115881020</v>
      </c>
      <c r="E184" s="323"/>
      <c r="F184" s="313">
        <v>0.84</v>
      </c>
      <c r="G184" s="31">
        <v>4</v>
      </c>
      <c r="H184" s="313">
        <v>3.36</v>
      </c>
      <c r="I184" s="313">
        <v>3.57</v>
      </c>
      <c r="J184" s="31">
        <v>120</v>
      </c>
      <c r="K184" s="31" t="s">
        <v>63</v>
      </c>
      <c r="L184" s="32" t="s">
        <v>64</v>
      </c>
      <c r="M184" s="31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5"/>
      <c r="P184" s="325"/>
      <c r="Q184" s="325"/>
      <c r="R184" s="323"/>
      <c r="S184" s="33"/>
      <c r="T184" s="33"/>
      <c r="U184" s="34" t="s">
        <v>65</v>
      </c>
      <c r="V184" s="314">
        <v>0</v>
      </c>
      <c r="W184" s="315">
        <f t="shared" si="8"/>
        <v>0</v>
      </c>
      <c r="X184" s="35" t="str">
        <f>IFERROR(IF(W184=0,"",ROUNDUP(W184/H184,0)*0.00937),"")</f>
        <v/>
      </c>
      <c r="Y184" s="55"/>
      <c r="Z184" s="56"/>
      <c r="AD184" s="57"/>
      <c r="BA184" s="157" t="s">
        <v>1</v>
      </c>
    </row>
    <row r="185" spans="1:53" ht="27" customHeight="1" x14ac:dyDescent="0.25">
      <c r="A185" s="53" t="s">
        <v>317</v>
      </c>
      <c r="B185" s="53" t="s">
        <v>318</v>
      </c>
      <c r="C185" s="30">
        <v>4301051407</v>
      </c>
      <c r="D185" s="322">
        <v>4680115882195</v>
      </c>
      <c r="E185" s="323"/>
      <c r="F185" s="313">
        <v>0.4</v>
      </c>
      <c r="G185" s="31">
        <v>6</v>
      </c>
      <c r="H185" s="313">
        <v>2.4</v>
      </c>
      <c r="I185" s="313">
        <v>2.69</v>
      </c>
      <c r="J185" s="31">
        <v>156</v>
      </c>
      <c r="K185" s="31" t="s">
        <v>63</v>
      </c>
      <c r="L185" s="32" t="s">
        <v>119</v>
      </c>
      <c r="M185" s="31">
        <v>40</v>
      </c>
      <c r="N185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5"/>
      <c r="P185" s="325"/>
      <c r="Q185" s="325"/>
      <c r="R185" s="323"/>
      <c r="S185" s="33"/>
      <c r="T185" s="33"/>
      <c r="U185" s="34" t="s">
        <v>65</v>
      </c>
      <c r="V185" s="314">
        <v>0</v>
      </c>
      <c r="W185" s="315">
        <f t="shared" si="8"/>
        <v>0</v>
      </c>
      <c r="X185" s="35" t="str">
        <f t="shared" ref="X185:X191" si="9">IFERROR(IF(W185=0,"",ROUNDUP(W185/H185,0)*0.00753),"")</f>
        <v/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319</v>
      </c>
      <c r="B186" s="53" t="s">
        <v>320</v>
      </c>
      <c r="C186" s="30">
        <v>4301051479</v>
      </c>
      <c r="D186" s="322">
        <v>4680115882607</v>
      </c>
      <c r="E186" s="323"/>
      <c r="F186" s="313">
        <v>0.3</v>
      </c>
      <c r="G186" s="31">
        <v>6</v>
      </c>
      <c r="H186" s="313">
        <v>1.8</v>
      </c>
      <c r="I186" s="313">
        <v>2.0720000000000001</v>
      </c>
      <c r="J186" s="31">
        <v>156</v>
      </c>
      <c r="K186" s="31" t="s">
        <v>63</v>
      </c>
      <c r="L186" s="32" t="s">
        <v>119</v>
      </c>
      <c r="M186" s="31">
        <v>45</v>
      </c>
      <c r="N186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5"/>
      <c r="P186" s="325"/>
      <c r="Q186" s="325"/>
      <c r="R186" s="323"/>
      <c r="S186" s="33"/>
      <c r="T186" s="33"/>
      <c r="U186" s="34" t="s">
        <v>65</v>
      </c>
      <c r="V186" s="314">
        <v>0</v>
      </c>
      <c r="W186" s="315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ht="27" customHeight="1" x14ac:dyDescent="0.25">
      <c r="A187" s="53" t="s">
        <v>321</v>
      </c>
      <c r="B187" s="53" t="s">
        <v>322</v>
      </c>
      <c r="C187" s="30">
        <v>4301051468</v>
      </c>
      <c r="D187" s="322">
        <v>4680115880092</v>
      </c>
      <c r="E187" s="323"/>
      <c r="F187" s="313">
        <v>0.4</v>
      </c>
      <c r="G187" s="31">
        <v>6</v>
      </c>
      <c r="H187" s="313">
        <v>2.4</v>
      </c>
      <c r="I187" s="313">
        <v>2.6720000000000002</v>
      </c>
      <c r="J187" s="31">
        <v>156</v>
      </c>
      <c r="K187" s="31" t="s">
        <v>63</v>
      </c>
      <c r="L187" s="32" t="s">
        <v>119</v>
      </c>
      <c r="M187" s="31">
        <v>45</v>
      </c>
      <c r="N187" s="5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5"/>
      <c r="P187" s="325"/>
      <c r="Q187" s="325"/>
      <c r="R187" s="323"/>
      <c r="S187" s="33"/>
      <c r="T187" s="33"/>
      <c r="U187" s="34" t="s">
        <v>65</v>
      </c>
      <c r="V187" s="314">
        <v>0</v>
      </c>
      <c r="W187" s="315">
        <f t="shared" si="8"/>
        <v>0</v>
      </c>
      <c r="X187" s="35" t="str">
        <f t="shared" si="9"/>
        <v/>
      </c>
      <c r="Y187" s="55"/>
      <c r="Z187" s="56"/>
      <c r="AD187" s="57"/>
      <c r="BA187" s="160" t="s">
        <v>1</v>
      </c>
    </row>
    <row r="188" spans="1:53" ht="27" customHeight="1" x14ac:dyDescent="0.25">
      <c r="A188" s="53" t="s">
        <v>323</v>
      </c>
      <c r="B188" s="53" t="s">
        <v>324</v>
      </c>
      <c r="C188" s="30">
        <v>4301051469</v>
      </c>
      <c r="D188" s="322">
        <v>4680115880221</v>
      </c>
      <c r="E188" s="323"/>
      <c r="F188" s="313">
        <v>0.4</v>
      </c>
      <c r="G188" s="31">
        <v>6</v>
      </c>
      <c r="H188" s="313">
        <v>2.4</v>
      </c>
      <c r="I188" s="313">
        <v>2.6720000000000002</v>
      </c>
      <c r="J188" s="31">
        <v>156</v>
      </c>
      <c r="K188" s="31" t="s">
        <v>63</v>
      </c>
      <c r="L188" s="32" t="s">
        <v>119</v>
      </c>
      <c r="M188" s="31">
        <v>45</v>
      </c>
      <c r="N188" s="5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5"/>
      <c r="P188" s="325"/>
      <c r="Q188" s="325"/>
      <c r="R188" s="323"/>
      <c r="S188" s="33"/>
      <c r="T188" s="33"/>
      <c r="U188" s="34" t="s">
        <v>65</v>
      </c>
      <c r="V188" s="314">
        <v>0</v>
      </c>
      <c r="W188" s="315">
        <f t="shared" si="8"/>
        <v>0</v>
      </c>
      <c r="X188" s="35" t="str">
        <f t="shared" si="9"/>
        <v/>
      </c>
      <c r="Y188" s="55"/>
      <c r="Z188" s="56"/>
      <c r="AD188" s="57"/>
      <c r="BA188" s="161" t="s">
        <v>1</v>
      </c>
    </row>
    <row r="189" spans="1:53" ht="16.5" customHeight="1" x14ac:dyDescent="0.25">
      <c r="A189" s="53" t="s">
        <v>325</v>
      </c>
      <c r="B189" s="53" t="s">
        <v>326</v>
      </c>
      <c r="C189" s="30">
        <v>4301051523</v>
      </c>
      <c r="D189" s="322">
        <v>4680115882942</v>
      </c>
      <c r="E189" s="323"/>
      <c r="F189" s="313">
        <v>0.3</v>
      </c>
      <c r="G189" s="31">
        <v>6</v>
      </c>
      <c r="H189" s="313">
        <v>1.8</v>
      </c>
      <c r="I189" s="313">
        <v>2.0720000000000001</v>
      </c>
      <c r="J189" s="31">
        <v>156</v>
      </c>
      <c r="K189" s="31" t="s">
        <v>63</v>
      </c>
      <c r="L189" s="32" t="s">
        <v>64</v>
      </c>
      <c r="M189" s="31">
        <v>40</v>
      </c>
      <c r="N189" s="62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5"/>
      <c r="P189" s="325"/>
      <c r="Q189" s="325"/>
      <c r="R189" s="323"/>
      <c r="S189" s="33"/>
      <c r="T189" s="33"/>
      <c r="U189" s="34" t="s">
        <v>65</v>
      </c>
      <c r="V189" s="314">
        <v>0</v>
      </c>
      <c r="W189" s="315">
        <f t="shared" si="8"/>
        <v>0</v>
      </c>
      <c r="X189" s="35" t="str">
        <f t="shared" si="9"/>
        <v/>
      </c>
      <c r="Y189" s="55"/>
      <c r="Z189" s="56"/>
      <c r="AD189" s="57"/>
      <c r="BA189" s="162" t="s">
        <v>1</v>
      </c>
    </row>
    <row r="190" spans="1:53" ht="16.5" customHeight="1" x14ac:dyDescent="0.25">
      <c r="A190" s="53" t="s">
        <v>327</v>
      </c>
      <c r="B190" s="53" t="s">
        <v>328</v>
      </c>
      <c r="C190" s="30">
        <v>4301051326</v>
      </c>
      <c r="D190" s="322">
        <v>4680115880504</v>
      </c>
      <c r="E190" s="323"/>
      <c r="F190" s="313">
        <v>0.4</v>
      </c>
      <c r="G190" s="31">
        <v>6</v>
      </c>
      <c r="H190" s="313">
        <v>2.4</v>
      </c>
      <c r="I190" s="313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5"/>
      <c r="P190" s="325"/>
      <c r="Q190" s="325"/>
      <c r="R190" s="323"/>
      <c r="S190" s="33"/>
      <c r="T190" s="33"/>
      <c r="U190" s="34" t="s">
        <v>65</v>
      </c>
      <c r="V190" s="314">
        <v>0</v>
      </c>
      <c r="W190" s="315">
        <f t="shared" si="8"/>
        <v>0</v>
      </c>
      <c r="X190" s="35" t="str">
        <f t="shared" si="9"/>
        <v/>
      </c>
      <c r="Y190" s="55"/>
      <c r="Z190" s="56"/>
      <c r="AD190" s="57"/>
      <c r="BA190" s="163" t="s">
        <v>1</v>
      </c>
    </row>
    <row r="191" spans="1:53" ht="27" customHeight="1" x14ac:dyDescent="0.25">
      <c r="A191" s="53" t="s">
        <v>329</v>
      </c>
      <c r="B191" s="53" t="s">
        <v>330</v>
      </c>
      <c r="C191" s="30">
        <v>4301051410</v>
      </c>
      <c r="D191" s="322">
        <v>4680115882164</v>
      </c>
      <c r="E191" s="323"/>
      <c r="F191" s="313">
        <v>0.4</v>
      </c>
      <c r="G191" s="31">
        <v>6</v>
      </c>
      <c r="H191" s="313">
        <v>2.4</v>
      </c>
      <c r="I191" s="313">
        <v>2.6779999999999999</v>
      </c>
      <c r="J191" s="31">
        <v>156</v>
      </c>
      <c r="K191" s="31" t="s">
        <v>63</v>
      </c>
      <c r="L191" s="32" t="s">
        <v>119</v>
      </c>
      <c r="M191" s="31">
        <v>40</v>
      </c>
      <c r="N191" s="3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5"/>
      <c r="P191" s="325"/>
      <c r="Q191" s="325"/>
      <c r="R191" s="323"/>
      <c r="S191" s="33"/>
      <c r="T191" s="33"/>
      <c r="U191" s="34" t="s">
        <v>65</v>
      </c>
      <c r="V191" s="314">
        <v>0</v>
      </c>
      <c r="W191" s="315">
        <f t="shared" si="8"/>
        <v>0</v>
      </c>
      <c r="X191" s="35" t="str">
        <f t="shared" si="9"/>
        <v/>
      </c>
      <c r="Y191" s="55"/>
      <c r="Z191" s="56"/>
      <c r="AD191" s="57"/>
      <c r="BA191" s="164" t="s">
        <v>1</v>
      </c>
    </row>
    <row r="192" spans="1:53" x14ac:dyDescent="0.2">
      <c r="A192" s="329"/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1"/>
      <c r="N192" s="326" t="s">
        <v>66</v>
      </c>
      <c r="O192" s="327"/>
      <c r="P192" s="327"/>
      <c r="Q192" s="327"/>
      <c r="R192" s="327"/>
      <c r="S192" s="327"/>
      <c r="T192" s="328"/>
      <c r="U192" s="36" t="s">
        <v>67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7"/>
      <c r="Z192" s="317"/>
    </row>
    <row r="193" spans="1:53" x14ac:dyDescent="0.2">
      <c r="A193" s="330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1"/>
      <c r="N193" s="326" t="s">
        <v>66</v>
      </c>
      <c r="O193" s="327"/>
      <c r="P193" s="327"/>
      <c r="Q193" s="327"/>
      <c r="R193" s="327"/>
      <c r="S193" s="327"/>
      <c r="T193" s="328"/>
      <c r="U193" s="36" t="s">
        <v>65</v>
      </c>
      <c r="V193" s="316">
        <f>IFERROR(SUM(V175:V191),"0")</f>
        <v>0</v>
      </c>
      <c r="W193" s="316">
        <f>IFERROR(SUM(W175:W191),"0")</f>
        <v>0</v>
      </c>
      <c r="X193" s="36"/>
      <c r="Y193" s="317"/>
      <c r="Z193" s="317"/>
    </row>
    <row r="194" spans="1:53" ht="14.25" customHeight="1" x14ac:dyDescent="0.25">
      <c r="A194" s="343" t="s">
        <v>225</v>
      </c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30"/>
      <c r="P194" s="330"/>
      <c r="Q194" s="330"/>
      <c r="R194" s="330"/>
      <c r="S194" s="330"/>
      <c r="T194" s="330"/>
      <c r="U194" s="330"/>
      <c r="V194" s="330"/>
      <c r="W194" s="330"/>
      <c r="X194" s="330"/>
      <c r="Y194" s="309"/>
      <c r="Z194" s="309"/>
    </row>
    <row r="195" spans="1:53" ht="16.5" customHeight="1" x14ac:dyDescent="0.25">
      <c r="A195" s="53" t="s">
        <v>331</v>
      </c>
      <c r="B195" s="53" t="s">
        <v>332</v>
      </c>
      <c r="C195" s="30">
        <v>4301060338</v>
      </c>
      <c r="D195" s="322">
        <v>4680115880801</v>
      </c>
      <c r="E195" s="323"/>
      <c r="F195" s="313">
        <v>0.4</v>
      </c>
      <c r="G195" s="31">
        <v>6</v>
      </c>
      <c r="H195" s="313">
        <v>2.4</v>
      </c>
      <c r="I195" s="313">
        <v>2.6720000000000002</v>
      </c>
      <c r="J195" s="31">
        <v>156</v>
      </c>
      <c r="K195" s="31" t="s">
        <v>63</v>
      </c>
      <c r="L195" s="32" t="s">
        <v>64</v>
      </c>
      <c r="M195" s="31">
        <v>40</v>
      </c>
      <c r="N195" s="4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5"/>
      <c r="P195" s="325"/>
      <c r="Q195" s="325"/>
      <c r="R195" s="323"/>
      <c r="S195" s="33"/>
      <c r="T195" s="33"/>
      <c r="U195" s="34" t="s">
        <v>65</v>
      </c>
      <c r="V195" s="314">
        <v>0</v>
      </c>
      <c r="W195" s="315">
        <f>IFERROR(IF(V195="",0,CEILING((V195/$H195),1)*$H195),"")</f>
        <v>0</v>
      </c>
      <c r="X195" s="35" t="str">
        <f>IFERROR(IF(W195=0,"",ROUNDUP(W195/H195,0)*0.00753),"")</f>
        <v/>
      </c>
      <c r="Y195" s="55"/>
      <c r="Z195" s="56"/>
      <c r="AD195" s="57"/>
      <c r="BA195" s="165" t="s">
        <v>1</v>
      </c>
    </row>
    <row r="196" spans="1:53" ht="27" customHeight="1" x14ac:dyDescent="0.25">
      <c r="A196" s="53" t="s">
        <v>333</v>
      </c>
      <c r="B196" s="53" t="s">
        <v>334</v>
      </c>
      <c r="C196" s="30">
        <v>4301060339</v>
      </c>
      <c r="D196" s="322">
        <v>4680115880818</v>
      </c>
      <c r="E196" s="323"/>
      <c r="F196" s="313">
        <v>0.4</v>
      </c>
      <c r="G196" s="31">
        <v>6</v>
      </c>
      <c r="H196" s="313">
        <v>2.4</v>
      </c>
      <c r="I196" s="313">
        <v>2.6720000000000002</v>
      </c>
      <c r="J196" s="31">
        <v>156</v>
      </c>
      <c r="K196" s="31" t="s">
        <v>63</v>
      </c>
      <c r="L196" s="32" t="s">
        <v>64</v>
      </c>
      <c r="M196" s="31">
        <v>40</v>
      </c>
      <c r="N196" s="6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5"/>
      <c r="P196" s="325"/>
      <c r="Q196" s="325"/>
      <c r="R196" s="323"/>
      <c r="S196" s="33"/>
      <c r="T196" s="33"/>
      <c r="U196" s="34" t="s">
        <v>65</v>
      </c>
      <c r="V196" s="314">
        <v>0</v>
      </c>
      <c r="W196" s="315">
        <f>IFERROR(IF(V196="",0,CEILING((V196/$H196),1)*$H196),"")</f>
        <v>0</v>
      </c>
      <c r="X196" s="35" t="str">
        <f>IFERROR(IF(W196=0,"",ROUNDUP(W196/H196,0)*0.00753),"")</f>
        <v/>
      </c>
      <c r="Y196" s="55"/>
      <c r="Z196" s="56"/>
      <c r="AD196" s="57"/>
      <c r="BA196" s="166" t="s">
        <v>1</v>
      </c>
    </row>
    <row r="197" spans="1:53" x14ac:dyDescent="0.2">
      <c r="A197" s="329"/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1"/>
      <c r="N197" s="326" t="s">
        <v>66</v>
      </c>
      <c r="O197" s="327"/>
      <c r="P197" s="327"/>
      <c r="Q197" s="327"/>
      <c r="R197" s="327"/>
      <c r="S197" s="327"/>
      <c r="T197" s="328"/>
      <c r="U197" s="36" t="s">
        <v>67</v>
      </c>
      <c r="V197" s="316">
        <f>IFERROR(V195/H195,"0")+IFERROR(V196/H196,"0")</f>
        <v>0</v>
      </c>
      <c r="W197" s="316">
        <f>IFERROR(W195/H195,"0")+IFERROR(W196/H196,"0")</f>
        <v>0</v>
      </c>
      <c r="X197" s="316">
        <f>IFERROR(IF(X195="",0,X195),"0")+IFERROR(IF(X196="",0,X196),"0")</f>
        <v>0</v>
      </c>
      <c r="Y197" s="317"/>
      <c r="Z197" s="317"/>
    </row>
    <row r="198" spans="1:53" x14ac:dyDescent="0.2">
      <c r="A198" s="330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1"/>
      <c r="N198" s="326" t="s">
        <v>66</v>
      </c>
      <c r="O198" s="327"/>
      <c r="P198" s="327"/>
      <c r="Q198" s="327"/>
      <c r="R198" s="327"/>
      <c r="S198" s="327"/>
      <c r="T198" s="328"/>
      <c r="U198" s="36" t="s">
        <v>65</v>
      </c>
      <c r="V198" s="316">
        <f>IFERROR(SUM(V195:V196),"0")</f>
        <v>0</v>
      </c>
      <c r="W198" s="316">
        <f>IFERROR(SUM(W195:W196),"0")</f>
        <v>0</v>
      </c>
      <c r="X198" s="36"/>
      <c r="Y198" s="317"/>
      <c r="Z198" s="317"/>
    </row>
    <row r="199" spans="1:53" ht="16.5" customHeight="1" x14ac:dyDescent="0.25">
      <c r="A199" s="351" t="s">
        <v>335</v>
      </c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0"/>
      <c r="P199" s="330"/>
      <c r="Q199" s="330"/>
      <c r="R199" s="330"/>
      <c r="S199" s="330"/>
      <c r="T199" s="330"/>
      <c r="U199" s="330"/>
      <c r="V199" s="330"/>
      <c r="W199" s="330"/>
      <c r="X199" s="330"/>
      <c r="Y199" s="310"/>
      <c r="Z199" s="310"/>
    </row>
    <row r="200" spans="1:53" ht="14.25" customHeight="1" x14ac:dyDescent="0.25">
      <c r="A200" s="343" t="s">
        <v>103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09"/>
      <c r="Z200" s="309"/>
    </row>
    <row r="201" spans="1:53" ht="27" customHeight="1" x14ac:dyDescent="0.25">
      <c r="A201" s="53" t="s">
        <v>336</v>
      </c>
      <c r="B201" s="53" t="s">
        <v>337</v>
      </c>
      <c r="C201" s="30">
        <v>4301011346</v>
      </c>
      <c r="D201" s="322">
        <v>4607091387445</v>
      </c>
      <c r="E201" s="323"/>
      <c r="F201" s="313">
        <v>0.9</v>
      </c>
      <c r="G201" s="31">
        <v>10</v>
      </c>
      <c r="H201" s="313">
        <v>9</v>
      </c>
      <c r="I201" s="313">
        <v>9.6300000000000008</v>
      </c>
      <c r="J201" s="31">
        <v>56</v>
      </c>
      <c r="K201" s="31" t="s">
        <v>98</v>
      </c>
      <c r="L201" s="32" t="s">
        <v>99</v>
      </c>
      <c r="M201" s="31">
        <v>31</v>
      </c>
      <c r="N201" s="5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25"/>
      <c r="P201" s="325"/>
      <c r="Q201" s="325"/>
      <c r="R201" s="323"/>
      <c r="S201" s="33"/>
      <c r="T201" s="33"/>
      <c r="U201" s="34" t="s">
        <v>65</v>
      </c>
      <c r="V201" s="314">
        <v>0</v>
      </c>
      <c r="W201" s="315">
        <f t="shared" ref="W201:W215" si="10">IFERROR(IF(V201="",0,CEILING((V201/$H201),1)*$H201),"")</f>
        <v>0</v>
      </c>
      <c r="X201" s="35" t="str">
        <f>IFERROR(IF(W201=0,"",ROUNDUP(W201/H201,0)*0.02175),"")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338</v>
      </c>
      <c r="B202" s="53" t="s">
        <v>339</v>
      </c>
      <c r="C202" s="30">
        <v>4301011362</v>
      </c>
      <c r="D202" s="322">
        <v>4607091386004</v>
      </c>
      <c r="E202" s="323"/>
      <c r="F202" s="313">
        <v>1.35</v>
      </c>
      <c r="G202" s="31">
        <v>8</v>
      </c>
      <c r="H202" s="313">
        <v>10.8</v>
      </c>
      <c r="I202" s="313">
        <v>11.28</v>
      </c>
      <c r="J202" s="31">
        <v>48</v>
      </c>
      <c r="K202" s="31" t="s">
        <v>98</v>
      </c>
      <c r="L202" s="32" t="s">
        <v>107</v>
      </c>
      <c r="M202" s="31">
        <v>55</v>
      </c>
      <c r="N202" s="50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5"/>
      <c r="P202" s="325"/>
      <c r="Q202" s="325"/>
      <c r="R202" s="323"/>
      <c r="S202" s="33"/>
      <c r="T202" s="33"/>
      <c r="U202" s="34" t="s">
        <v>65</v>
      </c>
      <c r="V202" s="314">
        <v>0</v>
      </c>
      <c r="W202" s="315">
        <f t="shared" si="10"/>
        <v>0</v>
      </c>
      <c r="X202" s="35" t="str">
        <f>IFERROR(IF(W202=0,"",ROUNDUP(W202/H202,0)*0.02039),"")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338</v>
      </c>
      <c r="B203" s="53" t="s">
        <v>340</v>
      </c>
      <c r="C203" s="30">
        <v>4301011308</v>
      </c>
      <c r="D203" s="322">
        <v>4607091386004</v>
      </c>
      <c r="E203" s="323"/>
      <c r="F203" s="313">
        <v>1.35</v>
      </c>
      <c r="G203" s="31">
        <v>8</v>
      </c>
      <c r="H203" s="313">
        <v>10.8</v>
      </c>
      <c r="I203" s="313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5"/>
      <c r="P203" s="325"/>
      <c r="Q203" s="325"/>
      <c r="R203" s="323"/>
      <c r="S203" s="33"/>
      <c r="T203" s="33"/>
      <c r="U203" s="34" t="s">
        <v>65</v>
      </c>
      <c r="V203" s="314">
        <v>0</v>
      </c>
      <c r="W203" s="315">
        <f t="shared" si="10"/>
        <v>0</v>
      </c>
      <c r="X203" s="35" t="str">
        <f>IFERROR(IF(W203=0,"",ROUNDUP(W203/H203,0)*0.02175),"")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341</v>
      </c>
      <c r="B204" s="53" t="s">
        <v>342</v>
      </c>
      <c r="C204" s="30">
        <v>4301011347</v>
      </c>
      <c r="D204" s="322">
        <v>4607091386073</v>
      </c>
      <c r="E204" s="323"/>
      <c r="F204" s="313">
        <v>0.9</v>
      </c>
      <c r="G204" s="31">
        <v>10</v>
      </c>
      <c r="H204" s="313">
        <v>9</v>
      </c>
      <c r="I204" s="313">
        <v>9.6300000000000008</v>
      </c>
      <c r="J204" s="31">
        <v>56</v>
      </c>
      <c r="K204" s="31" t="s">
        <v>98</v>
      </c>
      <c r="L204" s="32" t="s">
        <v>99</v>
      </c>
      <c r="M204" s="31">
        <v>31</v>
      </c>
      <c r="N204" s="62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25"/>
      <c r="P204" s="325"/>
      <c r="Q204" s="325"/>
      <c r="R204" s="323"/>
      <c r="S204" s="33"/>
      <c r="T204" s="33"/>
      <c r="U204" s="34" t="s">
        <v>65</v>
      </c>
      <c r="V204" s="314">
        <v>0</v>
      </c>
      <c r="W204" s="315">
        <f t="shared" si="10"/>
        <v>0</v>
      </c>
      <c r="X204" s="35" t="str">
        <f>IFERROR(IF(W204=0,"",ROUNDUP(W204/H204,0)*0.02175),"")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343</v>
      </c>
      <c r="B205" s="53" t="s">
        <v>344</v>
      </c>
      <c r="C205" s="30">
        <v>4301011395</v>
      </c>
      <c r="D205" s="322">
        <v>4607091387322</v>
      </c>
      <c r="E205" s="323"/>
      <c r="F205" s="313">
        <v>1.35</v>
      </c>
      <c r="G205" s="31">
        <v>8</v>
      </c>
      <c r="H205" s="313">
        <v>10.8</v>
      </c>
      <c r="I205" s="313">
        <v>11.28</v>
      </c>
      <c r="J205" s="31">
        <v>48</v>
      </c>
      <c r="K205" s="31" t="s">
        <v>98</v>
      </c>
      <c r="L205" s="32" t="s">
        <v>107</v>
      </c>
      <c r="M205" s="31">
        <v>55</v>
      </c>
      <c r="N205" s="44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5"/>
      <c r="P205" s="325"/>
      <c r="Q205" s="325"/>
      <c r="R205" s="323"/>
      <c r="S205" s="33"/>
      <c r="T205" s="33"/>
      <c r="U205" s="34" t="s">
        <v>65</v>
      </c>
      <c r="V205" s="314">
        <v>0</v>
      </c>
      <c r="W205" s="315">
        <f t="shared" si="10"/>
        <v>0</v>
      </c>
      <c r="X205" s="35" t="str">
        <f>IFERROR(IF(W205=0,"",ROUNDUP(W205/H205,0)*0.02039),"")</f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343</v>
      </c>
      <c r="B206" s="53" t="s">
        <v>345</v>
      </c>
      <c r="C206" s="30">
        <v>4301010928</v>
      </c>
      <c r="D206" s="322">
        <v>4607091387322</v>
      </c>
      <c r="E206" s="323"/>
      <c r="F206" s="313">
        <v>1.35</v>
      </c>
      <c r="G206" s="31">
        <v>8</v>
      </c>
      <c r="H206" s="313">
        <v>10.8</v>
      </c>
      <c r="I206" s="313">
        <v>11.28</v>
      </c>
      <c r="J206" s="31">
        <v>56</v>
      </c>
      <c r="K206" s="31" t="s">
        <v>98</v>
      </c>
      <c r="L206" s="32" t="s">
        <v>99</v>
      </c>
      <c r="M206" s="31">
        <v>55</v>
      </c>
      <c r="N206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5"/>
      <c r="P206" s="325"/>
      <c r="Q206" s="325"/>
      <c r="R206" s="323"/>
      <c r="S206" s="33"/>
      <c r="T206" s="33"/>
      <c r="U206" s="34" t="s">
        <v>65</v>
      </c>
      <c r="V206" s="314">
        <v>0</v>
      </c>
      <c r="W206" s="315">
        <f t="shared" si="10"/>
        <v>0</v>
      </c>
      <c r="X206" s="35" t="str">
        <f>IFERROR(IF(W206=0,"",ROUNDUP(W206/H206,0)*0.02175),"")</f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346</v>
      </c>
      <c r="B207" s="53" t="s">
        <v>347</v>
      </c>
      <c r="C207" s="30">
        <v>4301011311</v>
      </c>
      <c r="D207" s="322">
        <v>4607091387377</v>
      </c>
      <c r="E207" s="323"/>
      <c r="F207" s="313">
        <v>1.35</v>
      </c>
      <c r="G207" s="31">
        <v>8</v>
      </c>
      <c r="H207" s="313">
        <v>10.8</v>
      </c>
      <c r="I207" s="313">
        <v>11.28</v>
      </c>
      <c r="J207" s="31">
        <v>56</v>
      </c>
      <c r="K207" s="31" t="s">
        <v>98</v>
      </c>
      <c r="L207" s="32" t="s">
        <v>99</v>
      </c>
      <c r="M207" s="31">
        <v>55</v>
      </c>
      <c r="N207" s="3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25"/>
      <c r="P207" s="325"/>
      <c r="Q207" s="325"/>
      <c r="R207" s="323"/>
      <c r="S207" s="33"/>
      <c r="T207" s="33"/>
      <c r="U207" s="34" t="s">
        <v>65</v>
      </c>
      <c r="V207" s="314">
        <v>0</v>
      </c>
      <c r="W207" s="315">
        <f t="shared" si="10"/>
        <v>0</v>
      </c>
      <c r="X207" s="35" t="str">
        <f>IFERROR(IF(W207=0,"",ROUNDUP(W207/H207,0)*0.02175),"")</f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348</v>
      </c>
      <c r="B208" s="53" t="s">
        <v>349</v>
      </c>
      <c r="C208" s="30">
        <v>4301010945</v>
      </c>
      <c r="D208" s="322">
        <v>4607091387353</v>
      </c>
      <c r="E208" s="323"/>
      <c r="F208" s="313">
        <v>1.35</v>
      </c>
      <c r="G208" s="31">
        <v>8</v>
      </c>
      <c r="H208" s="313">
        <v>10.8</v>
      </c>
      <c r="I208" s="313">
        <v>11.28</v>
      </c>
      <c r="J208" s="31">
        <v>56</v>
      </c>
      <c r="K208" s="31" t="s">
        <v>98</v>
      </c>
      <c r="L208" s="32" t="s">
        <v>99</v>
      </c>
      <c r="M208" s="31">
        <v>55</v>
      </c>
      <c r="N208" s="57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25"/>
      <c r="P208" s="325"/>
      <c r="Q208" s="325"/>
      <c r="R208" s="323"/>
      <c r="S208" s="33"/>
      <c r="T208" s="33"/>
      <c r="U208" s="34" t="s">
        <v>65</v>
      </c>
      <c r="V208" s="314">
        <v>0</v>
      </c>
      <c r="W208" s="315">
        <f t="shared" si="10"/>
        <v>0</v>
      </c>
      <c r="X208" s="35" t="str">
        <f>IFERROR(IF(W208=0,"",ROUNDUP(W208/H208,0)*0.02175),"")</f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350</v>
      </c>
      <c r="B209" s="53" t="s">
        <v>351</v>
      </c>
      <c r="C209" s="30">
        <v>4301011328</v>
      </c>
      <c r="D209" s="322">
        <v>4607091386011</v>
      </c>
      <c r="E209" s="323"/>
      <c r="F209" s="313">
        <v>0.5</v>
      </c>
      <c r="G209" s="31">
        <v>10</v>
      </c>
      <c r="H209" s="313">
        <v>5</v>
      </c>
      <c r="I209" s="313">
        <v>5.21</v>
      </c>
      <c r="J209" s="31">
        <v>120</v>
      </c>
      <c r="K209" s="31" t="s">
        <v>63</v>
      </c>
      <c r="L209" s="32" t="s">
        <v>64</v>
      </c>
      <c r="M209" s="31">
        <v>55</v>
      </c>
      <c r="N209" s="6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25"/>
      <c r="P209" s="325"/>
      <c r="Q209" s="325"/>
      <c r="R209" s="323"/>
      <c r="S209" s="33"/>
      <c r="T209" s="33"/>
      <c r="U209" s="34" t="s">
        <v>65</v>
      </c>
      <c r="V209" s="314">
        <v>0</v>
      </c>
      <c r="W209" s="315">
        <f t="shared" si="10"/>
        <v>0</v>
      </c>
      <c r="X209" s="35" t="str">
        <f t="shared" ref="X209:X215" si="11">IFERROR(IF(W209=0,"",ROUNDUP(W209/H209,0)*0.00937),"")</f>
        <v/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352</v>
      </c>
      <c r="B210" s="53" t="s">
        <v>353</v>
      </c>
      <c r="C210" s="30">
        <v>4301011329</v>
      </c>
      <c r="D210" s="322">
        <v>4607091387308</v>
      </c>
      <c r="E210" s="323"/>
      <c r="F210" s="313">
        <v>0.5</v>
      </c>
      <c r="G210" s="31">
        <v>10</v>
      </c>
      <c r="H210" s="313">
        <v>5</v>
      </c>
      <c r="I210" s="313">
        <v>5.21</v>
      </c>
      <c r="J210" s="31">
        <v>120</v>
      </c>
      <c r="K210" s="31" t="s">
        <v>63</v>
      </c>
      <c r="L210" s="32" t="s">
        <v>64</v>
      </c>
      <c r="M210" s="31">
        <v>55</v>
      </c>
      <c r="N210" s="42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25"/>
      <c r="P210" s="325"/>
      <c r="Q210" s="325"/>
      <c r="R210" s="323"/>
      <c r="S210" s="33"/>
      <c r="T210" s="33"/>
      <c r="U210" s="34" t="s">
        <v>65</v>
      </c>
      <c r="V210" s="314">
        <v>0</v>
      </c>
      <c r="W210" s="315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ht="27" customHeight="1" x14ac:dyDescent="0.25">
      <c r="A211" s="53" t="s">
        <v>354</v>
      </c>
      <c r="B211" s="53" t="s">
        <v>355</v>
      </c>
      <c r="C211" s="30">
        <v>4301011049</v>
      </c>
      <c r="D211" s="322">
        <v>4607091387339</v>
      </c>
      <c r="E211" s="323"/>
      <c r="F211" s="313">
        <v>0.5</v>
      </c>
      <c r="G211" s="31">
        <v>10</v>
      </c>
      <c r="H211" s="313">
        <v>5</v>
      </c>
      <c r="I211" s="313">
        <v>5.24</v>
      </c>
      <c r="J211" s="31">
        <v>120</v>
      </c>
      <c r="K211" s="31" t="s">
        <v>63</v>
      </c>
      <c r="L211" s="32" t="s">
        <v>99</v>
      </c>
      <c r="M211" s="31">
        <v>55</v>
      </c>
      <c r="N211" s="5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25"/>
      <c r="P211" s="325"/>
      <c r="Q211" s="325"/>
      <c r="R211" s="323"/>
      <c r="S211" s="33"/>
      <c r="T211" s="33"/>
      <c r="U211" s="34" t="s">
        <v>65</v>
      </c>
      <c r="V211" s="314">
        <v>0</v>
      </c>
      <c r="W211" s="315">
        <f t="shared" si="10"/>
        <v>0</v>
      </c>
      <c r="X211" s="35" t="str">
        <f t="shared" si="11"/>
        <v/>
      </c>
      <c r="Y211" s="55"/>
      <c r="Z211" s="56"/>
      <c r="AD211" s="57"/>
      <c r="BA211" s="177" t="s">
        <v>1</v>
      </c>
    </row>
    <row r="212" spans="1:53" ht="27" customHeight="1" x14ac:dyDescent="0.25">
      <c r="A212" s="53" t="s">
        <v>356</v>
      </c>
      <c r="B212" s="53" t="s">
        <v>357</v>
      </c>
      <c r="C212" s="30">
        <v>4301011433</v>
      </c>
      <c r="D212" s="322">
        <v>4680115882638</v>
      </c>
      <c r="E212" s="323"/>
      <c r="F212" s="313">
        <v>0.4</v>
      </c>
      <c r="G212" s="31">
        <v>10</v>
      </c>
      <c r="H212" s="313">
        <v>4</v>
      </c>
      <c r="I212" s="313">
        <v>4.24</v>
      </c>
      <c r="J212" s="31">
        <v>120</v>
      </c>
      <c r="K212" s="31" t="s">
        <v>63</v>
      </c>
      <c r="L212" s="32" t="s">
        <v>99</v>
      </c>
      <c r="M212" s="31">
        <v>90</v>
      </c>
      <c r="N212" s="5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25"/>
      <c r="P212" s="325"/>
      <c r="Q212" s="325"/>
      <c r="R212" s="323"/>
      <c r="S212" s="33"/>
      <c r="T212" s="33"/>
      <c r="U212" s="34" t="s">
        <v>65</v>
      </c>
      <c r="V212" s="314">
        <v>0</v>
      </c>
      <c r="W212" s="315">
        <f t="shared" si="10"/>
        <v>0</v>
      </c>
      <c r="X212" s="35" t="str">
        <f t="shared" si="11"/>
        <v/>
      </c>
      <c r="Y212" s="55"/>
      <c r="Z212" s="56"/>
      <c r="AD212" s="57"/>
      <c r="BA212" s="178" t="s">
        <v>1</v>
      </c>
    </row>
    <row r="213" spans="1:53" ht="27" customHeight="1" x14ac:dyDescent="0.25">
      <c r="A213" s="53" t="s">
        <v>358</v>
      </c>
      <c r="B213" s="53" t="s">
        <v>359</v>
      </c>
      <c r="C213" s="30">
        <v>4301011573</v>
      </c>
      <c r="D213" s="322">
        <v>4680115881938</v>
      </c>
      <c r="E213" s="323"/>
      <c r="F213" s="313">
        <v>0.4</v>
      </c>
      <c r="G213" s="31">
        <v>10</v>
      </c>
      <c r="H213" s="313">
        <v>4</v>
      </c>
      <c r="I213" s="313">
        <v>4.24</v>
      </c>
      <c r="J213" s="31">
        <v>120</v>
      </c>
      <c r="K213" s="31" t="s">
        <v>63</v>
      </c>
      <c r="L213" s="32" t="s">
        <v>99</v>
      </c>
      <c r="M213" s="31">
        <v>90</v>
      </c>
      <c r="N213" s="4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25"/>
      <c r="P213" s="325"/>
      <c r="Q213" s="325"/>
      <c r="R213" s="323"/>
      <c r="S213" s="33"/>
      <c r="T213" s="33"/>
      <c r="U213" s="34" t="s">
        <v>65</v>
      </c>
      <c r="V213" s="314">
        <v>0</v>
      </c>
      <c r="W213" s="315">
        <f t="shared" si="10"/>
        <v>0</v>
      </c>
      <c r="X213" s="35" t="str">
        <f t="shared" si="11"/>
        <v/>
      </c>
      <c r="Y213" s="55"/>
      <c r="Z213" s="56"/>
      <c r="AD213" s="57"/>
      <c r="BA213" s="179" t="s">
        <v>1</v>
      </c>
    </row>
    <row r="214" spans="1:53" ht="27" customHeight="1" x14ac:dyDescent="0.25">
      <c r="A214" s="53" t="s">
        <v>360</v>
      </c>
      <c r="B214" s="53" t="s">
        <v>361</v>
      </c>
      <c r="C214" s="30">
        <v>4301010944</v>
      </c>
      <c r="D214" s="322">
        <v>4607091387346</v>
      </c>
      <c r="E214" s="323"/>
      <c r="F214" s="313">
        <v>0.4</v>
      </c>
      <c r="G214" s="31">
        <v>10</v>
      </c>
      <c r="H214" s="313">
        <v>4</v>
      </c>
      <c r="I214" s="313">
        <v>4.24</v>
      </c>
      <c r="J214" s="31">
        <v>120</v>
      </c>
      <c r="K214" s="31" t="s">
        <v>63</v>
      </c>
      <c r="L214" s="32" t="s">
        <v>99</v>
      </c>
      <c r="M214" s="31">
        <v>55</v>
      </c>
      <c r="N214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25"/>
      <c r="P214" s="325"/>
      <c r="Q214" s="325"/>
      <c r="R214" s="323"/>
      <c r="S214" s="33"/>
      <c r="T214" s="33"/>
      <c r="U214" s="34" t="s">
        <v>65</v>
      </c>
      <c r="V214" s="314">
        <v>0</v>
      </c>
      <c r="W214" s="315">
        <f t="shared" si="10"/>
        <v>0</v>
      </c>
      <c r="X214" s="35" t="str">
        <f t="shared" si="11"/>
        <v/>
      </c>
      <c r="Y214" s="55"/>
      <c r="Z214" s="56"/>
      <c r="AD214" s="57"/>
      <c r="BA214" s="180" t="s">
        <v>1</v>
      </c>
    </row>
    <row r="215" spans="1:53" ht="27" customHeight="1" x14ac:dyDescent="0.25">
      <c r="A215" s="53" t="s">
        <v>362</v>
      </c>
      <c r="B215" s="53" t="s">
        <v>363</v>
      </c>
      <c r="C215" s="30">
        <v>4301011353</v>
      </c>
      <c r="D215" s="322">
        <v>4607091389807</v>
      </c>
      <c r="E215" s="323"/>
      <c r="F215" s="313">
        <v>0.4</v>
      </c>
      <c r="G215" s="31">
        <v>10</v>
      </c>
      <c r="H215" s="313">
        <v>4</v>
      </c>
      <c r="I215" s="313">
        <v>4.24</v>
      </c>
      <c r="J215" s="31">
        <v>120</v>
      </c>
      <c r="K215" s="31" t="s">
        <v>63</v>
      </c>
      <c r="L215" s="32" t="s">
        <v>99</v>
      </c>
      <c r="M215" s="31">
        <v>55</v>
      </c>
      <c r="N215" s="5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25"/>
      <c r="P215" s="325"/>
      <c r="Q215" s="325"/>
      <c r="R215" s="323"/>
      <c r="S215" s="33"/>
      <c r="T215" s="33"/>
      <c r="U215" s="34" t="s">
        <v>65</v>
      </c>
      <c r="V215" s="314">
        <v>0</v>
      </c>
      <c r="W215" s="315">
        <f t="shared" si="10"/>
        <v>0</v>
      </c>
      <c r="X215" s="35" t="str">
        <f t="shared" si="11"/>
        <v/>
      </c>
      <c r="Y215" s="55"/>
      <c r="Z215" s="56"/>
      <c r="AD215" s="57"/>
      <c r="BA215" s="181" t="s">
        <v>1</v>
      </c>
    </row>
    <row r="216" spans="1:53" x14ac:dyDescent="0.2">
      <c r="A216" s="32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1"/>
      <c r="N216" s="326" t="s">
        <v>66</v>
      </c>
      <c r="O216" s="327"/>
      <c r="P216" s="327"/>
      <c r="Q216" s="327"/>
      <c r="R216" s="327"/>
      <c r="S216" s="327"/>
      <c r="T216" s="328"/>
      <c r="U216" s="36" t="s">
        <v>67</v>
      </c>
      <c r="V216" s="316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0</v>
      </c>
      <c r="W216" s="316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0</v>
      </c>
      <c r="X216" s="316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0</v>
      </c>
      <c r="Y216" s="317"/>
      <c r="Z216" s="317"/>
    </row>
    <row r="217" spans="1:53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1"/>
      <c r="N217" s="326" t="s">
        <v>66</v>
      </c>
      <c r="O217" s="327"/>
      <c r="P217" s="327"/>
      <c r="Q217" s="327"/>
      <c r="R217" s="327"/>
      <c r="S217" s="327"/>
      <c r="T217" s="328"/>
      <c r="U217" s="36" t="s">
        <v>65</v>
      </c>
      <c r="V217" s="316">
        <f>IFERROR(SUM(V201:V215),"0")</f>
        <v>0</v>
      </c>
      <c r="W217" s="316">
        <f>IFERROR(SUM(W201:W215),"0")</f>
        <v>0</v>
      </c>
      <c r="X217" s="36"/>
      <c r="Y217" s="317"/>
      <c r="Z217" s="317"/>
    </row>
    <row r="218" spans="1:53" ht="14.25" customHeight="1" x14ac:dyDescent="0.25">
      <c r="A218" s="343" t="s">
        <v>95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09"/>
      <c r="Z218" s="309"/>
    </row>
    <row r="219" spans="1:53" ht="27" customHeight="1" x14ac:dyDescent="0.25">
      <c r="A219" s="53" t="s">
        <v>364</v>
      </c>
      <c r="B219" s="53" t="s">
        <v>365</v>
      </c>
      <c r="C219" s="30">
        <v>4301020254</v>
      </c>
      <c r="D219" s="322">
        <v>4680115881914</v>
      </c>
      <c r="E219" s="323"/>
      <c r="F219" s="313">
        <v>0.4</v>
      </c>
      <c r="G219" s="31">
        <v>10</v>
      </c>
      <c r="H219" s="313">
        <v>4</v>
      </c>
      <c r="I219" s="313">
        <v>4.24</v>
      </c>
      <c r="J219" s="31">
        <v>120</v>
      </c>
      <c r="K219" s="31" t="s">
        <v>63</v>
      </c>
      <c r="L219" s="32" t="s">
        <v>99</v>
      </c>
      <c r="M219" s="31">
        <v>90</v>
      </c>
      <c r="N219" s="4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25"/>
      <c r="P219" s="325"/>
      <c r="Q219" s="325"/>
      <c r="R219" s="323"/>
      <c r="S219" s="33"/>
      <c r="T219" s="33"/>
      <c r="U219" s="34" t="s">
        <v>65</v>
      </c>
      <c r="V219" s="314">
        <v>0</v>
      </c>
      <c r="W219" s="315">
        <f>IFERROR(IF(V219="",0,CEILING((V219/$H219),1)*$H219),"")</f>
        <v>0</v>
      </c>
      <c r="X219" s="35" t="str">
        <f>IFERROR(IF(W219=0,"",ROUNDUP(W219/H219,0)*0.00937),"")</f>
        <v/>
      </c>
      <c r="Y219" s="55"/>
      <c r="Z219" s="56"/>
      <c r="AD219" s="57"/>
      <c r="BA219" s="182" t="s">
        <v>1</v>
      </c>
    </row>
    <row r="220" spans="1:53" x14ac:dyDescent="0.2">
      <c r="A220" s="329"/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1"/>
      <c r="N220" s="326" t="s">
        <v>66</v>
      </c>
      <c r="O220" s="327"/>
      <c r="P220" s="327"/>
      <c r="Q220" s="327"/>
      <c r="R220" s="327"/>
      <c r="S220" s="327"/>
      <c r="T220" s="328"/>
      <c r="U220" s="36" t="s">
        <v>67</v>
      </c>
      <c r="V220" s="316">
        <f>IFERROR(V219/H219,"0")</f>
        <v>0</v>
      </c>
      <c r="W220" s="316">
        <f>IFERROR(W219/H219,"0")</f>
        <v>0</v>
      </c>
      <c r="X220" s="316">
        <f>IFERROR(IF(X219="",0,X219),"0")</f>
        <v>0</v>
      </c>
      <c r="Y220" s="317"/>
      <c r="Z220" s="317"/>
    </row>
    <row r="221" spans="1:53" x14ac:dyDescent="0.2">
      <c r="A221" s="330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1"/>
      <c r="N221" s="326" t="s">
        <v>66</v>
      </c>
      <c r="O221" s="327"/>
      <c r="P221" s="327"/>
      <c r="Q221" s="327"/>
      <c r="R221" s="327"/>
      <c r="S221" s="327"/>
      <c r="T221" s="328"/>
      <c r="U221" s="36" t="s">
        <v>65</v>
      </c>
      <c r="V221" s="316">
        <f>IFERROR(SUM(V219:V219),"0")</f>
        <v>0</v>
      </c>
      <c r="W221" s="316">
        <f>IFERROR(SUM(W219:W219),"0")</f>
        <v>0</v>
      </c>
      <c r="X221" s="36"/>
      <c r="Y221" s="317"/>
      <c r="Z221" s="317"/>
    </row>
    <row r="222" spans="1:53" ht="14.25" customHeight="1" x14ac:dyDescent="0.25">
      <c r="A222" s="343" t="s">
        <v>60</v>
      </c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0"/>
      <c r="P222" s="330"/>
      <c r="Q222" s="330"/>
      <c r="R222" s="330"/>
      <c r="S222" s="330"/>
      <c r="T222" s="330"/>
      <c r="U222" s="330"/>
      <c r="V222" s="330"/>
      <c r="W222" s="330"/>
      <c r="X222" s="330"/>
      <c r="Y222" s="309"/>
      <c r="Z222" s="309"/>
    </row>
    <row r="223" spans="1:53" ht="27" customHeight="1" x14ac:dyDescent="0.25">
      <c r="A223" s="53" t="s">
        <v>366</v>
      </c>
      <c r="B223" s="53" t="s">
        <v>367</v>
      </c>
      <c r="C223" s="30">
        <v>4301030878</v>
      </c>
      <c r="D223" s="322">
        <v>4607091387193</v>
      </c>
      <c r="E223" s="323"/>
      <c r="F223" s="313">
        <v>0.7</v>
      </c>
      <c r="G223" s="31">
        <v>6</v>
      </c>
      <c r="H223" s="313">
        <v>4.2</v>
      </c>
      <c r="I223" s="313">
        <v>4.46</v>
      </c>
      <c r="J223" s="31">
        <v>156</v>
      </c>
      <c r="K223" s="31" t="s">
        <v>63</v>
      </c>
      <c r="L223" s="32" t="s">
        <v>64</v>
      </c>
      <c r="M223" s="31">
        <v>35</v>
      </c>
      <c r="N223" s="4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25"/>
      <c r="P223" s="325"/>
      <c r="Q223" s="325"/>
      <c r="R223" s="323"/>
      <c r="S223" s="33"/>
      <c r="T223" s="33"/>
      <c r="U223" s="34" t="s">
        <v>65</v>
      </c>
      <c r="V223" s="314">
        <v>0</v>
      </c>
      <c r="W223" s="315">
        <f>IFERROR(IF(V223="",0,CEILING((V223/$H223),1)*$H223),"")</f>
        <v>0</v>
      </c>
      <c r="X223" s="35" t="str">
        <f>IFERROR(IF(W223=0,"",ROUNDUP(W223/H223,0)*0.00753),"")</f>
        <v/>
      </c>
      <c r="Y223" s="55"/>
      <c r="Z223" s="56"/>
      <c r="AD223" s="57"/>
      <c r="BA223" s="183" t="s">
        <v>1</v>
      </c>
    </row>
    <row r="224" spans="1:53" ht="27" customHeight="1" x14ac:dyDescent="0.25">
      <c r="A224" s="53" t="s">
        <v>368</v>
      </c>
      <c r="B224" s="53" t="s">
        <v>369</v>
      </c>
      <c r="C224" s="30">
        <v>4301031153</v>
      </c>
      <c r="D224" s="322">
        <v>4607091387230</v>
      </c>
      <c r="E224" s="323"/>
      <c r="F224" s="313">
        <v>0.7</v>
      </c>
      <c r="G224" s="31">
        <v>6</v>
      </c>
      <c r="H224" s="313">
        <v>4.2</v>
      </c>
      <c r="I224" s="313">
        <v>4.46</v>
      </c>
      <c r="J224" s="31">
        <v>156</v>
      </c>
      <c r="K224" s="31" t="s">
        <v>63</v>
      </c>
      <c r="L224" s="32" t="s">
        <v>64</v>
      </c>
      <c r="M224" s="31">
        <v>40</v>
      </c>
      <c r="N224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25"/>
      <c r="P224" s="325"/>
      <c r="Q224" s="325"/>
      <c r="R224" s="323"/>
      <c r="S224" s="33"/>
      <c r="T224" s="33"/>
      <c r="U224" s="34" t="s">
        <v>65</v>
      </c>
      <c r="V224" s="314">
        <v>0</v>
      </c>
      <c r="W224" s="315">
        <f>IFERROR(IF(V224="",0,CEILING((V224/$H224),1)*$H224),"")</f>
        <v>0</v>
      </c>
      <c r="X224" s="35" t="str">
        <f>IFERROR(IF(W224=0,"",ROUNDUP(W224/H224,0)*0.00753),"")</f>
        <v/>
      </c>
      <c r="Y224" s="55"/>
      <c r="Z224" s="56"/>
      <c r="AD224" s="57"/>
      <c r="BA224" s="184" t="s">
        <v>1</v>
      </c>
    </row>
    <row r="225" spans="1:53" ht="27" customHeight="1" x14ac:dyDescent="0.25">
      <c r="A225" s="53" t="s">
        <v>370</v>
      </c>
      <c r="B225" s="53" t="s">
        <v>371</v>
      </c>
      <c r="C225" s="30">
        <v>4301031152</v>
      </c>
      <c r="D225" s="322">
        <v>4607091387285</v>
      </c>
      <c r="E225" s="323"/>
      <c r="F225" s="313">
        <v>0.35</v>
      </c>
      <c r="G225" s="31">
        <v>6</v>
      </c>
      <c r="H225" s="313">
        <v>2.1</v>
      </c>
      <c r="I225" s="313">
        <v>2.23</v>
      </c>
      <c r="J225" s="31">
        <v>234</v>
      </c>
      <c r="K225" s="31" t="s">
        <v>170</v>
      </c>
      <c r="L225" s="32" t="s">
        <v>64</v>
      </c>
      <c r="M225" s="31">
        <v>40</v>
      </c>
      <c r="N225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25"/>
      <c r="P225" s="325"/>
      <c r="Q225" s="325"/>
      <c r="R225" s="323"/>
      <c r="S225" s="33"/>
      <c r="T225" s="33"/>
      <c r="U225" s="34" t="s">
        <v>65</v>
      </c>
      <c r="V225" s="314">
        <v>0</v>
      </c>
      <c r="W225" s="315">
        <f>IFERROR(IF(V225="",0,CEILING((V225/$H225),1)*$H225),"")</f>
        <v>0</v>
      </c>
      <c r="X225" s="35" t="str">
        <f>IFERROR(IF(W225=0,"",ROUNDUP(W225/H225,0)*0.00502),"")</f>
        <v/>
      </c>
      <c r="Y225" s="55"/>
      <c r="Z225" s="56"/>
      <c r="AD225" s="57"/>
      <c r="BA225" s="185" t="s">
        <v>1</v>
      </c>
    </row>
    <row r="226" spans="1:53" ht="27" customHeight="1" x14ac:dyDescent="0.25">
      <c r="A226" s="53" t="s">
        <v>372</v>
      </c>
      <c r="B226" s="53" t="s">
        <v>373</v>
      </c>
      <c r="C226" s="30">
        <v>4301031151</v>
      </c>
      <c r="D226" s="322">
        <v>4607091389845</v>
      </c>
      <c r="E226" s="323"/>
      <c r="F226" s="313">
        <v>0.35</v>
      </c>
      <c r="G226" s="31">
        <v>6</v>
      </c>
      <c r="H226" s="313">
        <v>2.1</v>
      </c>
      <c r="I226" s="313">
        <v>2.2000000000000002</v>
      </c>
      <c r="J226" s="31">
        <v>234</v>
      </c>
      <c r="K226" s="31" t="s">
        <v>170</v>
      </c>
      <c r="L226" s="32" t="s">
        <v>64</v>
      </c>
      <c r="M226" s="31">
        <v>40</v>
      </c>
      <c r="N226" s="42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25"/>
      <c r="P226" s="325"/>
      <c r="Q226" s="325"/>
      <c r="R226" s="323"/>
      <c r="S226" s="33"/>
      <c r="T226" s="33"/>
      <c r="U226" s="34" t="s">
        <v>65</v>
      </c>
      <c r="V226" s="314">
        <v>0</v>
      </c>
      <c r="W226" s="315">
        <f>IFERROR(IF(V226="",0,CEILING((V226/$H226),1)*$H226),"")</f>
        <v>0</v>
      </c>
      <c r="X226" s="35" t="str">
        <f>IFERROR(IF(W226=0,"",ROUNDUP(W226/H226,0)*0.00502),"")</f>
        <v/>
      </c>
      <c r="Y226" s="55"/>
      <c r="Z226" s="56"/>
      <c r="AD226" s="57"/>
      <c r="BA226" s="186" t="s">
        <v>1</v>
      </c>
    </row>
    <row r="227" spans="1:53" x14ac:dyDescent="0.2">
      <c r="A227" s="32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1"/>
      <c r="N227" s="326" t="s">
        <v>66</v>
      </c>
      <c r="O227" s="327"/>
      <c r="P227" s="327"/>
      <c r="Q227" s="327"/>
      <c r="R227" s="327"/>
      <c r="S227" s="327"/>
      <c r="T227" s="328"/>
      <c r="U227" s="36" t="s">
        <v>67</v>
      </c>
      <c r="V227" s="316">
        <f>IFERROR(V223/H223,"0")+IFERROR(V224/H224,"0")+IFERROR(V225/H225,"0")+IFERROR(V226/H226,"0")</f>
        <v>0</v>
      </c>
      <c r="W227" s="316">
        <f>IFERROR(W223/H223,"0")+IFERROR(W224/H224,"0")+IFERROR(W225/H225,"0")+IFERROR(W226/H226,"0")</f>
        <v>0</v>
      </c>
      <c r="X227" s="316">
        <f>IFERROR(IF(X223="",0,X223),"0")+IFERROR(IF(X224="",0,X224),"0")+IFERROR(IF(X225="",0,X225),"0")+IFERROR(IF(X226="",0,X226),"0")</f>
        <v>0</v>
      </c>
      <c r="Y227" s="317"/>
      <c r="Z227" s="317"/>
    </row>
    <row r="228" spans="1:53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1"/>
      <c r="N228" s="326" t="s">
        <v>66</v>
      </c>
      <c r="O228" s="327"/>
      <c r="P228" s="327"/>
      <c r="Q228" s="327"/>
      <c r="R228" s="327"/>
      <c r="S228" s="327"/>
      <c r="T228" s="328"/>
      <c r="U228" s="36" t="s">
        <v>65</v>
      </c>
      <c r="V228" s="316">
        <f>IFERROR(SUM(V223:V226),"0")</f>
        <v>0</v>
      </c>
      <c r="W228" s="316">
        <f>IFERROR(SUM(W223:W226),"0")</f>
        <v>0</v>
      </c>
      <c r="X228" s="36"/>
      <c r="Y228" s="317"/>
      <c r="Z228" s="317"/>
    </row>
    <row r="229" spans="1:53" ht="14.25" customHeight="1" x14ac:dyDescent="0.25">
      <c r="A229" s="343" t="s">
        <v>68</v>
      </c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0"/>
      <c r="P229" s="330"/>
      <c r="Q229" s="330"/>
      <c r="R229" s="330"/>
      <c r="S229" s="330"/>
      <c r="T229" s="330"/>
      <c r="U229" s="330"/>
      <c r="V229" s="330"/>
      <c r="W229" s="330"/>
      <c r="X229" s="330"/>
      <c r="Y229" s="309"/>
      <c r="Z229" s="309"/>
    </row>
    <row r="230" spans="1:53" ht="16.5" customHeight="1" x14ac:dyDescent="0.25">
      <c r="A230" s="53" t="s">
        <v>374</v>
      </c>
      <c r="B230" s="53" t="s">
        <v>375</v>
      </c>
      <c r="C230" s="30">
        <v>4301051100</v>
      </c>
      <c r="D230" s="322">
        <v>4607091387766</v>
      </c>
      <c r="E230" s="323"/>
      <c r="F230" s="313">
        <v>1.35</v>
      </c>
      <c r="G230" s="31">
        <v>6</v>
      </c>
      <c r="H230" s="313">
        <v>8.1</v>
      </c>
      <c r="I230" s="313">
        <v>8.6579999999999995</v>
      </c>
      <c r="J230" s="31">
        <v>56</v>
      </c>
      <c r="K230" s="31" t="s">
        <v>98</v>
      </c>
      <c r="L230" s="32" t="s">
        <v>119</v>
      </c>
      <c r="M230" s="31">
        <v>40</v>
      </c>
      <c r="N230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5"/>
      <c r="P230" s="325"/>
      <c r="Q230" s="325"/>
      <c r="R230" s="323"/>
      <c r="S230" s="33"/>
      <c r="T230" s="33"/>
      <c r="U230" s="34" t="s">
        <v>65</v>
      </c>
      <c r="V230" s="314">
        <v>0</v>
      </c>
      <c r="W230" s="315">
        <f t="shared" ref="W230:W238" si="12">IFERROR(IF(V230="",0,CEILING((V230/$H230),1)*$H230),"")</f>
        <v>0</v>
      </c>
      <c r="X230" s="35" t="str">
        <f>IFERROR(IF(W230=0,"",ROUNDUP(W230/H230,0)*0.02175),"")</f>
        <v/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376</v>
      </c>
      <c r="B231" s="53" t="s">
        <v>377</v>
      </c>
      <c r="C231" s="30">
        <v>4301051116</v>
      </c>
      <c r="D231" s="322">
        <v>4607091387957</v>
      </c>
      <c r="E231" s="323"/>
      <c r="F231" s="313">
        <v>1.3</v>
      </c>
      <c r="G231" s="31">
        <v>6</v>
      </c>
      <c r="H231" s="313">
        <v>7.8</v>
      </c>
      <c r="I231" s="313">
        <v>8.3640000000000008</v>
      </c>
      <c r="J231" s="31">
        <v>56</v>
      </c>
      <c r="K231" s="31" t="s">
        <v>98</v>
      </c>
      <c r="L231" s="32" t="s">
        <v>64</v>
      </c>
      <c r="M231" s="31">
        <v>40</v>
      </c>
      <c r="N231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5"/>
      <c r="P231" s="325"/>
      <c r="Q231" s="325"/>
      <c r="R231" s="323"/>
      <c r="S231" s="33"/>
      <c r="T231" s="33"/>
      <c r="U231" s="34" t="s">
        <v>65</v>
      </c>
      <c r="V231" s="314">
        <v>0</v>
      </c>
      <c r="W231" s="315">
        <f t="shared" si="12"/>
        <v>0</v>
      </c>
      <c r="X231" s="35" t="str">
        <f>IFERROR(IF(W231=0,"",ROUNDUP(W231/H231,0)*0.02175),"")</f>
        <v/>
      </c>
      <c r="Y231" s="55"/>
      <c r="Z231" s="56"/>
      <c r="AD231" s="57"/>
      <c r="BA231" s="188" t="s">
        <v>1</v>
      </c>
    </row>
    <row r="232" spans="1:53" ht="27" customHeight="1" x14ac:dyDescent="0.25">
      <c r="A232" s="53" t="s">
        <v>378</v>
      </c>
      <c r="B232" s="53" t="s">
        <v>379</v>
      </c>
      <c r="C232" s="30">
        <v>4301051115</v>
      </c>
      <c r="D232" s="322">
        <v>4607091387964</v>
      </c>
      <c r="E232" s="323"/>
      <c r="F232" s="313">
        <v>1.35</v>
      </c>
      <c r="G232" s="31">
        <v>6</v>
      </c>
      <c r="H232" s="313">
        <v>8.1</v>
      </c>
      <c r="I232" s="313">
        <v>8.6460000000000008</v>
      </c>
      <c r="J232" s="31">
        <v>56</v>
      </c>
      <c r="K232" s="31" t="s">
        <v>98</v>
      </c>
      <c r="L232" s="32" t="s">
        <v>64</v>
      </c>
      <c r="M232" s="31">
        <v>40</v>
      </c>
      <c r="N232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5"/>
      <c r="P232" s="325"/>
      <c r="Q232" s="325"/>
      <c r="R232" s="323"/>
      <c r="S232" s="33"/>
      <c r="T232" s="33"/>
      <c r="U232" s="34" t="s">
        <v>65</v>
      </c>
      <c r="V232" s="314">
        <v>0</v>
      </c>
      <c r="W232" s="315">
        <f t="shared" si="12"/>
        <v>0</v>
      </c>
      <c r="X232" s="35" t="str">
        <f>IFERROR(IF(W232=0,"",ROUNDUP(W232/H232,0)*0.02175),"")</f>
        <v/>
      </c>
      <c r="Y232" s="55"/>
      <c r="Z232" s="56"/>
      <c r="AD232" s="57"/>
      <c r="BA232" s="189" t="s">
        <v>1</v>
      </c>
    </row>
    <row r="233" spans="1:53" ht="27" customHeight="1" x14ac:dyDescent="0.25">
      <c r="A233" s="53" t="s">
        <v>380</v>
      </c>
      <c r="B233" s="53" t="s">
        <v>381</v>
      </c>
      <c r="C233" s="30">
        <v>4301051461</v>
      </c>
      <c r="D233" s="322">
        <v>4680115883604</v>
      </c>
      <c r="E233" s="323"/>
      <c r="F233" s="313">
        <v>0.35</v>
      </c>
      <c r="G233" s="31">
        <v>6</v>
      </c>
      <c r="H233" s="313">
        <v>2.1</v>
      </c>
      <c r="I233" s="313">
        <v>2.3719999999999999</v>
      </c>
      <c r="J233" s="31">
        <v>156</v>
      </c>
      <c r="K233" s="31" t="s">
        <v>63</v>
      </c>
      <c r="L233" s="32" t="s">
        <v>119</v>
      </c>
      <c r="M233" s="31">
        <v>45</v>
      </c>
      <c r="N233" s="626" t="s">
        <v>382</v>
      </c>
      <c r="O233" s="325"/>
      <c r="P233" s="325"/>
      <c r="Q233" s="325"/>
      <c r="R233" s="323"/>
      <c r="S233" s="33"/>
      <c r="T233" s="33"/>
      <c r="U233" s="34" t="s">
        <v>65</v>
      </c>
      <c r="V233" s="314">
        <v>0</v>
      </c>
      <c r="W233" s="315">
        <f t="shared" si="12"/>
        <v>0</v>
      </c>
      <c r="X233" s="35" t="str">
        <f>IFERROR(IF(W233=0,"",ROUNDUP(W233/H233,0)*0.00753),"")</f>
        <v/>
      </c>
      <c r="Y233" s="55"/>
      <c r="Z233" s="56"/>
      <c r="AD233" s="57"/>
      <c r="BA233" s="190" t="s">
        <v>1</v>
      </c>
    </row>
    <row r="234" spans="1:53" ht="27" customHeight="1" x14ac:dyDescent="0.25">
      <c r="A234" s="53" t="s">
        <v>383</v>
      </c>
      <c r="B234" s="53" t="s">
        <v>384</v>
      </c>
      <c r="C234" s="30">
        <v>4301051485</v>
      </c>
      <c r="D234" s="322">
        <v>4680115883567</v>
      </c>
      <c r="E234" s="323"/>
      <c r="F234" s="313">
        <v>0.35</v>
      </c>
      <c r="G234" s="31">
        <v>6</v>
      </c>
      <c r="H234" s="313">
        <v>2.1</v>
      </c>
      <c r="I234" s="313">
        <v>2.36</v>
      </c>
      <c r="J234" s="31">
        <v>156</v>
      </c>
      <c r="K234" s="31" t="s">
        <v>63</v>
      </c>
      <c r="L234" s="32" t="s">
        <v>64</v>
      </c>
      <c r="M234" s="31">
        <v>40</v>
      </c>
      <c r="N234" s="517" t="s">
        <v>385</v>
      </c>
      <c r="O234" s="325"/>
      <c r="P234" s="325"/>
      <c r="Q234" s="325"/>
      <c r="R234" s="323"/>
      <c r="S234" s="33"/>
      <c r="T234" s="33"/>
      <c r="U234" s="34" t="s">
        <v>65</v>
      </c>
      <c r="V234" s="314">
        <v>0</v>
      </c>
      <c r="W234" s="315">
        <f t="shared" si="12"/>
        <v>0</v>
      </c>
      <c r="X234" s="35" t="str">
        <f>IFERROR(IF(W234=0,"",ROUNDUP(W234/H234,0)*0.00753),"")</f>
        <v/>
      </c>
      <c r="Y234" s="55"/>
      <c r="Z234" s="56"/>
      <c r="AD234" s="57"/>
      <c r="BA234" s="191" t="s">
        <v>1</v>
      </c>
    </row>
    <row r="235" spans="1:53" ht="16.5" customHeight="1" x14ac:dyDescent="0.25">
      <c r="A235" s="53" t="s">
        <v>386</v>
      </c>
      <c r="B235" s="53" t="s">
        <v>387</v>
      </c>
      <c r="C235" s="30">
        <v>4301051134</v>
      </c>
      <c r="D235" s="322">
        <v>4607091381672</v>
      </c>
      <c r="E235" s="323"/>
      <c r="F235" s="313">
        <v>0.6</v>
      </c>
      <c r="G235" s="31">
        <v>6</v>
      </c>
      <c r="H235" s="313">
        <v>3.6</v>
      </c>
      <c r="I235" s="313">
        <v>3.8759999999999999</v>
      </c>
      <c r="J235" s="31">
        <v>120</v>
      </c>
      <c r="K235" s="31" t="s">
        <v>63</v>
      </c>
      <c r="L235" s="32" t="s">
        <v>64</v>
      </c>
      <c r="M235" s="31">
        <v>40</v>
      </c>
      <c r="N235" s="63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5"/>
      <c r="P235" s="325"/>
      <c r="Q235" s="325"/>
      <c r="R235" s="323"/>
      <c r="S235" s="33"/>
      <c r="T235" s="33"/>
      <c r="U235" s="34" t="s">
        <v>65</v>
      </c>
      <c r="V235" s="314">
        <v>0</v>
      </c>
      <c r="W235" s="315">
        <f t="shared" si="12"/>
        <v>0</v>
      </c>
      <c r="X235" s="35" t="str">
        <f>IFERROR(IF(W235=0,"",ROUNDUP(W235/H235,0)*0.00937),"")</f>
        <v/>
      </c>
      <c r="Y235" s="55"/>
      <c r="Z235" s="56"/>
      <c r="AD235" s="57"/>
      <c r="BA235" s="192" t="s">
        <v>1</v>
      </c>
    </row>
    <row r="236" spans="1:53" ht="27" customHeight="1" x14ac:dyDescent="0.25">
      <c r="A236" s="53" t="s">
        <v>388</v>
      </c>
      <c r="B236" s="53" t="s">
        <v>389</v>
      </c>
      <c r="C236" s="30">
        <v>4301051130</v>
      </c>
      <c r="D236" s="322">
        <v>4607091387537</v>
      </c>
      <c r="E236" s="323"/>
      <c r="F236" s="313">
        <v>0.45</v>
      </c>
      <c r="G236" s="31">
        <v>6</v>
      </c>
      <c r="H236" s="313">
        <v>2.7</v>
      </c>
      <c r="I236" s="313">
        <v>2.99</v>
      </c>
      <c r="J236" s="31">
        <v>156</v>
      </c>
      <c r="K236" s="31" t="s">
        <v>63</v>
      </c>
      <c r="L236" s="32" t="s">
        <v>64</v>
      </c>
      <c r="M236" s="31">
        <v>40</v>
      </c>
      <c r="N236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5"/>
      <c r="P236" s="325"/>
      <c r="Q236" s="325"/>
      <c r="R236" s="323"/>
      <c r="S236" s="33"/>
      <c r="T236" s="33"/>
      <c r="U236" s="34" t="s">
        <v>65</v>
      </c>
      <c r="V236" s="314">
        <v>0</v>
      </c>
      <c r="W236" s="315">
        <f t="shared" si="12"/>
        <v>0</v>
      </c>
      <c r="X236" s="35" t="str">
        <f>IFERROR(IF(W236=0,"",ROUNDUP(W236/H236,0)*0.00753),"")</f>
        <v/>
      </c>
      <c r="Y236" s="55"/>
      <c r="Z236" s="56"/>
      <c r="AD236" s="57"/>
      <c r="BA236" s="193" t="s">
        <v>1</v>
      </c>
    </row>
    <row r="237" spans="1:53" ht="27" customHeight="1" x14ac:dyDescent="0.25">
      <c r="A237" s="53" t="s">
        <v>390</v>
      </c>
      <c r="B237" s="53" t="s">
        <v>391</v>
      </c>
      <c r="C237" s="30">
        <v>4301051132</v>
      </c>
      <c r="D237" s="322">
        <v>4607091387513</v>
      </c>
      <c r="E237" s="323"/>
      <c r="F237" s="313">
        <v>0.45</v>
      </c>
      <c r="G237" s="31">
        <v>6</v>
      </c>
      <c r="H237" s="313">
        <v>2.7</v>
      </c>
      <c r="I237" s="313">
        <v>2.9780000000000002</v>
      </c>
      <c r="J237" s="31">
        <v>156</v>
      </c>
      <c r="K237" s="31" t="s">
        <v>63</v>
      </c>
      <c r="L237" s="32" t="s">
        <v>64</v>
      </c>
      <c r="M237" s="31">
        <v>40</v>
      </c>
      <c r="N237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5"/>
      <c r="P237" s="325"/>
      <c r="Q237" s="325"/>
      <c r="R237" s="323"/>
      <c r="S237" s="33"/>
      <c r="T237" s="33"/>
      <c r="U237" s="34" t="s">
        <v>65</v>
      </c>
      <c r="V237" s="314">
        <v>0</v>
      </c>
      <c r="W237" s="315">
        <f t="shared" si="12"/>
        <v>0</v>
      </c>
      <c r="X237" s="35" t="str">
        <f>IFERROR(IF(W237=0,"",ROUNDUP(W237/H237,0)*0.00753),"")</f>
        <v/>
      </c>
      <c r="Y237" s="55"/>
      <c r="Z237" s="56"/>
      <c r="AD237" s="57"/>
      <c r="BA237" s="194" t="s">
        <v>1</v>
      </c>
    </row>
    <row r="238" spans="1:53" ht="27" customHeight="1" x14ac:dyDescent="0.25">
      <c r="A238" s="53" t="s">
        <v>392</v>
      </c>
      <c r="B238" s="53" t="s">
        <v>393</v>
      </c>
      <c r="C238" s="30">
        <v>4301051277</v>
      </c>
      <c r="D238" s="322">
        <v>4680115880511</v>
      </c>
      <c r="E238" s="323"/>
      <c r="F238" s="313">
        <v>0.33</v>
      </c>
      <c r="G238" s="31">
        <v>6</v>
      </c>
      <c r="H238" s="313">
        <v>1.98</v>
      </c>
      <c r="I238" s="313">
        <v>2.1800000000000002</v>
      </c>
      <c r="J238" s="31">
        <v>156</v>
      </c>
      <c r="K238" s="31" t="s">
        <v>63</v>
      </c>
      <c r="L238" s="32" t="s">
        <v>119</v>
      </c>
      <c r="M238" s="31">
        <v>40</v>
      </c>
      <c r="N238" s="5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5"/>
      <c r="P238" s="325"/>
      <c r="Q238" s="325"/>
      <c r="R238" s="323"/>
      <c r="S238" s="33"/>
      <c r="T238" s="33"/>
      <c r="U238" s="34" t="s">
        <v>65</v>
      </c>
      <c r="V238" s="314">
        <v>0</v>
      </c>
      <c r="W238" s="315">
        <f t="shared" si="12"/>
        <v>0</v>
      </c>
      <c r="X238" s="35" t="str">
        <f>IFERROR(IF(W238=0,"",ROUNDUP(W238/H238,0)*0.00753),"")</f>
        <v/>
      </c>
      <c r="Y238" s="55"/>
      <c r="Z238" s="56"/>
      <c r="AD238" s="57"/>
      <c r="BA238" s="195" t="s">
        <v>1</v>
      </c>
    </row>
    <row r="239" spans="1:53" x14ac:dyDescent="0.2">
      <c r="A239" s="329"/>
      <c r="B239" s="330"/>
      <c r="C239" s="330"/>
      <c r="D239" s="330"/>
      <c r="E239" s="330"/>
      <c r="F239" s="330"/>
      <c r="G239" s="330"/>
      <c r="H239" s="330"/>
      <c r="I239" s="330"/>
      <c r="J239" s="330"/>
      <c r="K239" s="330"/>
      <c r="L239" s="330"/>
      <c r="M239" s="331"/>
      <c r="N239" s="326" t="s">
        <v>66</v>
      </c>
      <c r="O239" s="327"/>
      <c r="P239" s="327"/>
      <c r="Q239" s="327"/>
      <c r="R239" s="327"/>
      <c r="S239" s="327"/>
      <c r="T239" s="328"/>
      <c r="U239" s="36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0</v>
      </c>
      <c r="W239" s="316">
        <f>IFERROR(W230/H230,"0")+IFERROR(W231/H231,"0")+IFERROR(W232/H232,"0")+IFERROR(W233/H233,"0")+IFERROR(W234/H234,"0")+IFERROR(W235/H235,"0")+IFERROR(W236/H236,"0")+IFERROR(W237/H237,"0")+IFERROR(W238/H238,"0")</f>
        <v>0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317"/>
      <c r="Z239" s="317"/>
    </row>
    <row r="240" spans="1:53" x14ac:dyDescent="0.2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1"/>
      <c r="N240" s="326" t="s">
        <v>66</v>
      </c>
      <c r="O240" s="327"/>
      <c r="P240" s="327"/>
      <c r="Q240" s="327"/>
      <c r="R240" s="327"/>
      <c r="S240" s="327"/>
      <c r="T240" s="328"/>
      <c r="U240" s="36" t="s">
        <v>65</v>
      </c>
      <c r="V240" s="316">
        <f>IFERROR(SUM(V230:V238),"0")</f>
        <v>0</v>
      </c>
      <c r="W240" s="316">
        <f>IFERROR(SUM(W230:W238),"0")</f>
        <v>0</v>
      </c>
      <c r="X240" s="36"/>
      <c r="Y240" s="317"/>
      <c r="Z240" s="317"/>
    </row>
    <row r="241" spans="1:53" ht="14.25" customHeight="1" x14ac:dyDescent="0.25">
      <c r="A241" s="343" t="s">
        <v>225</v>
      </c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0"/>
      <c r="P241" s="330"/>
      <c r="Q241" s="330"/>
      <c r="R241" s="330"/>
      <c r="S241" s="330"/>
      <c r="T241" s="330"/>
      <c r="U241" s="330"/>
      <c r="V241" s="330"/>
      <c r="W241" s="330"/>
      <c r="X241" s="330"/>
      <c r="Y241" s="309"/>
      <c r="Z241" s="309"/>
    </row>
    <row r="242" spans="1:53" ht="16.5" customHeight="1" x14ac:dyDescent="0.25">
      <c r="A242" s="53" t="s">
        <v>394</v>
      </c>
      <c r="B242" s="53" t="s">
        <v>395</v>
      </c>
      <c r="C242" s="30">
        <v>4301060326</v>
      </c>
      <c r="D242" s="322">
        <v>4607091380880</v>
      </c>
      <c r="E242" s="323"/>
      <c r="F242" s="313">
        <v>1.4</v>
      </c>
      <c r="G242" s="31">
        <v>6</v>
      </c>
      <c r="H242" s="313">
        <v>8.4</v>
      </c>
      <c r="I242" s="313">
        <v>8.9640000000000004</v>
      </c>
      <c r="J242" s="31">
        <v>56</v>
      </c>
      <c r="K242" s="31" t="s">
        <v>98</v>
      </c>
      <c r="L242" s="32" t="s">
        <v>64</v>
      </c>
      <c r="M242" s="31">
        <v>30</v>
      </c>
      <c r="N242" s="4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5"/>
      <c r="P242" s="325"/>
      <c r="Q242" s="325"/>
      <c r="R242" s="323"/>
      <c r="S242" s="33"/>
      <c r="T242" s="33"/>
      <c r="U242" s="34" t="s">
        <v>65</v>
      </c>
      <c r="V242" s="314">
        <v>330</v>
      </c>
      <c r="W242" s="315">
        <f>IFERROR(IF(V242="",0,CEILING((V242/$H242),1)*$H242),"")</f>
        <v>336</v>
      </c>
      <c r="X242" s="35">
        <f>IFERROR(IF(W242=0,"",ROUNDUP(W242/H242,0)*0.02175),"")</f>
        <v>0.86999999999999988</v>
      </c>
      <c r="Y242" s="55"/>
      <c r="Z242" s="56"/>
      <c r="AD242" s="57"/>
      <c r="BA242" s="196" t="s">
        <v>1</v>
      </c>
    </row>
    <row r="243" spans="1:53" ht="27" customHeight="1" x14ac:dyDescent="0.25">
      <c r="A243" s="53" t="s">
        <v>396</v>
      </c>
      <c r="B243" s="53" t="s">
        <v>397</v>
      </c>
      <c r="C243" s="30">
        <v>4301060308</v>
      </c>
      <c r="D243" s="322">
        <v>4607091384482</v>
      </c>
      <c r="E243" s="323"/>
      <c r="F243" s="313">
        <v>1.3</v>
      </c>
      <c r="G243" s="31">
        <v>6</v>
      </c>
      <c r="H243" s="313">
        <v>7.8</v>
      </c>
      <c r="I243" s="313">
        <v>8.3640000000000008</v>
      </c>
      <c r="J243" s="31">
        <v>56</v>
      </c>
      <c r="K243" s="31" t="s">
        <v>98</v>
      </c>
      <c r="L243" s="32" t="s">
        <v>64</v>
      </c>
      <c r="M243" s="31">
        <v>30</v>
      </c>
      <c r="N243" s="4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5"/>
      <c r="P243" s="325"/>
      <c r="Q243" s="325"/>
      <c r="R243" s="323"/>
      <c r="S243" s="33"/>
      <c r="T243" s="33"/>
      <c r="U243" s="34" t="s">
        <v>65</v>
      </c>
      <c r="V243" s="314">
        <v>0</v>
      </c>
      <c r="W243" s="315">
        <f>IFERROR(IF(V243="",0,CEILING((V243/$H243),1)*$H243),"")</f>
        <v>0</v>
      </c>
      <c r="X243" s="35" t="str">
        <f>IFERROR(IF(W243=0,"",ROUNDUP(W243/H243,0)*0.02175),"")</f>
        <v/>
      </c>
      <c r="Y243" s="55"/>
      <c r="Z243" s="56"/>
      <c r="AD243" s="57"/>
      <c r="BA243" s="197" t="s">
        <v>1</v>
      </c>
    </row>
    <row r="244" spans="1:53" ht="16.5" customHeight="1" x14ac:dyDescent="0.25">
      <c r="A244" s="53" t="s">
        <v>398</v>
      </c>
      <c r="B244" s="53" t="s">
        <v>399</v>
      </c>
      <c r="C244" s="30">
        <v>4301060325</v>
      </c>
      <c r="D244" s="322">
        <v>4607091380897</v>
      </c>
      <c r="E244" s="323"/>
      <c r="F244" s="313">
        <v>1.4</v>
      </c>
      <c r="G244" s="31">
        <v>6</v>
      </c>
      <c r="H244" s="313">
        <v>8.4</v>
      </c>
      <c r="I244" s="313">
        <v>8.9640000000000004</v>
      </c>
      <c r="J244" s="31">
        <v>56</v>
      </c>
      <c r="K244" s="31" t="s">
        <v>98</v>
      </c>
      <c r="L244" s="32" t="s">
        <v>64</v>
      </c>
      <c r="M244" s="31">
        <v>30</v>
      </c>
      <c r="N244" s="4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5"/>
      <c r="P244" s="325"/>
      <c r="Q244" s="325"/>
      <c r="R244" s="323"/>
      <c r="S244" s="33"/>
      <c r="T244" s="33"/>
      <c r="U244" s="34" t="s">
        <v>65</v>
      </c>
      <c r="V244" s="314">
        <v>0</v>
      </c>
      <c r="W244" s="315">
        <f>IFERROR(IF(V244="",0,CEILING((V244/$H244),1)*$H244),"")</f>
        <v>0</v>
      </c>
      <c r="X244" s="35" t="str">
        <f>IFERROR(IF(W244=0,"",ROUNDUP(W244/H244,0)*0.02175),"")</f>
        <v/>
      </c>
      <c r="Y244" s="55"/>
      <c r="Z244" s="56"/>
      <c r="AD244" s="57"/>
      <c r="BA244" s="198" t="s">
        <v>1</v>
      </c>
    </row>
    <row r="245" spans="1:53" x14ac:dyDescent="0.2">
      <c r="A245" s="32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1"/>
      <c r="N245" s="326" t="s">
        <v>66</v>
      </c>
      <c r="O245" s="327"/>
      <c r="P245" s="327"/>
      <c r="Q245" s="327"/>
      <c r="R245" s="327"/>
      <c r="S245" s="327"/>
      <c r="T245" s="328"/>
      <c r="U245" s="36" t="s">
        <v>67</v>
      </c>
      <c r="V245" s="316">
        <f>IFERROR(V242/H242,"0")+IFERROR(V243/H243,"0")+IFERROR(V244/H244,"0")</f>
        <v>39.285714285714285</v>
      </c>
      <c r="W245" s="316">
        <f>IFERROR(W242/H242,"0")+IFERROR(W243/H243,"0")+IFERROR(W244/H244,"0")</f>
        <v>40</v>
      </c>
      <c r="X245" s="316">
        <f>IFERROR(IF(X242="",0,X242),"0")+IFERROR(IF(X243="",0,X243),"0")+IFERROR(IF(X244="",0,X244),"0")</f>
        <v>0.86999999999999988</v>
      </c>
      <c r="Y245" s="317"/>
      <c r="Z245" s="317"/>
    </row>
    <row r="246" spans="1:53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1"/>
      <c r="N246" s="326" t="s">
        <v>66</v>
      </c>
      <c r="O246" s="327"/>
      <c r="P246" s="327"/>
      <c r="Q246" s="327"/>
      <c r="R246" s="327"/>
      <c r="S246" s="327"/>
      <c r="T246" s="328"/>
      <c r="U246" s="36" t="s">
        <v>65</v>
      </c>
      <c r="V246" s="316">
        <f>IFERROR(SUM(V242:V244),"0")</f>
        <v>330</v>
      </c>
      <c r="W246" s="316">
        <f>IFERROR(SUM(W242:W244),"0")</f>
        <v>336</v>
      </c>
      <c r="X246" s="36"/>
      <c r="Y246" s="317"/>
      <c r="Z246" s="317"/>
    </row>
    <row r="247" spans="1:53" ht="14.25" customHeight="1" x14ac:dyDescent="0.25">
      <c r="A247" s="343" t="s">
        <v>81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09"/>
      <c r="Z247" s="309"/>
    </row>
    <row r="248" spans="1:53" ht="16.5" customHeight="1" x14ac:dyDescent="0.25">
      <c r="A248" s="53" t="s">
        <v>400</v>
      </c>
      <c r="B248" s="53" t="s">
        <v>401</v>
      </c>
      <c r="C248" s="30">
        <v>4301030232</v>
      </c>
      <c r="D248" s="322">
        <v>4607091388374</v>
      </c>
      <c r="E248" s="323"/>
      <c r="F248" s="313">
        <v>0.38</v>
      </c>
      <c r="G248" s="31">
        <v>8</v>
      </c>
      <c r="H248" s="313">
        <v>3.04</v>
      </c>
      <c r="I248" s="313">
        <v>3.28</v>
      </c>
      <c r="J248" s="31">
        <v>156</v>
      </c>
      <c r="K248" s="31" t="s">
        <v>63</v>
      </c>
      <c r="L248" s="32" t="s">
        <v>84</v>
      </c>
      <c r="M248" s="31">
        <v>180</v>
      </c>
      <c r="N248" s="629" t="s">
        <v>402</v>
      </c>
      <c r="O248" s="325"/>
      <c r="P248" s="325"/>
      <c r="Q248" s="325"/>
      <c r="R248" s="323"/>
      <c r="S248" s="33"/>
      <c r="T248" s="33"/>
      <c r="U248" s="34" t="s">
        <v>65</v>
      </c>
      <c r="V248" s="314">
        <v>0</v>
      </c>
      <c r="W248" s="315">
        <f>IFERROR(IF(V248="",0,CEILING((V248/$H248),1)*$H248),"")</f>
        <v>0</v>
      </c>
      <c r="X248" s="35" t="str">
        <f>IFERROR(IF(W248=0,"",ROUNDUP(W248/H248,0)*0.00753),"")</f>
        <v/>
      </c>
      <c r="Y248" s="55"/>
      <c r="Z248" s="56"/>
      <c r="AD248" s="57"/>
      <c r="BA248" s="199" t="s">
        <v>1</v>
      </c>
    </row>
    <row r="249" spans="1:53" ht="27" customHeight="1" x14ac:dyDescent="0.25">
      <c r="A249" s="53" t="s">
        <v>403</v>
      </c>
      <c r="B249" s="53" t="s">
        <v>404</v>
      </c>
      <c r="C249" s="30">
        <v>4301030235</v>
      </c>
      <c r="D249" s="322">
        <v>4607091388381</v>
      </c>
      <c r="E249" s="323"/>
      <c r="F249" s="313">
        <v>0.38</v>
      </c>
      <c r="G249" s="31">
        <v>8</v>
      </c>
      <c r="H249" s="313">
        <v>3.04</v>
      </c>
      <c r="I249" s="313">
        <v>3.32</v>
      </c>
      <c r="J249" s="31">
        <v>156</v>
      </c>
      <c r="K249" s="31" t="s">
        <v>63</v>
      </c>
      <c r="L249" s="32" t="s">
        <v>84</v>
      </c>
      <c r="M249" s="31">
        <v>180</v>
      </c>
      <c r="N249" s="651" t="s">
        <v>405</v>
      </c>
      <c r="O249" s="325"/>
      <c r="P249" s="325"/>
      <c r="Q249" s="325"/>
      <c r="R249" s="323"/>
      <c r="S249" s="33"/>
      <c r="T249" s="33"/>
      <c r="U249" s="34" t="s">
        <v>65</v>
      </c>
      <c r="V249" s="314">
        <v>0</v>
      </c>
      <c r="W249" s="315">
        <f>IFERROR(IF(V249="",0,CEILING((V249/$H249),1)*$H249),"")</f>
        <v>0</v>
      </c>
      <c r="X249" s="35" t="str">
        <f>IFERROR(IF(W249=0,"",ROUNDUP(W249/H249,0)*0.00753),"")</f>
        <v/>
      </c>
      <c r="Y249" s="55"/>
      <c r="Z249" s="56"/>
      <c r="AD249" s="57"/>
      <c r="BA249" s="200" t="s">
        <v>1</v>
      </c>
    </row>
    <row r="250" spans="1:53" ht="27" customHeight="1" x14ac:dyDescent="0.25">
      <c r="A250" s="53" t="s">
        <v>406</v>
      </c>
      <c r="B250" s="53" t="s">
        <v>407</v>
      </c>
      <c r="C250" s="30">
        <v>4301030233</v>
      </c>
      <c r="D250" s="322">
        <v>4607091388404</v>
      </c>
      <c r="E250" s="323"/>
      <c r="F250" s="313">
        <v>0.17</v>
      </c>
      <c r="G250" s="31">
        <v>15</v>
      </c>
      <c r="H250" s="313">
        <v>2.5499999999999998</v>
      </c>
      <c r="I250" s="313">
        <v>2.9</v>
      </c>
      <c r="J250" s="31">
        <v>156</v>
      </c>
      <c r="K250" s="31" t="s">
        <v>63</v>
      </c>
      <c r="L250" s="32" t="s">
        <v>84</v>
      </c>
      <c r="M250" s="31">
        <v>180</v>
      </c>
      <c r="N250" s="5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5"/>
      <c r="P250" s="325"/>
      <c r="Q250" s="325"/>
      <c r="R250" s="323"/>
      <c r="S250" s="33"/>
      <c r="T250" s="33"/>
      <c r="U250" s="34" t="s">
        <v>65</v>
      </c>
      <c r="V250" s="314">
        <v>8.5</v>
      </c>
      <c r="W250" s="315">
        <f>IFERROR(IF(V250="",0,CEILING((V250/$H250),1)*$H250),"")</f>
        <v>10.199999999999999</v>
      </c>
      <c r="X250" s="35">
        <f>IFERROR(IF(W250=0,"",ROUNDUP(W250/H250,0)*0.00753),"")</f>
        <v>3.0120000000000001E-2</v>
      </c>
      <c r="Y250" s="55"/>
      <c r="Z250" s="56"/>
      <c r="AD250" s="57"/>
      <c r="BA250" s="201" t="s">
        <v>1</v>
      </c>
    </row>
    <row r="251" spans="1:53" x14ac:dyDescent="0.2">
      <c r="A251" s="32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1"/>
      <c r="N251" s="326" t="s">
        <v>66</v>
      </c>
      <c r="O251" s="327"/>
      <c r="P251" s="327"/>
      <c r="Q251" s="327"/>
      <c r="R251" s="327"/>
      <c r="S251" s="327"/>
      <c r="T251" s="328"/>
      <c r="U251" s="36" t="s">
        <v>67</v>
      </c>
      <c r="V251" s="316">
        <f>IFERROR(V248/H248,"0")+IFERROR(V249/H249,"0")+IFERROR(V250/H250,"0")</f>
        <v>3.3333333333333335</v>
      </c>
      <c r="W251" s="316">
        <f>IFERROR(W248/H248,"0")+IFERROR(W249/H249,"0")+IFERROR(W250/H250,"0")</f>
        <v>4</v>
      </c>
      <c r="X251" s="316">
        <f>IFERROR(IF(X248="",0,X248),"0")+IFERROR(IF(X249="",0,X249),"0")+IFERROR(IF(X250="",0,X250),"0")</f>
        <v>3.0120000000000001E-2</v>
      </c>
      <c r="Y251" s="317"/>
      <c r="Z251" s="317"/>
    </row>
    <row r="252" spans="1:53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1"/>
      <c r="N252" s="326" t="s">
        <v>66</v>
      </c>
      <c r="O252" s="327"/>
      <c r="P252" s="327"/>
      <c r="Q252" s="327"/>
      <c r="R252" s="327"/>
      <c r="S252" s="327"/>
      <c r="T252" s="328"/>
      <c r="U252" s="36" t="s">
        <v>65</v>
      </c>
      <c r="V252" s="316">
        <f>IFERROR(SUM(V248:V250),"0")</f>
        <v>8.5</v>
      </c>
      <c r="W252" s="316">
        <f>IFERROR(SUM(W248:W250),"0")</f>
        <v>10.199999999999999</v>
      </c>
      <c r="X252" s="36"/>
      <c r="Y252" s="317"/>
      <c r="Z252" s="317"/>
    </row>
    <row r="253" spans="1:53" ht="14.25" customHeight="1" x14ac:dyDescent="0.25">
      <c r="A253" s="343" t="s">
        <v>408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09"/>
      <c r="Z253" s="309"/>
    </row>
    <row r="254" spans="1:53" ht="16.5" customHeight="1" x14ac:dyDescent="0.25">
      <c r="A254" s="53" t="s">
        <v>409</v>
      </c>
      <c r="B254" s="53" t="s">
        <v>410</v>
      </c>
      <c r="C254" s="30">
        <v>4301180007</v>
      </c>
      <c r="D254" s="322">
        <v>4680115881808</v>
      </c>
      <c r="E254" s="323"/>
      <c r="F254" s="313">
        <v>0.1</v>
      </c>
      <c r="G254" s="31">
        <v>20</v>
      </c>
      <c r="H254" s="313">
        <v>2</v>
      </c>
      <c r="I254" s="313">
        <v>2.2400000000000002</v>
      </c>
      <c r="J254" s="31">
        <v>238</v>
      </c>
      <c r="K254" s="31" t="s">
        <v>411</v>
      </c>
      <c r="L254" s="32" t="s">
        <v>412</v>
      </c>
      <c r="M254" s="31">
        <v>730</v>
      </c>
      <c r="N254" s="5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5"/>
      <c r="P254" s="325"/>
      <c r="Q254" s="325"/>
      <c r="R254" s="323"/>
      <c r="S254" s="33"/>
      <c r="T254" s="33"/>
      <c r="U254" s="34" t="s">
        <v>65</v>
      </c>
      <c r="V254" s="314">
        <v>0</v>
      </c>
      <c r="W254" s="315">
        <f>IFERROR(IF(V254="",0,CEILING((V254/$H254),1)*$H254),"")</f>
        <v>0</v>
      </c>
      <c r="X254" s="35" t="str">
        <f>IFERROR(IF(W254=0,"",ROUNDUP(W254/H254,0)*0.00474),"")</f>
        <v/>
      </c>
      <c r="Y254" s="55"/>
      <c r="Z254" s="56"/>
      <c r="AD254" s="57"/>
      <c r="BA254" s="202" t="s">
        <v>1</v>
      </c>
    </row>
    <row r="255" spans="1:53" ht="27" customHeight="1" x14ac:dyDescent="0.25">
      <c r="A255" s="53" t="s">
        <v>413</v>
      </c>
      <c r="B255" s="53" t="s">
        <v>414</v>
      </c>
      <c r="C255" s="30">
        <v>4301180006</v>
      </c>
      <c r="D255" s="322">
        <v>4680115881822</v>
      </c>
      <c r="E255" s="323"/>
      <c r="F255" s="313">
        <v>0.1</v>
      </c>
      <c r="G255" s="31">
        <v>20</v>
      </c>
      <c r="H255" s="313">
        <v>2</v>
      </c>
      <c r="I255" s="313">
        <v>2.2400000000000002</v>
      </c>
      <c r="J255" s="31">
        <v>238</v>
      </c>
      <c r="K255" s="31" t="s">
        <v>411</v>
      </c>
      <c r="L255" s="32" t="s">
        <v>412</v>
      </c>
      <c r="M255" s="31">
        <v>730</v>
      </c>
      <c r="N255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5"/>
      <c r="P255" s="325"/>
      <c r="Q255" s="325"/>
      <c r="R255" s="323"/>
      <c r="S255" s="33"/>
      <c r="T255" s="33"/>
      <c r="U255" s="34" t="s">
        <v>65</v>
      </c>
      <c r="V255" s="314">
        <v>0</v>
      </c>
      <c r="W255" s="315">
        <f>IFERROR(IF(V255="",0,CEILING((V255/$H255),1)*$H255),"")</f>
        <v>0</v>
      </c>
      <c r="X255" s="35" t="str">
        <f>IFERROR(IF(W255=0,"",ROUNDUP(W255/H255,0)*0.00474),"")</f>
        <v/>
      </c>
      <c r="Y255" s="55"/>
      <c r="Z255" s="56"/>
      <c r="AD255" s="57"/>
      <c r="BA255" s="203" t="s">
        <v>1</v>
      </c>
    </row>
    <row r="256" spans="1:53" ht="27" customHeight="1" x14ac:dyDescent="0.25">
      <c r="A256" s="53" t="s">
        <v>415</v>
      </c>
      <c r="B256" s="53" t="s">
        <v>416</v>
      </c>
      <c r="C256" s="30">
        <v>4301180001</v>
      </c>
      <c r="D256" s="322">
        <v>4680115880016</v>
      </c>
      <c r="E256" s="323"/>
      <c r="F256" s="313">
        <v>0.1</v>
      </c>
      <c r="G256" s="31">
        <v>20</v>
      </c>
      <c r="H256" s="313">
        <v>2</v>
      </c>
      <c r="I256" s="313">
        <v>2.2400000000000002</v>
      </c>
      <c r="J256" s="31">
        <v>238</v>
      </c>
      <c r="K256" s="31" t="s">
        <v>411</v>
      </c>
      <c r="L256" s="32" t="s">
        <v>412</v>
      </c>
      <c r="M256" s="31">
        <v>730</v>
      </c>
      <c r="N256" s="5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5"/>
      <c r="P256" s="325"/>
      <c r="Q256" s="325"/>
      <c r="R256" s="323"/>
      <c r="S256" s="33"/>
      <c r="T256" s="33"/>
      <c r="U256" s="34" t="s">
        <v>65</v>
      </c>
      <c r="V256" s="314">
        <v>0</v>
      </c>
      <c r="W256" s="315">
        <f>IFERROR(IF(V256="",0,CEILING((V256/$H256),1)*$H256),"")</f>
        <v>0</v>
      </c>
      <c r="X256" s="35" t="str">
        <f>IFERROR(IF(W256=0,"",ROUNDUP(W256/H256,0)*0.00474),"")</f>
        <v/>
      </c>
      <c r="Y256" s="55"/>
      <c r="Z256" s="56"/>
      <c r="AD256" s="57"/>
      <c r="BA256" s="204" t="s">
        <v>1</v>
      </c>
    </row>
    <row r="257" spans="1:53" x14ac:dyDescent="0.2">
      <c r="A257" s="329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1"/>
      <c r="N257" s="326" t="s">
        <v>66</v>
      </c>
      <c r="O257" s="327"/>
      <c r="P257" s="327"/>
      <c r="Q257" s="327"/>
      <c r="R257" s="327"/>
      <c r="S257" s="327"/>
      <c r="T257" s="328"/>
      <c r="U257" s="36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x14ac:dyDescent="0.2">
      <c r="A258" s="330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1"/>
      <c r="N258" s="326" t="s">
        <v>66</v>
      </c>
      <c r="O258" s="327"/>
      <c r="P258" s="327"/>
      <c r="Q258" s="327"/>
      <c r="R258" s="327"/>
      <c r="S258" s="327"/>
      <c r="T258" s="328"/>
      <c r="U258" s="36" t="s">
        <v>65</v>
      </c>
      <c r="V258" s="316">
        <f>IFERROR(SUM(V254:V256),"0")</f>
        <v>0</v>
      </c>
      <c r="W258" s="316">
        <f>IFERROR(SUM(W254:W256),"0")</f>
        <v>0</v>
      </c>
      <c r="X258" s="36"/>
      <c r="Y258" s="317"/>
      <c r="Z258" s="317"/>
    </row>
    <row r="259" spans="1:53" ht="16.5" customHeight="1" x14ac:dyDescent="0.25">
      <c r="A259" s="351" t="s">
        <v>417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10"/>
      <c r="Z259" s="310"/>
    </row>
    <row r="260" spans="1:53" ht="14.25" customHeight="1" x14ac:dyDescent="0.25">
      <c r="A260" s="343" t="s">
        <v>103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09"/>
      <c r="Z260" s="309"/>
    </row>
    <row r="261" spans="1:53" ht="27" customHeight="1" x14ac:dyDescent="0.25">
      <c r="A261" s="53" t="s">
        <v>418</v>
      </c>
      <c r="B261" s="53" t="s">
        <v>419</v>
      </c>
      <c r="C261" s="30">
        <v>4301011315</v>
      </c>
      <c r="D261" s="322">
        <v>4607091387421</v>
      </c>
      <c r="E261" s="323"/>
      <c r="F261" s="313">
        <v>1.35</v>
      </c>
      <c r="G261" s="31">
        <v>8</v>
      </c>
      <c r="H261" s="313">
        <v>10.8</v>
      </c>
      <c r="I261" s="313">
        <v>11.28</v>
      </c>
      <c r="J261" s="31">
        <v>56</v>
      </c>
      <c r="K261" s="31" t="s">
        <v>98</v>
      </c>
      <c r="L261" s="32" t="s">
        <v>99</v>
      </c>
      <c r="M261" s="31">
        <v>55</v>
      </c>
      <c r="N261" s="6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5"/>
      <c r="P261" s="325"/>
      <c r="Q261" s="325"/>
      <c r="R261" s="323"/>
      <c r="S261" s="33"/>
      <c r="T261" s="33"/>
      <c r="U261" s="34" t="s">
        <v>65</v>
      </c>
      <c r="V261" s="314">
        <v>0</v>
      </c>
      <c r="W261" s="315">
        <f t="shared" ref="W261:W267" si="13">IFERROR(IF(V261="",0,CEILING((V261/$H261),1)*$H261),"")</f>
        <v>0</v>
      </c>
      <c r="X261" s="35" t="str">
        <f>IFERROR(IF(W261=0,"",ROUNDUP(W261/H261,0)*0.02175),"")</f>
        <v/>
      </c>
      <c r="Y261" s="55"/>
      <c r="Z261" s="56"/>
      <c r="AD261" s="57"/>
      <c r="BA261" s="205" t="s">
        <v>1</v>
      </c>
    </row>
    <row r="262" spans="1:53" ht="27" customHeight="1" x14ac:dyDescent="0.25">
      <c r="A262" s="53" t="s">
        <v>418</v>
      </c>
      <c r="B262" s="53" t="s">
        <v>420</v>
      </c>
      <c r="C262" s="30">
        <v>4301011121</v>
      </c>
      <c r="D262" s="322">
        <v>4607091387421</v>
      </c>
      <c r="E262" s="323"/>
      <c r="F262" s="313">
        <v>1.35</v>
      </c>
      <c r="G262" s="31">
        <v>8</v>
      </c>
      <c r="H262" s="313">
        <v>10.8</v>
      </c>
      <c r="I262" s="313">
        <v>11.28</v>
      </c>
      <c r="J262" s="31">
        <v>48</v>
      </c>
      <c r="K262" s="31" t="s">
        <v>98</v>
      </c>
      <c r="L262" s="32" t="s">
        <v>107</v>
      </c>
      <c r="M262" s="31">
        <v>55</v>
      </c>
      <c r="N262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5"/>
      <c r="P262" s="325"/>
      <c r="Q262" s="325"/>
      <c r="R262" s="323"/>
      <c r="S262" s="33"/>
      <c r="T262" s="33"/>
      <c r="U262" s="34" t="s">
        <v>65</v>
      </c>
      <c r="V262" s="314">
        <v>0</v>
      </c>
      <c r="W262" s="315">
        <f t="shared" si="13"/>
        <v>0</v>
      </c>
      <c r="X262" s="35" t="str">
        <f>IFERROR(IF(W262=0,"",ROUNDUP(W262/H262,0)*0.02039),"")</f>
        <v/>
      </c>
      <c r="Y262" s="55"/>
      <c r="Z262" s="56"/>
      <c r="AD262" s="57"/>
      <c r="BA262" s="206" t="s">
        <v>1</v>
      </c>
    </row>
    <row r="263" spans="1:53" ht="27" customHeight="1" x14ac:dyDescent="0.25">
      <c r="A263" s="53" t="s">
        <v>421</v>
      </c>
      <c r="B263" s="53" t="s">
        <v>422</v>
      </c>
      <c r="C263" s="30">
        <v>4301011396</v>
      </c>
      <c r="D263" s="322">
        <v>4607091387452</v>
      </c>
      <c r="E263" s="323"/>
      <c r="F263" s="313">
        <v>1.35</v>
      </c>
      <c r="G263" s="31">
        <v>8</v>
      </c>
      <c r="H263" s="313">
        <v>10.8</v>
      </c>
      <c r="I263" s="313">
        <v>11.28</v>
      </c>
      <c r="J263" s="31">
        <v>48</v>
      </c>
      <c r="K263" s="31" t="s">
        <v>98</v>
      </c>
      <c r="L263" s="32" t="s">
        <v>107</v>
      </c>
      <c r="M263" s="31">
        <v>55</v>
      </c>
      <c r="N263" s="5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25"/>
      <c r="P263" s="325"/>
      <c r="Q263" s="325"/>
      <c r="R263" s="323"/>
      <c r="S263" s="33"/>
      <c r="T263" s="33"/>
      <c r="U263" s="34" t="s">
        <v>65</v>
      </c>
      <c r="V263" s="314">
        <v>0</v>
      </c>
      <c r="W263" s="315">
        <f t="shared" si="13"/>
        <v>0</v>
      </c>
      <c r="X263" s="35" t="str">
        <f>IFERROR(IF(W263=0,"",ROUNDUP(W263/H263,0)*0.02039),"")</f>
        <v/>
      </c>
      <c r="Y263" s="55"/>
      <c r="Z263" s="56"/>
      <c r="AD263" s="57"/>
      <c r="BA263" s="207" t="s">
        <v>1</v>
      </c>
    </row>
    <row r="264" spans="1:53" ht="27" customHeight="1" x14ac:dyDescent="0.25">
      <c r="A264" s="53" t="s">
        <v>421</v>
      </c>
      <c r="B264" s="53" t="s">
        <v>423</v>
      </c>
      <c r="C264" s="30">
        <v>4301011619</v>
      </c>
      <c r="D264" s="322">
        <v>4607091387452</v>
      </c>
      <c r="E264" s="323"/>
      <c r="F264" s="313">
        <v>1.45</v>
      </c>
      <c r="G264" s="31">
        <v>8</v>
      </c>
      <c r="H264" s="313">
        <v>11.6</v>
      </c>
      <c r="I264" s="313">
        <v>12.08</v>
      </c>
      <c r="J264" s="31">
        <v>56</v>
      </c>
      <c r="K264" s="31" t="s">
        <v>98</v>
      </c>
      <c r="L264" s="32" t="s">
        <v>99</v>
      </c>
      <c r="M264" s="31">
        <v>55</v>
      </c>
      <c r="N264" s="336" t="s">
        <v>424</v>
      </c>
      <c r="O264" s="325"/>
      <c r="P264" s="325"/>
      <c r="Q264" s="325"/>
      <c r="R264" s="323"/>
      <c r="S264" s="33"/>
      <c r="T264" s="33"/>
      <c r="U264" s="34" t="s">
        <v>65</v>
      </c>
      <c r="V264" s="314">
        <v>0</v>
      </c>
      <c r="W264" s="315">
        <f t="shared" si="13"/>
        <v>0</v>
      </c>
      <c r="X264" s="35" t="str">
        <f>IFERROR(IF(W264=0,"",ROUNDUP(W264/H264,0)*0.02175),"")</f>
        <v/>
      </c>
      <c r="Y264" s="55"/>
      <c r="Z264" s="56"/>
      <c r="AD264" s="57"/>
      <c r="BA264" s="208" t="s">
        <v>1</v>
      </c>
    </row>
    <row r="265" spans="1:53" ht="27" customHeight="1" x14ac:dyDescent="0.25">
      <c r="A265" s="53" t="s">
        <v>425</v>
      </c>
      <c r="B265" s="53" t="s">
        <v>426</v>
      </c>
      <c r="C265" s="30">
        <v>4301011313</v>
      </c>
      <c r="D265" s="322">
        <v>4607091385984</v>
      </c>
      <c r="E265" s="323"/>
      <c r="F265" s="313">
        <v>1.35</v>
      </c>
      <c r="G265" s="31">
        <v>8</v>
      </c>
      <c r="H265" s="313">
        <v>10.8</v>
      </c>
      <c r="I265" s="313">
        <v>11.28</v>
      </c>
      <c r="J265" s="31">
        <v>56</v>
      </c>
      <c r="K265" s="31" t="s">
        <v>98</v>
      </c>
      <c r="L265" s="32" t="s">
        <v>99</v>
      </c>
      <c r="M265" s="31">
        <v>55</v>
      </c>
      <c r="N265" s="5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5"/>
      <c r="P265" s="325"/>
      <c r="Q265" s="325"/>
      <c r="R265" s="323"/>
      <c r="S265" s="33"/>
      <c r="T265" s="33"/>
      <c r="U265" s="34" t="s">
        <v>65</v>
      </c>
      <c r="V265" s="314">
        <v>0</v>
      </c>
      <c r="W265" s="315">
        <f t="shared" si="13"/>
        <v>0</v>
      </c>
      <c r="X265" s="35" t="str">
        <f>IFERROR(IF(W265=0,"",ROUNDUP(W265/H265,0)*0.02175),"")</f>
        <v/>
      </c>
      <c r="Y265" s="55"/>
      <c r="Z265" s="56"/>
      <c r="AD265" s="57"/>
      <c r="BA265" s="209" t="s">
        <v>1</v>
      </c>
    </row>
    <row r="266" spans="1:53" ht="27" customHeight="1" x14ac:dyDescent="0.25">
      <c r="A266" s="53" t="s">
        <v>427</v>
      </c>
      <c r="B266" s="53" t="s">
        <v>428</v>
      </c>
      <c r="C266" s="30">
        <v>4301011316</v>
      </c>
      <c r="D266" s="322">
        <v>4607091387438</v>
      </c>
      <c r="E266" s="323"/>
      <c r="F266" s="313">
        <v>0.5</v>
      </c>
      <c r="G266" s="31">
        <v>10</v>
      </c>
      <c r="H266" s="313">
        <v>5</v>
      </c>
      <c r="I266" s="313">
        <v>5.24</v>
      </c>
      <c r="J266" s="31">
        <v>120</v>
      </c>
      <c r="K266" s="31" t="s">
        <v>63</v>
      </c>
      <c r="L266" s="32" t="s">
        <v>99</v>
      </c>
      <c r="M266" s="31">
        <v>55</v>
      </c>
      <c r="N26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5"/>
      <c r="P266" s="325"/>
      <c r="Q266" s="325"/>
      <c r="R266" s="323"/>
      <c r="S266" s="33"/>
      <c r="T266" s="33"/>
      <c r="U266" s="34" t="s">
        <v>65</v>
      </c>
      <c r="V266" s="314">
        <v>0</v>
      </c>
      <c r="W266" s="315">
        <f t="shared" si="13"/>
        <v>0</v>
      </c>
      <c r="X266" s="35" t="str">
        <f>IFERROR(IF(W266=0,"",ROUNDUP(W266/H266,0)*0.00937),"")</f>
        <v/>
      </c>
      <c r="Y266" s="55"/>
      <c r="Z266" s="56"/>
      <c r="AD266" s="57"/>
      <c r="BA266" s="210" t="s">
        <v>1</v>
      </c>
    </row>
    <row r="267" spans="1:53" ht="27" customHeight="1" x14ac:dyDescent="0.25">
      <c r="A267" s="53" t="s">
        <v>429</v>
      </c>
      <c r="B267" s="53" t="s">
        <v>430</v>
      </c>
      <c r="C267" s="30">
        <v>4301011318</v>
      </c>
      <c r="D267" s="322">
        <v>4607091387469</v>
      </c>
      <c r="E267" s="323"/>
      <c r="F267" s="313">
        <v>0.5</v>
      </c>
      <c r="G267" s="31">
        <v>10</v>
      </c>
      <c r="H267" s="313">
        <v>5</v>
      </c>
      <c r="I267" s="313">
        <v>5.21</v>
      </c>
      <c r="J267" s="31">
        <v>120</v>
      </c>
      <c r="K267" s="31" t="s">
        <v>63</v>
      </c>
      <c r="L267" s="32" t="s">
        <v>64</v>
      </c>
      <c r="M267" s="31">
        <v>55</v>
      </c>
      <c r="N267" s="3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5"/>
      <c r="P267" s="325"/>
      <c r="Q267" s="325"/>
      <c r="R267" s="323"/>
      <c r="S267" s="33"/>
      <c r="T267" s="33"/>
      <c r="U267" s="34" t="s">
        <v>65</v>
      </c>
      <c r="V267" s="314">
        <v>0</v>
      </c>
      <c r="W267" s="315">
        <f t="shared" si="13"/>
        <v>0</v>
      </c>
      <c r="X267" s="35" t="str">
        <f>IFERROR(IF(W267=0,"",ROUNDUP(W267/H267,0)*0.00937),"")</f>
        <v/>
      </c>
      <c r="Y267" s="55"/>
      <c r="Z267" s="56"/>
      <c r="AD267" s="57"/>
      <c r="BA267" s="211" t="s">
        <v>1</v>
      </c>
    </row>
    <row r="268" spans="1:53" x14ac:dyDescent="0.2">
      <c r="A268" s="329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1"/>
      <c r="N268" s="326" t="s">
        <v>66</v>
      </c>
      <c r="O268" s="327"/>
      <c r="P268" s="327"/>
      <c r="Q268" s="327"/>
      <c r="R268" s="327"/>
      <c r="S268" s="327"/>
      <c r="T268" s="328"/>
      <c r="U268" s="36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1"/>
      <c r="N269" s="326" t="s">
        <v>66</v>
      </c>
      <c r="O269" s="327"/>
      <c r="P269" s="327"/>
      <c r="Q269" s="327"/>
      <c r="R269" s="327"/>
      <c r="S269" s="327"/>
      <c r="T269" s="328"/>
      <c r="U269" s="36" t="s">
        <v>65</v>
      </c>
      <c r="V269" s="316">
        <f>IFERROR(SUM(V261:V267),"0")</f>
        <v>0</v>
      </c>
      <c r="W269" s="316">
        <f>IFERROR(SUM(W261:W267),"0")</f>
        <v>0</v>
      </c>
      <c r="X269" s="36"/>
      <c r="Y269" s="317"/>
      <c r="Z269" s="317"/>
    </row>
    <row r="270" spans="1:53" ht="14.25" customHeight="1" x14ac:dyDescent="0.25">
      <c r="A270" s="343" t="s">
        <v>60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09"/>
      <c r="Z270" s="309"/>
    </row>
    <row r="271" spans="1:53" ht="27" customHeight="1" x14ac:dyDescent="0.25">
      <c r="A271" s="53" t="s">
        <v>431</v>
      </c>
      <c r="B271" s="53" t="s">
        <v>432</v>
      </c>
      <c r="C271" s="30">
        <v>4301031154</v>
      </c>
      <c r="D271" s="322">
        <v>4607091387292</v>
      </c>
      <c r="E271" s="323"/>
      <c r="F271" s="313">
        <v>0.73</v>
      </c>
      <c r="G271" s="31">
        <v>6</v>
      </c>
      <c r="H271" s="313">
        <v>4.38</v>
      </c>
      <c r="I271" s="313">
        <v>4.6399999999999997</v>
      </c>
      <c r="J271" s="31">
        <v>156</v>
      </c>
      <c r="K271" s="31" t="s">
        <v>63</v>
      </c>
      <c r="L271" s="32" t="s">
        <v>64</v>
      </c>
      <c r="M271" s="31">
        <v>45</v>
      </c>
      <c r="N271" s="3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5"/>
      <c r="P271" s="325"/>
      <c r="Q271" s="325"/>
      <c r="R271" s="323"/>
      <c r="S271" s="33"/>
      <c r="T271" s="33"/>
      <c r="U271" s="34" t="s">
        <v>65</v>
      </c>
      <c r="V271" s="314">
        <v>0</v>
      </c>
      <c r="W271" s="315">
        <f>IFERROR(IF(V271="",0,CEILING((V271/$H271),1)*$H271),"")</f>
        <v>0</v>
      </c>
      <c r="X271" s="35" t="str">
        <f>IFERROR(IF(W271=0,"",ROUNDUP(W271/H271,0)*0.00753),"")</f>
        <v/>
      </c>
      <c r="Y271" s="55"/>
      <c r="Z271" s="56"/>
      <c r="AD271" s="57"/>
      <c r="BA271" s="212" t="s">
        <v>1</v>
      </c>
    </row>
    <row r="272" spans="1:53" ht="27" customHeight="1" x14ac:dyDescent="0.25">
      <c r="A272" s="53" t="s">
        <v>433</v>
      </c>
      <c r="B272" s="53" t="s">
        <v>434</v>
      </c>
      <c r="C272" s="30">
        <v>4301031155</v>
      </c>
      <c r="D272" s="322">
        <v>4607091387315</v>
      </c>
      <c r="E272" s="323"/>
      <c r="F272" s="313">
        <v>0.7</v>
      </c>
      <c r="G272" s="31">
        <v>4</v>
      </c>
      <c r="H272" s="313">
        <v>2.8</v>
      </c>
      <c r="I272" s="313">
        <v>3.048</v>
      </c>
      <c r="J272" s="31">
        <v>156</v>
      </c>
      <c r="K272" s="31" t="s">
        <v>63</v>
      </c>
      <c r="L272" s="32" t="s">
        <v>64</v>
      </c>
      <c r="M272" s="31">
        <v>45</v>
      </c>
      <c r="N272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5"/>
      <c r="P272" s="325"/>
      <c r="Q272" s="325"/>
      <c r="R272" s="323"/>
      <c r="S272" s="33"/>
      <c r="T272" s="33"/>
      <c r="U272" s="34" t="s">
        <v>65</v>
      </c>
      <c r="V272" s="314">
        <v>0</v>
      </c>
      <c r="W272" s="315">
        <f>IFERROR(IF(V272="",0,CEILING((V272/$H272),1)*$H272),"")</f>
        <v>0</v>
      </c>
      <c r="X272" s="35" t="str">
        <f>IFERROR(IF(W272=0,"",ROUNDUP(W272/H272,0)*0.00753),"")</f>
        <v/>
      </c>
      <c r="Y272" s="55"/>
      <c r="Z272" s="56"/>
      <c r="AD272" s="57"/>
      <c r="BA272" s="213" t="s">
        <v>1</v>
      </c>
    </row>
    <row r="273" spans="1:53" x14ac:dyDescent="0.2">
      <c r="A273" s="329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1"/>
      <c r="N273" s="326" t="s">
        <v>66</v>
      </c>
      <c r="O273" s="327"/>
      <c r="P273" s="327"/>
      <c r="Q273" s="327"/>
      <c r="R273" s="327"/>
      <c r="S273" s="327"/>
      <c r="T273" s="328"/>
      <c r="U273" s="36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1"/>
      <c r="N274" s="326" t="s">
        <v>66</v>
      </c>
      <c r="O274" s="327"/>
      <c r="P274" s="327"/>
      <c r="Q274" s="327"/>
      <c r="R274" s="327"/>
      <c r="S274" s="327"/>
      <c r="T274" s="328"/>
      <c r="U274" s="36" t="s">
        <v>65</v>
      </c>
      <c r="V274" s="316">
        <f>IFERROR(SUM(V271:V272),"0")</f>
        <v>0</v>
      </c>
      <c r="W274" s="316">
        <f>IFERROR(SUM(W271:W272),"0")</f>
        <v>0</v>
      </c>
      <c r="X274" s="36"/>
      <c r="Y274" s="317"/>
      <c r="Z274" s="317"/>
    </row>
    <row r="275" spans="1:53" ht="16.5" customHeight="1" x14ac:dyDescent="0.25">
      <c r="A275" s="351" t="s">
        <v>435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10"/>
      <c r="Z275" s="310"/>
    </row>
    <row r="276" spans="1:53" ht="14.25" customHeight="1" x14ac:dyDescent="0.25">
      <c r="A276" s="343" t="s">
        <v>60</v>
      </c>
      <c r="B276" s="330"/>
      <c r="C276" s="330"/>
      <c r="D276" s="330"/>
      <c r="E276" s="330"/>
      <c r="F276" s="330"/>
      <c r="G276" s="330"/>
      <c r="H276" s="330"/>
      <c r="I276" s="330"/>
      <c r="J276" s="330"/>
      <c r="K276" s="330"/>
      <c r="L276" s="330"/>
      <c r="M276" s="330"/>
      <c r="N276" s="330"/>
      <c r="O276" s="330"/>
      <c r="P276" s="330"/>
      <c r="Q276" s="330"/>
      <c r="R276" s="330"/>
      <c r="S276" s="330"/>
      <c r="T276" s="330"/>
      <c r="U276" s="330"/>
      <c r="V276" s="330"/>
      <c r="W276" s="330"/>
      <c r="X276" s="330"/>
      <c r="Y276" s="309"/>
      <c r="Z276" s="309"/>
    </row>
    <row r="277" spans="1:53" ht="27" customHeight="1" x14ac:dyDescent="0.25">
      <c r="A277" s="53" t="s">
        <v>436</v>
      </c>
      <c r="B277" s="53" t="s">
        <v>437</v>
      </c>
      <c r="C277" s="30">
        <v>4301031066</v>
      </c>
      <c r="D277" s="322">
        <v>4607091383836</v>
      </c>
      <c r="E277" s="323"/>
      <c r="F277" s="313">
        <v>0.3</v>
      </c>
      <c r="G277" s="31">
        <v>6</v>
      </c>
      <c r="H277" s="313">
        <v>1.8</v>
      </c>
      <c r="I277" s="313">
        <v>2.048</v>
      </c>
      <c r="J277" s="31">
        <v>156</v>
      </c>
      <c r="K277" s="31" t="s">
        <v>63</v>
      </c>
      <c r="L277" s="32" t="s">
        <v>64</v>
      </c>
      <c r="M277" s="31">
        <v>40</v>
      </c>
      <c r="N277" s="58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5"/>
      <c r="P277" s="325"/>
      <c r="Q277" s="325"/>
      <c r="R277" s="323"/>
      <c r="S277" s="33"/>
      <c r="T277" s="33"/>
      <c r="U277" s="34" t="s">
        <v>65</v>
      </c>
      <c r="V277" s="314">
        <v>0</v>
      </c>
      <c r="W277" s="315">
        <f>IFERROR(IF(V277="",0,CEILING((V277/$H277),1)*$H277),"")</f>
        <v>0</v>
      </c>
      <c r="X277" s="35" t="str">
        <f>IFERROR(IF(W277=0,"",ROUNDUP(W277/H277,0)*0.00753),"")</f>
        <v/>
      </c>
      <c r="Y277" s="55"/>
      <c r="Z277" s="56"/>
      <c r="AD277" s="57"/>
      <c r="BA277" s="214" t="s">
        <v>1</v>
      </c>
    </row>
    <row r="278" spans="1:53" x14ac:dyDescent="0.2">
      <c r="A278" s="32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1"/>
      <c r="N278" s="326" t="s">
        <v>66</v>
      </c>
      <c r="O278" s="327"/>
      <c r="P278" s="327"/>
      <c r="Q278" s="327"/>
      <c r="R278" s="327"/>
      <c r="S278" s="327"/>
      <c r="T278" s="328"/>
      <c r="U278" s="36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1"/>
      <c r="N279" s="326" t="s">
        <v>66</v>
      </c>
      <c r="O279" s="327"/>
      <c r="P279" s="327"/>
      <c r="Q279" s="327"/>
      <c r="R279" s="327"/>
      <c r="S279" s="327"/>
      <c r="T279" s="328"/>
      <c r="U279" s="36" t="s">
        <v>65</v>
      </c>
      <c r="V279" s="316">
        <f>IFERROR(SUM(V277:V277),"0")</f>
        <v>0</v>
      </c>
      <c r="W279" s="316">
        <f>IFERROR(SUM(W277:W277),"0")</f>
        <v>0</v>
      </c>
      <c r="X279" s="36"/>
      <c r="Y279" s="317"/>
      <c r="Z279" s="317"/>
    </row>
    <row r="280" spans="1:53" ht="14.25" customHeight="1" x14ac:dyDescent="0.25">
      <c r="A280" s="343" t="s">
        <v>68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09"/>
      <c r="Z280" s="309"/>
    </row>
    <row r="281" spans="1:53" ht="27" customHeight="1" x14ac:dyDescent="0.25">
      <c r="A281" s="53" t="s">
        <v>438</v>
      </c>
      <c r="B281" s="53" t="s">
        <v>439</v>
      </c>
      <c r="C281" s="30">
        <v>4301051142</v>
      </c>
      <c r="D281" s="322">
        <v>4607091387919</v>
      </c>
      <c r="E281" s="323"/>
      <c r="F281" s="313">
        <v>1.35</v>
      </c>
      <c r="G281" s="31">
        <v>6</v>
      </c>
      <c r="H281" s="313">
        <v>8.1</v>
      </c>
      <c r="I281" s="313">
        <v>8.6639999999999997</v>
      </c>
      <c r="J281" s="31">
        <v>56</v>
      </c>
      <c r="K281" s="31" t="s">
        <v>98</v>
      </c>
      <c r="L281" s="32" t="s">
        <v>64</v>
      </c>
      <c r="M281" s="31">
        <v>45</v>
      </c>
      <c r="N281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5"/>
      <c r="P281" s="325"/>
      <c r="Q281" s="325"/>
      <c r="R281" s="323"/>
      <c r="S281" s="33"/>
      <c r="T281" s="33"/>
      <c r="U281" s="34" t="s">
        <v>65</v>
      </c>
      <c r="V281" s="314">
        <v>0</v>
      </c>
      <c r="W281" s="315">
        <f>IFERROR(IF(V281="",0,CEILING((V281/$H281),1)*$H281),"")</f>
        <v>0</v>
      </c>
      <c r="X281" s="35" t="str">
        <f>IFERROR(IF(W281=0,"",ROUNDUP(W281/H281,0)*0.02175),"")</f>
        <v/>
      </c>
      <c r="Y281" s="55"/>
      <c r="Z281" s="56"/>
      <c r="AD281" s="57"/>
      <c r="BA281" s="215" t="s">
        <v>1</v>
      </c>
    </row>
    <row r="282" spans="1:53" x14ac:dyDescent="0.2">
      <c r="A282" s="329"/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1"/>
      <c r="N282" s="326" t="s">
        <v>66</v>
      </c>
      <c r="O282" s="327"/>
      <c r="P282" s="327"/>
      <c r="Q282" s="327"/>
      <c r="R282" s="327"/>
      <c r="S282" s="327"/>
      <c r="T282" s="328"/>
      <c r="U282" s="36" t="s">
        <v>67</v>
      </c>
      <c r="V282" s="316">
        <f>IFERROR(V281/H281,"0")</f>
        <v>0</v>
      </c>
      <c r="W282" s="316">
        <f>IFERROR(W281/H281,"0")</f>
        <v>0</v>
      </c>
      <c r="X282" s="316">
        <f>IFERROR(IF(X281="",0,X281),"0")</f>
        <v>0</v>
      </c>
      <c r="Y282" s="317"/>
      <c r="Z282" s="317"/>
    </row>
    <row r="283" spans="1:53" x14ac:dyDescent="0.2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1"/>
      <c r="N283" s="326" t="s">
        <v>66</v>
      </c>
      <c r="O283" s="327"/>
      <c r="P283" s="327"/>
      <c r="Q283" s="327"/>
      <c r="R283" s="327"/>
      <c r="S283" s="327"/>
      <c r="T283" s="328"/>
      <c r="U283" s="36" t="s">
        <v>65</v>
      </c>
      <c r="V283" s="316">
        <f>IFERROR(SUM(V281:V281),"0")</f>
        <v>0</v>
      </c>
      <c r="W283" s="316">
        <f>IFERROR(SUM(W281:W281),"0")</f>
        <v>0</v>
      </c>
      <c r="X283" s="36"/>
      <c r="Y283" s="317"/>
      <c r="Z283" s="317"/>
    </row>
    <row r="284" spans="1:53" ht="14.25" customHeight="1" x14ac:dyDescent="0.25">
      <c r="A284" s="343" t="s">
        <v>225</v>
      </c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0"/>
      <c r="U284" s="330"/>
      <c r="V284" s="330"/>
      <c r="W284" s="330"/>
      <c r="X284" s="330"/>
      <c r="Y284" s="309"/>
      <c r="Z284" s="309"/>
    </row>
    <row r="285" spans="1:53" ht="27" customHeight="1" x14ac:dyDescent="0.25">
      <c r="A285" s="53" t="s">
        <v>440</v>
      </c>
      <c r="B285" s="53" t="s">
        <v>441</v>
      </c>
      <c r="C285" s="30">
        <v>4301060324</v>
      </c>
      <c r="D285" s="322">
        <v>4607091388831</v>
      </c>
      <c r="E285" s="323"/>
      <c r="F285" s="313">
        <v>0.38</v>
      </c>
      <c r="G285" s="31">
        <v>6</v>
      </c>
      <c r="H285" s="313">
        <v>2.2799999999999998</v>
      </c>
      <c r="I285" s="313">
        <v>2.552</v>
      </c>
      <c r="J285" s="31">
        <v>156</v>
      </c>
      <c r="K285" s="31" t="s">
        <v>63</v>
      </c>
      <c r="L285" s="32" t="s">
        <v>64</v>
      </c>
      <c r="M285" s="31">
        <v>40</v>
      </c>
      <c r="N285" s="4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5"/>
      <c r="P285" s="325"/>
      <c r="Q285" s="325"/>
      <c r="R285" s="323"/>
      <c r="S285" s="33"/>
      <c r="T285" s="33"/>
      <c r="U285" s="34" t="s">
        <v>65</v>
      </c>
      <c r="V285" s="314">
        <v>0</v>
      </c>
      <c r="W285" s="315">
        <f>IFERROR(IF(V285="",0,CEILING((V285/$H285),1)*$H285),"")</f>
        <v>0</v>
      </c>
      <c r="X285" s="35" t="str">
        <f>IFERROR(IF(W285=0,"",ROUNDUP(W285/H285,0)*0.00753),"")</f>
        <v/>
      </c>
      <c r="Y285" s="55"/>
      <c r="Z285" s="56"/>
      <c r="AD285" s="57"/>
      <c r="BA285" s="216" t="s">
        <v>1</v>
      </c>
    </row>
    <row r="286" spans="1:53" x14ac:dyDescent="0.2">
      <c r="A286" s="329"/>
      <c r="B286" s="330"/>
      <c r="C286" s="330"/>
      <c r="D286" s="330"/>
      <c r="E286" s="330"/>
      <c r="F286" s="330"/>
      <c r="G286" s="330"/>
      <c r="H286" s="330"/>
      <c r="I286" s="330"/>
      <c r="J286" s="330"/>
      <c r="K286" s="330"/>
      <c r="L286" s="330"/>
      <c r="M286" s="331"/>
      <c r="N286" s="326" t="s">
        <v>66</v>
      </c>
      <c r="O286" s="327"/>
      <c r="P286" s="327"/>
      <c r="Q286" s="327"/>
      <c r="R286" s="327"/>
      <c r="S286" s="327"/>
      <c r="T286" s="328"/>
      <c r="U286" s="36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x14ac:dyDescent="0.2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0"/>
      <c r="M287" s="331"/>
      <c r="N287" s="326" t="s">
        <v>66</v>
      </c>
      <c r="O287" s="327"/>
      <c r="P287" s="327"/>
      <c r="Q287" s="327"/>
      <c r="R287" s="327"/>
      <c r="S287" s="327"/>
      <c r="T287" s="328"/>
      <c r="U287" s="36" t="s">
        <v>65</v>
      </c>
      <c r="V287" s="316">
        <f>IFERROR(SUM(V285:V285),"0")</f>
        <v>0</v>
      </c>
      <c r="W287" s="316">
        <f>IFERROR(SUM(W285:W285),"0")</f>
        <v>0</v>
      </c>
      <c r="X287" s="36"/>
      <c r="Y287" s="317"/>
      <c r="Z287" s="317"/>
    </row>
    <row r="288" spans="1:53" ht="14.25" customHeight="1" x14ac:dyDescent="0.25">
      <c r="A288" s="343" t="s">
        <v>81</v>
      </c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0"/>
      <c r="M288" s="330"/>
      <c r="N288" s="330"/>
      <c r="O288" s="330"/>
      <c r="P288" s="330"/>
      <c r="Q288" s="330"/>
      <c r="R288" s="330"/>
      <c r="S288" s="330"/>
      <c r="T288" s="330"/>
      <c r="U288" s="330"/>
      <c r="V288" s="330"/>
      <c r="W288" s="330"/>
      <c r="X288" s="330"/>
      <c r="Y288" s="309"/>
      <c r="Z288" s="309"/>
    </row>
    <row r="289" spans="1:53" ht="27" customHeight="1" x14ac:dyDescent="0.25">
      <c r="A289" s="53" t="s">
        <v>442</v>
      </c>
      <c r="B289" s="53" t="s">
        <v>443</v>
      </c>
      <c r="C289" s="30">
        <v>4301032015</v>
      </c>
      <c r="D289" s="322">
        <v>4607091383102</v>
      </c>
      <c r="E289" s="323"/>
      <c r="F289" s="313">
        <v>0.17</v>
      </c>
      <c r="G289" s="31">
        <v>15</v>
      </c>
      <c r="H289" s="313">
        <v>2.5499999999999998</v>
      </c>
      <c r="I289" s="313">
        <v>2.9750000000000001</v>
      </c>
      <c r="J289" s="31">
        <v>156</v>
      </c>
      <c r="K289" s="31" t="s">
        <v>63</v>
      </c>
      <c r="L289" s="32" t="s">
        <v>84</v>
      </c>
      <c r="M289" s="31">
        <v>180</v>
      </c>
      <c r="N289" s="4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5"/>
      <c r="P289" s="325"/>
      <c r="Q289" s="325"/>
      <c r="R289" s="323"/>
      <c r="S289" s="33"/>
      <c r="T289" s="33"/>
      <c r="U289" s="34" t="s">
        <v>65</v>
      </c>
      <c r="V289" s="314">
        <v>0</v>
      </c>
      <c r="W289" s="315">
        <f>IFERROR(IF(V289="",0,CEILING((V289/$H289),1)*$H289),"")</f>
        <v>0</v>
      </c>
      <c r="X289" s="35" t="str">
        <f>IFERROR(IF(W289=0,"",ROUNDUP(W289/H289,0)*0.00753),"")</f>
        <v/>
      </c>
      <c r="Y289" s="55"/>
      <c r="Z289" s="56"/>
      <c r="AD289" s="57"/>
      <c r="BA289" s="217" t="s">
        <v>1</v>
      </c>
    </row>
    <row r="290" spans="1:53" x14ac:dyDescent="0.2">
      <c r="A290" s="329"/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1"/>
      <c r="N290" s="326" t="s">
        <v>66</v>
      </c>
      <c r="O290" s="327"/>
      <c r="P290" s="327"/>
      <c r="Q290" s="327"/>
      <c r="R290" s="327"/>
      <c r="S290" s="327"/>
      <c r="T290" s="328"/>
      <c r="U290" s="36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x14ac:dyDescent="0.2">
      <c r="A291" s="330"/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1"/>
      <c r="N291" s="326" t="s">
        <v>66</v>
      </c>
      <c r="O291" s="327"/>
      <c r="P291" s="327"/>
      <c r="Q291" s="327"/>
      <c r="R291" s="327"/>
      <c r="S291" s="327"/>
      <c r="T291" s="328"/>
      <c r="U291" s="36" t="s">
        <v>65</v>
      </c>
      <c r="V291" s="316">
        <f>IFERROR(SUM(V289:V289),"0")</f>
        <v>0</v>
      </c>
      <c r="W291" s="316">
        <f>IFERROR(SUM(W289:W289),"0")</f>
        <v>0</v>
      </c>
      <c r="X291" s="36"/>
      <c r="Y291" s="317"/>
      <c r="Z291" s="317"/>
    </row>
    <row r="292" spans="1:53" ht="27.75" customHeight="1" x14ac:dyDescent="0.2">
      <c r="A292" s="367" t="s">
        <v>444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47"/>
      <c r="Z292" s="47"/>
    </row>
    <row r="293" spans="1:53" ht="16.5" customHeight="1" x14ac:dyDescent="0.25">
      <c r="A293" s="351" t="s">
        <v>445</v>
      </c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0"/>
      <c r="P293" s="330"/>
      <c r="Q293" s="330"/>
      <c r="R293" s="330"/>
      <c r="S293" s="330"/>
      <c r="T293" s="330"/>
      <c r="U293" s="330"/>
      <c r="V293" s="330"/>
      <c r="W293" s="330"/>
      <c r="X293" s="330"/>
      <c r="Y293" s="310"/>
      <c r="Z293" s="310"/>
    </row>
    <row r="294" spans="1:53" ht="14.25" customHeight="1" x14ac:dyDescent="0.25">
      <c r="A294" s="343" t="s">
        <v>103</v>
      </c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  <c r="X294" s="330"/>
      <c r="Y294" s="309"/>
      <c r="Z294" s="309"/>
    </row>
    <row r="295" spans="1:53" ht="27" customHeight="1" x14ac:dyDescent="0.25">
      <c r="A295" s="53" t="s">
        <v>446</v>
      </c>
      <c r="B295" s="53" t="s">
        <v>447</v>
      </c>
      <c r="C295" s="30">
        <v>4301011339</v>
      </c>
      <c r="D295" s="322">
        <v>4607091383997</v>
      </c>
      <c r="E295" s="323"/>
      <c r="F295" s="313">
        <v>2.5</v>
      </c>
      <c r="G295" s="31">
        <v>6</v>
      </c>
      <c r="H295" s="313">
        <v>15</v>
      </c>
      <c r="I295" s="313">
        <v>15.48</v>
      </c>
      <c r="J295" s="31">
        <v>48</v>
      </c>
      <c r="K295" s="31" t="s">
        <v>98</v>
      </c>
      <c r="L295" s="32" t="s">
        <v>64</v>
      </c>
      <c r="M295" s="31">
        <v>60</v>
      </c>
      <c r="N295" s="5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5"/>
      <c r="P295" s="325"/>
      <c r="Q295" s="325"/>
      <c r="R295" s="323"/>
      <c r="S295" s="33"/>
      <c r="T295" s="33"/>
      <c r="U295" s="34" t="s">
        <v>65</v>
      </c>
      <c r="V295" s="314">
        <v>0</v>
      </c>
      <c r="W295" s="315">
        <f t="shared" ref="W295:W302" si="14">IFERROR(IF(V295="",0,CEILING((V295/$H295),1)*$H295),"")</f>
        <v>0</v>
      </c>
      <c r="X295" s="35" t="str">
        <f>IFERROR(IF(W295=0,"",ROUNDUP(W295/H295,0)*0.02175),"")</f>
        <v/>
      </c>
      <c r="Y295" s="55"/>
      <c r="Z295" s="56"/>
      <c r="AD295" s="57"/>
      <c r="BA295" s="218" t="s">
        <v>1</v>
      </c>
    </row>
    <row r="296" spans="1:53" ht="27" customHeight="1" x14ac:dyDescent="0.25">
      <c r="A296" s="53" t="s">
        <v>446</v>
      </c>
      <c r="B296" s="53" t="s">
        <v>448</v>
      </c>
      <c r="C296" s="30">
        <v>4301011239</v>
      </c>
      <c r="D296" s="322">
        <v>4607091383997</v>
      </c>
      <c r="E296" s="323"/>
      <c r="F296" s="313">
        <v>2.5</v>
      </c>
      <c r="G296" s="31">
        <v>6</v>
      </c>
      <c r="H296" s="313">
        <v>15</v>
      </c>
      <c r="I296" s="313">
        <v>15.48</v>
      </c>
      <c r="J296" s="31">
        <v>48</v>
      </c>
      <c r="K296" s="31" t="s">
        <v>98</v>
      </c>
      <c r="L296" s="32" t="s">
        <v>107</v>
      </c>
      <c r="M296" s="31">
        <v>60</v>
      </c>
      <c r="N296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5"/>
      <c r="P296" s="325"/>
      <c r="Q296" s="325"/>
      <c r="R296" s="323"/>
      <c r="S296" s="33"/>
      <c r="T296" s="33"/>
      <c r="U296" s="34" t="s">
        <v>65</v>
      </c>
      <c r="V296" s="314">
        <v>0</v>
      </c>
      <c r="W296" s="315">
        <f t="shared" si="14"/>
        <v>0</v>
      </c>
      <c r="X296" s="35" t="str">
        <f>IFERROR(IF(W296=0,"",ROUNDUP(W296/H296,0)*0.02039),"")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449</v>
      </c>
      <c r="B297" s="53" t="s">
        <v>450</v>
      </c>
      <c r="C297" s="30">
        <v>4301011326</v>
      </c>
      <c r="D297" s="322">
        <v>4607091384130</v>
      </c>
      <c r="E297" s="323"/>
      <c r="F297" s="313">
        <v>2.5</v>
      </c>
      <c r="G297" s="31">
        <v>6</v>
      </c>
      <c r="H297" s="313">
        <v>15</v>
      </c>
      <c r="I297" s="313">
        <v>15.48</v>
      </c>
      <c r="J297" s="31">
        <v>48</v>
      </c>
      <c r="K297" s="31" t="s">
        <v>98</v>
      </c>
      <c r="L297" s="32" t="s">
        <v>64</v>
      </c>
      <c r="M297" s="31">
        <v>60</v>
      </c>
      <c r="N297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5"/>
      <c r="P297" s="325"/>
      <c r="Q297" s="325"/>
      <c r="R297" s="323"/>
      <c r="S297" s="33"/>
      <c r="T297" s="33"/>
      <c r="U297" s="34" t="s">
        <v>65</v>
      </c>
      <c r="V297" s="314">
        <v>4800</v>
      </c>
      <c r="W297" s="315">
        <f t="shared" si="14"/>
        <v>4800</v>
      </c>
      <c r="X297" s="35">
        <f>IFERROR(IF(W297=0,"",ROUNDUP(W297/H297,0)*0.02175),"")</f>
        <v>6.9599999999999991</v>
      </c>
      <c r="Y297" s="55"/>
      <c r="Z297" s="56"/>
      <c r="AD297" s="57"/>
      <c r="BA297" s="220" t="s">
        <v>1</v>
      </c>
    </row>
    <row r="298" spans="1:53" ht="27" customHeight="1" x14ac:dyDescent="0.25">
      <c r="A298" s="53" t="s">
        <v>449</v>
      </c>
      <c r="B298" s="53" t="s">
        <v>451</v>
      </c>
      <c r="C298" s="30">
        <v>4301011240</v>
      </c>
      <c r="D298" s="322">
        <v>4607091384130</v>
      </c>
      <c r="E298" s="323"/>
      <c r="F298" s="313">
        <v>2.5</v>
      </c>
      <c r="G298" s="31">
        <v>6</v>
      </c>
      <c r="H298" s="313">
        <v>15</v>
      </c>
      <c r="I298" s="313">
        <v>15.48</v>
      </c>
      <c r="J298" s="31">
        <v>48</v>
      </c>
      <c r="K298" s="31" t="s">
        <v>98</v>
      </c>
      <c r="L298" s="32" t="s">
        <v>107</v>
      </c>
      <c r="M298" s="31">
        <v>60</v>
      </c>
      <c r="N298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5"/>
      <c r="P298" s="325"/>
      <c r="Q298" s="325"/>
      <c r="R298" s="323"/>
      <c r="S298" s="33"/>
      <c r="T298" s="33"/>
      <c r="U298" s="34" t="s">
        <v>65</v>
      </c>
      <c r="V298" s="314">
        <v>0</v>
      </c>
      <c r="W298" s="315">
        <f t="shared" si="14"/>
        <v>0</v>
      </c>
      <c r="X298" s="35" t="str">
        <f>IFERROR(IF(W298=0,"",ROUNDUP(W298/H298,0)*0.02039),"")</f>
        <v/>
      </c>
      <c r="Y298" s="55"/>
      <c r="Z298" s="56"/>
      <c r="AD298" s="57"/>
      <c r="BA298" s="221" t="s">
        <v>1</v>
      </c>
    </row>
    <row r="299" spans="1:53" ht="16.5" customHeight="1" x14ac:dyDescent="0.25">
      <c r="A299" s="53" t="s">
        <v>452</v>
      </c>
      <c r="B299" s="53" t="s">
        <v>453</v>
      </c>
      <c r="C299" s="30">
        <v>4301011330</v>
      </c>
      <c r="D299" s="322">
        <v>4607091384147</v>
      </c>
      <c r="E299" s="323"/>
      <c r="F299" s="313">
        <v>2.5</v>
      </c>
      <c r="G299" s="31">
        <v>6</v>
      </c>
      <c r="H299" s="313">
        <v>15</v>
      </c>
      <c r="I299" s="313">
        <v>15.48</v>
      </c>
      <c r="J299" s="31">
        <v>48</v>
      </c>
      <c r="K299" s="31" t="s">
        <v>98</v>
      </c>
      <c r="L299" s="32" t="s">
        <v>64</v>
      </c>
      <c r="M299" s="31">
        <v>60</v>
      </c>
      <c r="N299" s="6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5"/>
      <c r="P299" s="325"/>
      <c r="Q299" s="325"/>
      <c r="R299" s="323"/>
      <c r="S299" s="33"/>
      <c r="T299" s="33"/>
      <c r="U299" s="34" t="s">
        <v>65</v>
      </c>
      <c r="V299" s="314">
        <v>0</v>
      </c>
      <c r="W299" s="315">
        <f t="shared" si="14"/>
        <v>0</v>
      </c>
      <c r="X299" s="35" t="str">
        <f>IFERROR(IF(W299=0,"",ROUNDUP(W299/H299,0)*0.02175),"")</f>
        <v/>
      </c>
      <c r="Y299" s="55"/>
      <c r="Z299" s="56"/>
      <c r="AD299" s="57"/>
      <c r="BA299" s="222" t="s">
        <v>1</v>
      </c>
    </row>
    <row r="300" spans="1:53" ht="16.5" customHeight="1" x14ac:dyDescent="0.25">
      <c r="A300" s="53" t="s">
        <v>452</v>
      </c>
      <c r="B300" s="53" t="s">
        <v>454</v>
      </c>
      <c r="C300" s="30">
        <v>4301011238</v>
      </c>
      <c r="D300" s="322">
        <v>4607091384147</v>
      </c>
      <c r="E300" s="323"/>
      <c r="F300" s="313">
        <v>2.5</v>
      </c>
      <c r="G300" s="31">
        <v>6</v>
      </c>
      <c r="H300" s="313">
        <v>15</v>
      </c>
      <c r="I300" s="313">
        <v>15.48</v>
      </c>
      <c r="J300" s="31">
        <v>48</v>
      </c>
      <c r="K300" s="31" t="s">
        <v>98</v>
      </c>
      <c r="L300" s="32" t="s">
        <v>107</v>
      </c>
      <c r="M300" s="31">
        <v>60</v>
      </c>
      <c r="N300" s="576" t="s">
        <v>455</v>
      </c>
      <c r="O300" s="325"/>
      <c r="P300" s="325"/>
      <c r="Q300" s="325"/>
      <c r="R300" s="323"/>
      <c r="S300" s="33"/>
      <c r="T300" s="33"/>
      <c r="U300" s="34" t="s">
        <v>65</v>
      </c>
      <c r="V300" s="314">
        <v>0</v>
      </c>
      <c r="W300" s="315">
        <f t="shared" si="14"/>
        <v>0</v>
      </c>
      <c r="X300" s="35" t="str">
        <f>IFERROR(IF(W300=0,"",ROUNDUP(W300/H300,0)*0.02039),"")</f>
        <v/>
      </c>
      <c r="Y300" s="55"/>
      <c r="Z300" s="56"/>
      <c r="AD300" s="57"/>
      <c r="BA300" s="223" t="s">
        <v>1</v>
      </c>
    </row>
    <row r="301" spans="1:53" ht="27" customHeight="1" x14ac:dyDescent="0.25">
      <c r="A301" s="53" t="s">
        <v>456</v>
      </c>
      <c r="B301" s="53" t="s">
        <v>457</v>
      </c>
      <c r="C301" s="30">
        <v>4301011327</v>
      </c>
      <c r="D301" s="322">
        <v>4607091384154</v>
      </c>
      <c r="E301" s="323"/>
      <c r="F301" s="313">
        <v>0.5</v>
      </c>
      <c r="G301" s="31">
        <v>10</v>
      </c>
      <c r="H301" s="313">
        <v>5</v>
      </c>
      <c r="I301" s="313">
        <v>5.21</v>
      </c>
      <c r="J301" s="31">
        <v>120</v>
      </c>
      <c r="K301" s="31" t="s">
        <v>63</v>
      </c>
      <c r="L301" s="32" t="s">
        <v>64</v>
      </c>
      <c r="M301" s="31">
        <v>60</v>
      </c>
      <c r="N301" s="5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5"/>
      <c r="P301" s="325"/>
      <c r="Q301" s="325"/>
      <c r="R301" s="323"/>
      <c r="S301" s="33"/>
      <c r="T301" s="33"/>
      <c r="U301" s="34" t="s">
        <v>65</v>
      </c>
      <c r="V301" s="314">
        <v>0</v>
      </c>
      <c r="W301" s="315">
        <f t="shared" si="14"/>
        <v>0</v>
      </c>
      <c r="X301" s="35" t="str">
        <f>IFERROR(IF(W301=0,"",ROUNDUP(W301/H301,0)*0.00937),"")</f>
        <v/>
      </c>
      <c r="Y301" s="55"/>
      <c r="Z301" s="56"/>
      <c r="AD301" s="57"/>
      <c r="BA301" s="224" t="s">
        <v>1</v>
      </c>
    </row>
    <row r="302" spans="1:53" ht="27" customHeight="1" x14ac:dyDescent="0.25">
      <c r="A302" s="53" t="s">
        <v>458</v>
      </c>
      <c r="B302" s="53" t="s">
        <v>459</v>
      </c>
      <c r="C302" s="30">
        <v>4301011332</v>
      </c>
      <c r="D302" s="322">
        <v>4607091384161</v>
      </c>
      <c r="E302" s="323"/>
      <c r="F302" s="313">
        <v>0.5</v>
      </c>
      <c r="G302" s="31">
        <v>10</v>
      </c>
      <c r="H302" s="313">
        <v>5</v>
      </c>
      <c r="I302" s="313">
        <v>5.21</v>
      </c>
      <c r="J302" s="31">
        <v>120</v>
      </c>
      <c r="K302" s="31" t="s">
        <v>63</v>
      </c>
      <c r="L302" s="32" t="s">
        <v>64</v>
      </c>
      <c r="M302" s="31">
        <v>60</v>
      </c>
      <c r="N302" s="3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5"/>
      <c r="P302" s="325"/>
      <c r="Q302" s="325"/>
      <c r="R302" s="323"/>
      <c r="S302" s="33"/>
      <c r="T302" s="33"/>
      <c r="U302" s="34" t="s">
        <v>65</v>
      </c>
      <c r="V302" s="314">
        <v>0</v>
      </c>
      <c r="W302" s="315">
        <f t="shared" si="14"/>
        <v>0</v>
      </c>
      <c r="X302" s="35" t="str">
        <f>IFERROR(IF(W302=0,"",ROUNDUP(W302/H302,0)*0.00937),"")</f>
        <v/>
      </c>
      <c r="Y302" s="55"/>
      <c r="Z302" s="56"/>
      <c r="AD302" s="57"/>
      <c r="BA302" s="225" t="s">
        <v>1</v>
      </c>
    </row>
    <row r="303" spans="1:53" x14ac:dyDescent="0.2">
      <c r="A303" s="329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1"/>
      <c r="N303" s="326" t="s">
        <v>66</v>
      </c>
      <c r="O303" s="327"/>
      <c r="P303" s="327"/>
      <c r="Q303" s="327"/>
      <c r="R303" s="327"/>
      <c r="S303" s="327"/>
      <c r="T303" s="328"/>
      <c r="U303" s="36" t="s">
        <v>67</v>
      </c>
      <c r="V303" s="316">
        <f>IFERROR(V295/H295,"0")+IFERROR(V296/H296,"0")+IFERROR(V297/H297,"0")+IFERROR(V298/H298,"0")+IFERROR(V299/H299,"0")+IFERROR(V300/H300,"0")+IFERROR(V301/H301,"0")+IFERROR(V302/H302,"0")</f>
        <v>320</v>
      </c>
      <c r="W303" s="316">
        <f>IFERROR(W295/H295,"0")+IFERROR(W296/H296,"0")+IFERROR(W297/H297,"0")+IFERROR(W298/H298,"0")+IFERROR(W299/H299,"0")+IFERROR(W300/H300,"0")+IFERROR(W301/H301,"0")+IFERROR(W302/H302,"0")</f>
        <v>320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6.9599999999999991</v>
      </c>
      <c r="Y303" s="317"/>
      <c r="Z303" s="317"/>
    </row>
    <row r="304" spans="1:53" x14ac:dyDescent="0.2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1"/>
      <c r="N304" s="326" t="s">
        <v>66</v>
      </c>
      <c r="O304" s="327"/>
      <c r="P304" s="327"/>
      <c r="Q304" s="327"/>
      <c r="R304" s="327"/>
      <c r="S304" s="327"/>
      <c r="T304" s="328"/>
      <c r="U304" s="36" t="s">
        <v>65</v>
      </c>
      <c r="V304" s="316">
        <f>IFERROR(SUM(V295:V302),"0")</f>
        <v>4800</v>
      </c>
      <c r="W304" s="316">
        <f>IFERROR(SUM(W295:W302),"0")</f>
        <v>4800</v>
      </c>
      <c r="X304" s="36"/>
      <c r="Y304" s="317"/>
      <c r="Z304" s="317"/>
    </row>
    <row r="305" spans="1:53" ht="14.25" customHeight="1" x14ac:dyDescent="0.25">
      <c r="A305" s="343" t="s">
        <v>95</v>
      </c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30"/>
      <c r="P305" s="330"/>
      <c r="Q305" s="330"/>
      <c r="R305" s="330"/>
      <c r="S305" s="330"/>
      <c r="T305" s="330"/>
      <c r="U305" s="330"/>
      <c r="V305" s="330"/>
      <c r="W305" s="330"/>
      <c r="X305" s="330"/>
      <c r="Y305" s="309"/>
      <c r="Z305" s="309"/>
    </row>
    <row r="306" spans="1:53" ht="27" customHeight="1" x14ac:dyDescent="0.25">
      <c r="A306" s="53" t="s">
        <v>460</v>
      </c>
      <c r="B306" s="53" t="s">
        <v>461</v>
      </c>
      <c r="C306" s="30">
        <v>4301020178</v>
      </c>
      <c r="D306" s="322">
        <v>4607091383980</v>
      </c>
      <c r="E306" s="323"/>
      <c r="F306" s="313">
        <v>2.5</v>
      </c>
      <c r="G306" s="31">
        <v>6</v>
      </c>
      <c r="H306" s="313">
        <v>15</v>
      </c>
      <c r="I306" s="313">
        <v>15.48</v>
      </c>
      <c r="J306" s="31">
        <v>48</v>
      </c>
      <c r="K306" s="31" t="s">
        <v>98</v>
      </c>
      <c r="L306" s="32" t="s">
        <v>99</v>
      </c>
      <c r="M306" s="31">
        <v>50</v>
      </c>
      <c r="N306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5"/>
      <c r="P306" s="325"/>
      <c r="Q306" s="325"/>
      <c r="R306" s="323"/>
      <c r="S306" s="33"/>
      <c r="T306" s="33"/>
      <c r="U306" s="34" t="s">
        <v>65</v>
      </c>
      <c r="V306" s="314">
        <v>0</v>
      </c>
      <c r="W306" s="315">
        <f>IFERROR(IF(V306="",0,CEILING((V306/$H306),1)*$H306),"")</f>
        <v>0</v>
      </c>
      <c r="X306" s="35" t="str">
        <f>IFERROR(IF(W306=0,"",ROUNDUP(W306/H306,0)*0.02175),"")</f>
        <v/>
      </c>
      <c r="Y306" s="55"/>
      <c r="Z306" s="56"/>
      <c r="AD306" s="57"/>
      <c r="BA306" s="226" t="s">
        <v>1</v>
      </c>
    </row>
    <row r="307" spans="1:53" ht="16.5" customHeight="1" x14ac:dyDescent="0.25">
      <c r="A307" s="53" t="s">
        <v>462</v>
      </c>
      <c r="B307" s="53" t="s">
        <v>463</v>
      </c>
      <c r="C307" s="30">
        <v>4301020270</v>
      </c>
      <c r="D307" s="322">
        <v>4680115883314</v>
      </c>
      <c r="E307" s="323"/>
      <c r="F307" s="313">
        <v>1.35</v>
      </c>
      <c r="G307" s="31">
        <v>8</v>
      </c>
      <c r="H307" s="313">
        <v>10.8</v>
      </c>
      <c r="I307" s="313">
        <v>11.28</v>
      </c>
      <c r="J307" s="31">
        <v>56</v>
      </c>
      <c r="K307" s="31" t="s">
        <v>98</v>
      </c>
      <c r="L307" s="32" t="s">
        <v>119</v>
      </c>
      <c r="M307" s="31">
        <v>50</v>
      </c>
      <c r="N307" s="456" t="s">
        <v>464</v>
      </c>
      <c r="O307" s="325"/>
      <c r="P307" s="325"/>
      <c r="Q307" s="325"/>
      <c r="R307" s="323"/>
      <c r="S307" s="33"/>
      <c r="T307" s="33"/>
      <c r="U307" s="34" t="s">
        <v>65</v>
      </c>
      <c r="V307" s="314">
        <v>0</v>
      </c>
      <c r="W307" s="315">
        <f>IFERROR(IF(V307="",0,CEILING((V307/$H307),1)*$H307),"")</f>
        <v>0</v>
      </c>
      <c r="X307" s="35" t="str">
        <f>IFERROR(IF(W307=0,"",ROUNDUP(W307/H307,0)*0.02175),"")</f>
        <v/>
      </c>
      <c r="Y307" s="55"/>
      <c r="Z307" s="56"/>
      <c r="AD307" s="57"/>
      <c r="BA307" s="227" t="s">
        <v>1</v>
      </c>
    </row>
    <row r="308" spans="1:53" ht="27" customHeight="1" x14ac:dyDescent="0.25">
      <c r="A308" s="53" t="s">
        <v>465</v>
      </c>
      <c r="B308" s="53" t="s">
        <v>466</v>
      </c>
      <c r="C308" s="30">
        <v>4301020179</v>
      </c>
      <c r="D308" s="322">
        <v>4607091384178</v>
      </c>
      <c r="E308" s="323"/>
      <c r="F308" s="313">
        <v>0.4</v>
      </c>
      <c r="G308" s="31">
        <v>10</v>
      </c>
      <c r="H308" s="313">
        <v>4</v>
      </c>
      <c r="I308" s="313">
        <v>4.24</v>
      </c>
      <c r="J308" s="31">
        <v>120</v>
      </c>
      <c r="K308" s="31" t="s">
        <v>63</v>
      </c>
      <c r="L308" s="32" t="s">
        <v>99</v>
      </c>
      <c r="M308" s="31">
        <v>50</v>
      </c>
      <c r="N308" s="4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5"/>
      <c r="P308" s="325"/>
      <c r="Q308" s="325"/>
      <c r="R308" s="323"/>
      <c r="S308" s="33"/>
      <c r="T308" s="33"/>
      <c r="U308" s="34" t="s">
        <v>65</v>
      </c>
      <c r="V308" s="314">
        <v>0</v>
      </c>
      <c r="W308" s="315">
        <f>IFERROR(IF(V308="",0,CEILING((V308/$H308),1)*$H308),"")</f>
        <v>0</v>
      </c>
      <c r="X308" s="35" t="str">
        <f>IFERROR(IF(W308=0,"",ROUNDUP(W308/H308,0)*0.00937),"")</f>
        <v/>
      </c>
      <c r="Y308" s="55"/>
      <c r="Z308" s="56"/>
      <c r="AD308" s="57"/>
      <c r="BA308" s="228" t="s">
        <v>1</v>
      </c>
    </row>
    <row r="309" spans="1:53" x14ac:dyDescent="0.2">
      <c r="A309" s="329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1"/>
      <c r="N309" s="326" t="s">
        <v>66</v>
      </c>
      <c r="O309" s="327"/>
      <c r="P309" s="327"/>
      <c r="Q309" s="327"/>
      <c r="R309" s="327"/>
      <c r="S309" s="327"/>
      <c r="T309" s="328"/>
      <c r="U309" s="36" t="s">
        <v>67</v>
      </c>
      <c r="V309" s="316">
        <f>IFERROR(V306/H306,"0")+IFERROR(V307/H307,"0")+IFERROR(V308/H308,"0")</f>
        <v>0</v>
      </c>
      <c r="W309" s="316">
        <f>IFERROR(W306/H306,"0")+IFERROR(W307/H307,"0")+IFERROR(W308/H308,"0")</f>
        <v>0</v>
      </c>
      <c r="X309" s="316">
        <f>IFERROR(IF(X306="",0,X306),"0")+IFERROR(IF(X307="",0,X307),"0")+IFERROR(IF(X308="",0,X308),"0")</f>
        <v>0</v>
      </c>
      <c r="Y309" s="317"/>
      <c r="Z309" s="317"/>
    </row>
    <row r="310" spans="1:53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1"/>
      <c r="N310" s="326" t="s">
        <v>66</v>
      </c>
      <c r="O310" s="327"/>
      <c r="P310" s="327"/>
      <c r="Q310" s="327"/>
      <c r="R310" s="327"/>
      <c r="S310" s="327"/>
      <c r="T310" s="328"/>
      <c r="U310" s="36" t="s">
        <v>65</v>
      </c>
      <c r="V310" s="316">
        <f>IFERROR(SUM(V306:V308),"0")</f>
        <v>0</v>
      </c>
      <c r="W310" s="316">
        <f>IFERROR(SUM(W306:W308),"0")</f>
        <v>0</v>
      </c>
      <c r="X310" s="36"/>
      <c r="Y310" s="317"/>
      <c r="Z310" s="317"/>
    </row>
    <row r="311" spans="1:53" ht="14.25" customHeight="1" x14ac:dyDescent="0.25">
      <c r="A311" s="343" t="s">
        <v>68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309"/>
      <c r="Z311" s="309"/>
    </row>
    <row r="312" spans="1:53" ht="27" customHeight="1" x14ac:dyDescent="0.25">
      <c r="A312" s="53" t="s">
        <v>467</v>
      </c>
      <c r="B312" s="53" t="s">
        <v>468</v>
      </c>
      <c r="C312" s="30">
        <v>4301051298</v>
      </c>
      <c r="D312" s="322">
        <v>4607091384260</v>
      </c>
      <c r="E312" s="323"/>
      <c r="F312" s="313">
        <v>1.3</v>
      </c>
      <c r="G312" s="31">
        <v>6</v>
      </c>
      <c r="H312" s="313">
        <v>7.8</v>
      </c>
      <c r="I312" s="313">
        <v>8.3640000000000008</v>
      </c>
      <c r="J312" s="31">
        <v>56</v>
      </c>
      <c r="K312" s="31" t="s">
        <v>98</v>
      </c>
      <c r="L312" s="32" t="s">
        <v>64</v>
      </c>
      <c r="M312" s="31">
        <v>35</v>
      </c>
      <c r="N312" s="63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25"/>
      <c r="P312" s="325"/>
      <c r="Q312" s="325"/>
      <c r="R312" s="323"/>
      <c r="S312" s="33"/>
      <c r="T312" s="33"/>
      <c r="U312" s="34" t="s">
        <v>65</v>
      </c>
      <c r="V312" s="314">
        <v>750</v>
      </c>
      <c r="W312" s="315">
        <f>IFERROR(IF(V312="",0,CEILING((V312/$H312),1)*$H312),"")</f>
        <v>756.6</v>
      </c>
      <c r="X312" s="35">
        <f>IFERROR(IF(W312=0,"",ROUNDUP(W312/H312,0)*0.02175),"")</f>
        <v>2.10975</v>
      </c>
      <c r="Y312" s="55"/>
      <c r="Z312" s="56"/>
      <c r="AD312" s="57"/>
      <c r="BA312" s="229" t="s">
        <v>1</v>
      </c>
    </row>
    <row r="313" spans="1:53" x14ac:dyDescent="0.2">
      <c r="A313" s="329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0"/>
      <c r="M313" s="331"/>
      <c r="N313" s="326" t="s">
        <v>66</v>
      </c>
      <c r="O313" s="327"/>
      <c r="P313" s="327"/>
      <c r="Q313" s="327"/>
      <c r="R313" s="327"/>
      <c r="S313" s="327"/>
      <c r="T313" s="328"/>
      <c r="U313" s="36" t="s">
        <v>67</v>
      </c>
      <c r="V313" s="316">
        <f>IFERROR(V312/H312,"0")</f>
        <v>96.15384615384616</v>
      </c>
      <c r="W313" s="316">
        <f>IFERROR(W312/H312,"0")</f>
        <v>97</v>
      </c>
      <c r="X313" s="316">
        <f>IFERROR(IF(X312="",0,X312),"0")</f>
        <v>2.10975</v>
      </c>
      <c r="Y313" s="317"/>
      <c r="Z313" s="317"/>
    </row>
    <row r="314" spans="1:53" x14ac:dyDescent="0.2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0"/>
      <c r="M314" s="331"/>
      <c r="N314" s="326" t="s">
        <v>66</v>
      </c>
      <c r="O314" s="327"/>
      <c r="P314" s="327"/>
      <c r="Q314" s="327"/>
      <c r="R314" s="327"/>
      <c r="S314" s="327"/>
      <c r="T314" s="328"/>
      <c r="U314" s="36" t="s">
        <v>65</v>
      </c>
      <c r="V314" s="316">
        <f>IFERROR(SUM(V312:V312),"0")</f>
        <v>750</v>
      </c>
      <c r="W314" s="316">
        <f>IFERROR(SUM(W312:W312),"0")</f>
        <v>756.6</v>
      </c>
      <c r="X314" s="36"/>
      <c r="Y314" s="317"/>
      <c r="Z314" s="317"/>
    </row>
    <row r="315" spans="1:53" ht="14.25" customHeight="1" x14ac:dyDescent="0.25">
      <c r="A315" s="343" t="s">
        <v>225</v>
      </c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0"/>
      <c r="V315" s="330"/>
      <c r="W315" s="330"/>
      <c r="X315" s="330"/>
      <c r="Y315" s="309"/>
      <c r="Z315" s="309"/>
    </row>
    <row r="316" spans="1:53" ht="16.5" customHeight="1" x14ac:dyDescent="0.25">
      <c r="A316" s="53" t="s">
        <v>469</v>
      </c>
      <c r="B316" s="53" t="s">
        <v>470</v>
      </c>
      <c r="C316" s="30">
        <v>4301060314</v>
      </c>
      <c r="D316" s="322">
        <v>4607091384673</v>
      </c>
      <c r="E316" s="323"/>
      <c r="F316" s="313">
        <v>1.3</v>
      </c>
      <c r="G316" s="31">
        <v>6</v>
      </c>
      <c r="H316" s="313">
        <v>7.8</v>
      </c>
      <c r="I316" s="313">
        <v>8.3640000000000008</v>
      </c>
      <c r="J316" s="31">
        <v>56</v>
      </c>
      <c r="K316" s="31" t="s">
        <v>98</v>
      </c>
      <c r="L316" s="32" t="s">
        <v>64</v>
      </c>
      <c r="M316" s="31">
        <v>30</v>
      </c>
      <c r="N316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25"/>
      <c r="P316" s="325"/>
      <c r="Q316" s="325"/>
      <c r="R316" s="323"/>
      <c r="S316" s="33"/>
      <c r="T316" s="33"/>
      <c r="U316" s="34" t="s">
        <v>65</v>
      </c>
      <c r="V316" s="314">
        <v>550</v>
      </c>
      <c r="W316" s="315">
        <f>IFERROR(IF(V316="",0,CEILING((V316/$H316),1)*$H316),"")</f>
        <v>553.79999999999995</v>
      </c>
      <c r="X316" s="35">
        <f>IFERROR(IF(W316=0,"",ROUNDUP(W316/H316,0)*0.02175),"")</f>
        <v>1.5442499999999999</v>
      </c>
      <c r="Y316" s="55"/>
      <c r="Z316" s="56"/>
      <c r="AD316" s="57"/>
      <c r="BA316" s="230" t="s">
        <v>1</v>
      </c>
    </row>
    <row r="317" spans="1:53" x14ac:dyDescent="0.2">
      <c r="A317" s="329"/>
      <c r="B317" s="330"/>
      <c r="C317" s="330"/>
      <c r="D317" s="330"/>
      <c r="E317" s="330"/>
      <c r="F317" s="330"/>
      <c r="G317" s="330"/>
      <c r="H317" s="330"/>
      <c r="I317" s="330"/>
      <c r="J317" s="330"/>
      <c r="K317" s="330"/>
      <c r="L317" s="330"/>
      <c r="M317" s="331"/>
      <c r="N317" s="326" t="s">
        <v>66</v>
      </c>
      <c r="O317" s="327"/>
      <c r="P317" s="327"/>
      <c r="Q317" s="327"/>
      <c r="R317" s="327"/>
      <c r="S317" s="327"/>
      <c r="T317" s="328"/>
      <c r="U317" s="36" t="s">
        <v>67</v>
      </c>
      <c r="V317" s="316">
        <f>IFERROR(V316/H316,"0")</f>
        <v>70.512820512820511</v>
      </c>
      <c r="W317" s="316">
        <f>IFERROR(W316/H316,"0")</f>
        <v>71</v>
      </c>
      <c r="X317" s="316">
        <f>IFERROR(IF(X316="",0,X316),"0")</f>
        <v>1.5442499999999999</v>
      </c>
      <c r="Y317" s="317"/>
      <c r="Z317" s="317"/>
    </row>
    <row r="318" spans="1:53" x14ac:dyDescent="0.2">
      <c r="A318" s="330"/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1"/>
      <c r="N318" s="326" t="s">
        <v>66</v>
      </c>
      <c r="O318" s="327"/>
      <c r="P318" s="327"/>
      <c r="Q318" s="327"/>
      <c r="R318" s="327"/>
      <c r="S318" s="327"/>
      <c r="T318" s="328"/>
      <c r="U318" s="36" t="s">
        <v>65</v>
      </c>
      <c r="V318" s="316">
        <f>IFERROR(SUM(V316:V316),"0")</f>
        <v>550</v>
      </c>
      <c r="W318" s="316">
        <f>IFERROR(SUM(W316:W316),"0")</f>
        <v>553.79999999999995</v>
      </c>
      <c r="X318" s="36"/>
      <c r="Y318" s="317"/>
      <c r="Z318" s="317"/>
    </row>
    <row r="319" spans="1:53" ht="16.5" customHeight="1" x14ac:dyDescent="0.25">
      <c r="A319" s="351" t="s">
        <v>471</v>
      </c>
      <c r="B319" s="330"/>
      <c r="C319" s="330"/>
      <c r="D319" s="330"/>
      <c r="E319" s="330"/>
      <c r="F319" s="330"/>
      <c r="G319" s="330"/>
      <c r="H319" s="330"/>
      <c r="I319" s="330"/>
      <c r="J319" s="330"/>
      <c r="K319" s="330"/>
      <c r="L319" s="330"/>
      <c r="M319" s="330"/>
      <c r="N319" s="330"/>
      <c r="O319" s="330"/>
      <c r="P319" s="330"/>
      <c r="Q319" s="330"/>
      <c r="R319" s="330"/>
      <c r="S319" s="330"/>
      <c r="T319" s="330"/>
      <c r="U319" s="330"/>
      <c r="V319" s="330"/>
      <c r="W319" s="330"/>
      <c r="X319" s="330"/>
      <c r="Y319" s="310"/>
      <c r="Z319" s="310"/>
    </row>
    <row r="320" spans="1:53" ht="14.25" customHeight="1" x14ac:dyDescent="0.25">
      <c r="A320" s="343" t="s">
        <v>103</v>
      </c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0"/>
      <c r="V320" s="330"/>
      <c r="W320" s="330"/>
      <c r="X320" s="330"/>
      <c r="Y320" s="309"/>
      <c r="Z320" s="309"/>
    </row>
    <row r="321" spans="1:53" ht="27" customHeight="1" x14ac:dyDescent="0.25">
      <c r="A321" s="53" t="s">
        <v>472</v>
      </c>
      <c r="B321" s="53" t="s">
        <v>473</v>
      </c>
      <c r="C321" s="30">
        <v>4301011324</v>
      </c>
      <c r="D321" s="322">
        <v>4607091384185</v>
      </c>
      <c r="E321" s="323"/>
      <c r="F321" s="313">
        <v>0.8</v>
      </c>
      <c r="G321" s="31">
        <v>15</v>
      </c>
      <c r="H321" s="313">
        <v>12</v>
      </c>
      <c r="I321" s="313">
        <v>12.48</v>
      </c>
      <c r="J321" s="31">
        <v>56</v>
      </c>
      <c r="K321" s="31" t="s">
        <v>98</v>
      </c>
      <c r="L321" s="32" t="s">
        <v>64</v>
      </c>
      <c r="M321" s="31">
        <v>60</v>
      </c>
      <c r="N321" s="3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25"/>
      <c r="P321" s="325"/>
      <c r="Q321" s="325"/>
      <c r="R321" s="323"/>
      <c r="S321" s="33"/>
      <c r="T321" s="33"/>
      <c r="U321" s="34" t="s">
        <v>65</v>
      </c>
      <c r="V321" s="314">
        <v>0</v>
      </c>
      <c r="W321" s="315">
        <f>IFERROR(IF(V321="",0,CEILING((V321/$H321),1)*$H321),"")</f>
        <v>0</v>
      </c>
      <c r="X321" s="35" t="str">
        <f>IFERROR(IF(W321=0,"",ROUNDUP(W321/H321,0)*0.02175),"")</f>
        <v/>
      </c>
      <c r="Y321" s="55"/>
      <c r="Z321" s="56"/>
      <c r="AD321" s="57"/>
      <c r="BA321" s="231" t="s">
        <v>1</v>
      </c>
    </row>
    <row r="322" spans="1:53" ht="27" customHeight="1" x14ac:dyDescent="0.25">
      <c r="A322" s="53" t="s">
        <v>474</v>
      </c>
      <c r="B322" s="53" t="s">
        <v>475</v>
      </c>
      <c r="C322" s="30">
        <v>4301011312</v>
      </c>
      <c r="D322" s="322">
        <v>4607091384192</v>
      </c>
      <c r="E322" s="323"/>
      <c r="F322" s="313">
        <v>1.8</v>
      </c>
      <c r="G322" s="31">
        <v>6</v>
      </c>
      <c r="H322" s="313">
        <v>10.8</v>
      </c>
      <c r="I322" s="313">
        <v>11.28</v>
      </c>
      <c r="J322" s="31">
        <v>56</v>
      </c>
      <c r="K322" s="31" t="s">
        <v>98</v>
      </c>
      <c r="L322" s="32" t="s">
        <v>99</v>
      </c>
      <c r="M322" s="31">
        <v>60</v>
      </c>
      <c r="N322" s="6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25"/>
      <c r="P322" s="325"/>
      <c r="Q322" s="325"/>
      <c r="R322" s="323"/>
      <c r="S322" s="33"/>
      <c r="T322" s="33"/>
      <c r="U322" s="34" t="s">
        <v>65</v>
      </c>
      <c r="V322" s="314">
        <v>0</v>
      </c>
      <c r="W322" s="315">
        <f>IFERROR(IF(V322="",0,CEILING((V322/$H322),1)*$H322),"")</f>
        <v>0</v>
      </c>
      <c r="X322" s="35" t="str">
        <f>IFERROR(IF(W322=0,"",ROUNDUP(W322/H322,0)*0.02175),"")</f>
        <v/>
      </c>
      <c r="Y322" s="55"/>
      <c r="Z322" s="56"/>
      <c r="AD322" s="57"/>
      <c r="BA322" s="232" t="s">
        <v>1</v>
      </c>
    </row>
    <row r="323" spans="1:53" ht="27" customHeight="1" x14ac:dyDescent="0.25">
      <c r="A323" s="53" t="s">
        <v>476</v>
      </c>
      <c r="B323" s="53" t="s">
        <v>477</v>
      </c>
      <c r="C323" s="30">
        <v>4301011483</v>
      </c>
      <c r="D323" s="322">
        <v>4680115881907</v>
      </c>
      <c r="E323" s="323"/>
      <c r="F323" s="313">
        <v>1.8</v>
      </c>
      <c r="G323" s="31">
        <v>6</v>
      </c>
      <c r="H323" s="313">
        <v>10.8</v>
      </c>
      <c r="I323" s="313">
        <v>11.28</v>
      </c>
      <c r="J323" s="31">
        <v>56</v>
      </c>
      <c r="K323" s="31" t="s">
        <v>98</v>
      </c>
      <c r="L323" s="32" t="s">
        <v>64</v>
      </c>
      <c r="M323" s="31">
        <v>60</v>
      </c>
      <c r="N323" s="36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25"/>
      <c r="P323" s="325"/>
      <c r="Q323" s="325"/>
      <c r="R323" s="323"/>
      <c r="S323" s="33"/>
      <c r="T323" s="33"/>
      <c r="U323" s="34" t="s">
        <v>65</v>
      </c>
      <c r="V323" s="314">
        <v>0</v>
      </c>
      <c r="W323" s="315">
        <f>IFERROR(IF(V323="",0,CEILING((V323/$H323),1)*$H323),"")</f>
        <v>0</v>
      </c>
      <c r="X323" s="35" t="str">
        <f>IFERROR(IF(W323=0,"",ROUNDUP(W323/H323,0)*0.02175),"")</f>
        <v/>
      </c>
      <c r="Y323" s="55"/>
      <c r="Z323" s="56"/>
      <c r="AD323" s="57"/>
      <c r="BA323" s="233" t="s">
        <v>1</v>
      </c>
    </row>
    <row r="324" spans="1:53" ht="27" customHeight="1" x14ac:dyDescent="0.25">
      <c r="A324" s="53" t="s">
        <v>478</v>
      </c>
      <c r="B324" s="53" t="s">
        <v>479</v>
      </c>
      <c r="C324" s="30">
        <v>4301011303</v>
      </c>
      <c r="D324" s="322">
        <v>4607091384680</v>
      </c>
      <c r="E324" s="323"/>
      <c r="F324" s="313">
        <v>0.4</v>
      </c>
      <c r="G324" s="31">
        <v>10</v>
      </c>
      <c r="H324" s="313">
        <v>4</v>
      </c>
      <c r="I324" s="313">
        <v>4.21</v>
      </c>
      <c r="J324" s="31">
        <v>120</v>
      </c>
      <c r="K324" s="31" t="s">
        <v>63</v>
      </c>
      <c r="L324" s="32" t="s">
        <v>64</v>
      </c>
      <c r="M324" s="31">
        <v>60</v>
      </c>
      <c r="N324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25"/>
      <c r="P324" s="325"/>
      <c r="Q324" s="325"/>
      <c r="R324" s="323"/>
      <c r="S324" s="33"/>
      <c r="T324" s="33"/>
      <c r="U324" s="34" t="s">
        <v>65</v>
      </c>
      <c r="V324" s="314">
        <v>0</v>
      </c>
      <c r="W324" s="315">
        <f>IFERROR(IF(V324="",0,CEILING((V324/$H324),1)*$H324),"")</f>
        <v>0</v>
      </c>
      <c r="X324" s="35" t="str">
        <f>IFERROR(IF(W324=0,"",ROUNDUP(W324/H324,0)*0.00937),"")</f>
        <v/>
      </c>
      <c r="Y324" s="55"/>
      <c r="Z324" s="56"/>
      <c r="AD324" s="57"/>
      <c r="BA324" s="234" t="s">
        <v>1</v>
      </c>
    </row>
    <row r="325" spans="1:53" x14ac:dyDescent="0.2">
      <c r="A325" s="329"/>
      <c r="B325" s="330"/>
      <c r="C325" s="330"/>
      <c r="D325" s="330"/>
      <c r="E325" s="330"/>
      <c r="F325" s="330"/>
      <c r="G325" s="330"/>
      <c r="H325" s="330"/>
      <c r="I325" s="330"/>
      <c r="J325" s="330"/>
      <c r="K325" s="330"/>
      <c r="L325" s="330"/>
      <c r="M325" s="331"/>
      <c r="N325" s="326" t="s">
        <v>66</v>
      </c>
      <c r="O325" s="327"/>
      <c r="P325" s="327"/>
      <c r="Q325" s="327"/>
      <c r="R325" s="327"/>
      <c r="S325" s="327"/>
      <c r="T325" s="328"/>
      <c r="U325" s="36" t="s">
        <v>67</v>
      </c>
      <c r="V325" s="316">
        <f>IFERROR(V321/H321,"0")+IFERROR(V322/H322,"0")+IFERROR(V323/H323,"0")+IFERROR(V324/H324,"0")</f>
        <v>0</v>
      </c>
      <c r="W325" s="316">
        <f>IFERROR(W321/H321,"0")+IFERROR(W322/H322,"0")+IFERROR(W323/H323,"0")+IFERROR(W324/H324,"0")</f>
        <v>0</v>
      </c>
      <c r="X325" s="316">
        <f>IFERROR(IF(X321="",0,X321),"0")+IFERROR(IF(X322="",0,X322),"0")+IFERROR(IF(X323="",0,X323),"0")+IFERROR(IF(X324="",0,X324),"0")</f>
        <v>0</v>
      </c>
      <c r="Y325" s="317"/>
      <c r="Z325" s="317"/>
    </row>
    <row r="326" spans="1:53" x14ac:dyDescent="0.2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330"/>
      <c r="L326" s="330"/>
      <c r="M326" s="331"/>
      <c r="N326" s="326" t="s">
        <v>66</v>
      </c>
      <c r="O326" s="327"/>
      <c r="P326" s="327"/>
      <c r="Q326" s="327"/>
      <c r="R326" s="327"/>
      <c r="S326" s="327"/>
      <c r="T326" s="328"/>
      <c r="U326" s="36" t="s">
        <v>65</v>
      </c>
      <c r="V326" s="316">
        <f>IFERROR(SUM(V321:V324),"0")</f>
        <v>0</v>
      </c>
      <c r="W326" s="316">
        <f>IFERROR(SUM(W321:W324),"0")</f>
        <v>0</v>
      </c>
      <c r="X326" s="36"/>
      <c r="Y326" s="317"/>
      <c r="Z326" s="317"/>
    </row>
    <row r="327" spans="1:53" ht="14.25" customHeight="1" x14ac:dyDescent="0.25">
      <c r="A327" s="343" t="s">
        <v>60</v>
      </c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0"/>
      <c r="V327" s="330"/>
      <c r="W327" s="330"/>
      <c r="X327" s="330"/>
      <c r="Y327" s="309"/>
      <c r="Z327" s="309"/>
    </row>
    <row r="328" spans="1:53" ht="27" customHeight="1" x14ac:dyDescent="0.25">
      <c r="A328" s="53" t="s">
        <v>480</v>
      </c>
      <c r="B328" s="53" t="s">
        <v>481</v>
      </c>
      <c r="C328" s="30">
        <v>4301031139</v>
      </c>
      <c r="D328" s="322">
        <v>4607091384802</v>
      </c>
      <c r="E328" s="323"/>
      <c r="F328" s="313">
        <v>0.73</v>
      </c>
      <c r="G328" s="31">
        <v>6</v>
      </c>
      <c r="H328" s="313">
        <v>4.38</v>
      </c>
      <c r="I328" s="313">
        <v>4.58</v>
      </c>
      <c r="J328" s="31">
        <v>156</v>
      </c>
      <c r="K328" s="31" t="s">
        <v>63</v>
      </c>
      <c r="L328" s="32" t="s">
        <v>64</v>
      </c>
      <c r="M328" s="31">
        <v>35</v>
      </c>
      <c r="N328" s="3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25"/>
      <c r="P328" s="325"/>
      <c r="Q328" s="325"/>
      <c r="R328" s="323"/>
      <c r="S328" s="33"/>
      <c r="T328" s="33"/>
      <c r="U328" s="34" t="s">
        <v>65</v>
      </c>
      <c r="V328" s="314">
        <v>130</v>
      </c>
      <c r="W328" s="315">
        <f>IFERROR(IF(V328="",0,CEILING((V328/$H328),1)*$H328),"")</f>
        <v>131.4</v>
      </c>
      <c r="X328" s="35">
        <f>IFERROR(IF(W328=0,"",ROUNDUP(W328/H328,0)*0.00753),"")</f>
        <v>0.22590000000000002</v>
      </c>
      <c r="Y328" s="55"/>
      <c r="Z328" s="56"/>
      <c r="AD328" s="57"/>
      <c r="BA328" s="235" t="s">
        <v>1</v>
      </c>
    </row>
    <row r="329" spans="1:53" ht="27" customHeight="1" x14ac:dyDescent="0.25">
      <c r="A329" s="53" t="s">
        <v>482</v>
      </c>
      <c r="B329" s="53" t="s">
        <v>483</v>
      </c>
      <c r="C329" s="30">
        <v>4301031140</v>
      </c>
      <c r="D329" s="322">
        <v>4607091384826</v>
      </c>
      <c r="E329" s="323"/>
      <c r="F329" s="313">
        <v>0.35</v>
      </c>
      <c r="G329" s="31">
        <v>8</v>
      </c>
      <c r="H329" s="313">
        <v>2.8</v>
      </c>
      <c r="I329" s="313">
        <v>2.9</v>
      </c>
      <c r="J329" s="31">
        <v>234</v>
      </c>
      <c r="K329" s="31" t="s">
        <v>170</v>
      </c>
      <c r="L329" s="32" t="s">
        <v>64</v>
      </c>
      <c r="M329" s="31">
        <v>35</v>
      </c>
      <c r="N329" s="5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25"/>
      <c r="P329" s="325"/>
      <c r="Q329" s="325"/>
      <c r="R329" s="323"/>
      <c r="S329" s="33"/>
      <c r="T329" s="33"/>
      <c r="U329" s="34" t="s">
        <v>65</v>
      </c>
      <c r="V329" s="314">
        <v>0</v>
      </c>
      <c r="W329" s="315">
        <f>IFERROR(IF(V329="",0,CEILING((V329/$H329),1)*$H329),"")</f>
        <v>0</v>
      </c>
      <c r="X329" s="35" t="str">
        <f>IFERROR(IF(W329=0,"",ROUNDUP(W329/H329,0)*0.00502),"")</f>
        <v/>
      </c>
      <c r="Y329" s="55"/>
      <c r="Z329" s="56"/>
      <c r="AD329" s="57"/>
      <c r="BA329" s="236" t="s">
        <v>1</v>
      </c>
    </row>
    <row r="330" spans="1:53" x14ac:dyDescent="0.2">
      <c r="A330" s="329"/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1"/>
      <c r="N330" s="326" t="s">
        <v>66</v>
      </c>
      <c r="O330" s="327"/>
      <c r="P330" s="327"/>
      <c r="Q330" s="327"/>
      <c r="R330" s="327"/>
      <c r="S330" s="327"/>
      <c r="T330" s="328"/>
      <c r="U330" s="36" t="s">
        <v>67</v>
      </c>
      <c r="V330" s="316">
        <f>IFERROR(V328/H328,"0")+IFERROR(V329/H329,"0")</f>
        <v>29.680365296803654</v>
      </c>
      <c r="W330" s="316">
        <f>IFERROR(W328/H328,"0")+IFERROR(W329/H329,"0")</f>
        <v>30.000000000000004</v>
      </c>
      <c r="X330" s="316">
        <f>IFERROR(IF(X328="",0,X328),"0")+IFERROR(IF(X329="",0,X329),"0")</f>
        <v>0.22590000000000002</v>
      </c>
      <c r="Y330" s="317"/>
      <c r="Z330" s="317"/>
    </row>
    <row r="331" spans="1:53" x14ac:dyDescent="0.2">
      <c r="A331" s="330"/>
      <c r="B331" s="330"/>
      <c r="C331" s="330"/>
      <c r="D331" s="330"/>
      <c r="E331" s="330"/>
      <c r="F331" s="330"/>
      <c r="G331" s="330"/>
      <c r="H331" s="330"/>
      <c r="I331" s="330"/>
      <c r="J331" s="330"/>
      <c r="K331" s="330"/>
      <c r="L331" s="330"/>
      <c r="M331" s="331"/>
      <c r="N331" s="326" t="s">
        <v>66</v>
      </c>
      <c r="O331" s="327"/>
      <c r="P331" s="327"/>
      <c r="Q331" s="327"/>
      <c r="R331" s="327"/>
      <c r="S331" s="327"/>
      <c r="T331" s="328"/>
      <c r="U331" s="36" t="s">
        <v>65</v>
      </c>
      <c r="V331" s="316">
        <f>IFERROR(SUM(V328:V329),"0")</f>
        <v>130</v>
      </c>
      <c r="W331" s="316">
        <f>IFERROR(SUM(W328:W329),"0")</f>
        <v>131.4</v>
      </c>
      <c r="X331" s="36"/>
      <c r="Y331" s="317"/>
      <c r="Z331" s="317"/>
    </row>
    <row r="332" spans="1:53" ht="14.25" customHeight="1" x14ac:dyDescent="0.25">
      <c r="A332" s="343" t="s">
        <v>68</v>
      </c>
      <c r="B332" s="330"/>
      <c r="C332" s="330"/>
      <c r="D332" s="330"/>
      <c r="E332" s="330"/>
      <c r="F332" s="330"/>
      <c r="G332" s="330"/>
      <c r="H332" s="330"/>
      <c r="I332" s="330"/>
      <c r="J332" s="330"/>
      <c r="K332" s="330"/>
      <c r="L332" s="330"/>
      <c r="M332" s="330"/>
      <c r="N332" s="330"/>
      <c r="O332" s="330"/>
      <c r="P332" s="330"/>
      <c r="Q332" s="330"/>
      <c r="R332" s="330"/>
      <c r="S332" s="330"/>
      <c r="T332" s="330"/>
      <c r="U332" s="330"/>
      <c r="V332" s="330"/>
      <c r="W332" s="330"/>
      <c r="X332" s="330"/>
      <c r="Y332" s="309"/>
      <c r="Z332" s="309"/>
    </row>
    <row r="333" spans="1:53" ht="27" customHeight="1" x14ac:dyDescent="0.25">
      <c r="A333" s="53" t="s">
        <v>484</v>
      </c>
      <c r="B333" s="53" t="s">
        <v>485</v>
      </c>
      <c r="C333" s="30">
        <v>4301051303</v>
      </c>
      <c r="D333" s="322">
        <v>4607091384246</v>
      </c>
      <c r="E333" s="323"/>
      <c r="F333" s="313">
        <v>1.3</v>
      </c>
      <c r="G333" s="31">
        <v>6</v>
      </c>
      <c r="H333" s="313">
        <v>7.8</v>
      </c>
      <c r="I333" s="313">
        <v>8.3640000000000008</v>
      </c>
      <c r="J333" s="31">
        <v>56</v>
      </c>
      <c r="K333" s="31" t="s">
        <v>98</v>
      </c>
      <c r="L333" s="32" t="s">
        <v>64</v>
      </c>
      <c r="M333" s="31">
        <v>40</v>
      </c>
      <c r="N333" s="3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25"/>
      <c r="P333" s="325"/>
      <c r="Q333" s="325"/>
      <c r="R333" s="323"/>
      <c r="S333" s="33"/>
      <c r="T333" s="33"/>
      <c r="U333" s="34" t="s">
        <v>65</v>
      </c>
      <c r="V333" s="314">
        <v>0</v>
      </c>
      <c r="W333" s="315">
        <f>IFERROR(IF(V333="",0,CEILING((V333/$H333),1)*$H333),"")</f>
        <v>0</v>
      </c>
      <c r="X333" s="35" t="str">
        <f>IFERROR(IF(W333=0,"",ROUNDUP(W333/H333,0)*0.02175),"")</f>
        <v/>
      </c>
      <c r="Y333" s="55"/>
      <c r="Z333" s="56"/>
      <c r="AD333" s="57"/>
      <c r="BA333" s="237" t="s">
        <v>1</v>
      </c>
    </row>
    <row r="334" spans="1:53" ht="27" customHeight="1" x14ac:dyDescent="0.25">
      <c r="A334" s="53" t="s">
        <v>486</v>
      </c>
      <c r="B334" s="53" t="s">
        <v>487</v>
      </c>
      <c r="C334" s="30">
        <v>4301051445</v>
      </c>
      <c r="D334" s="322">
        <v>4680115881976</v>
      </c>
      <c r="E334" s="323"/>
      <c r="F334" s="313">
        <v>1.3</v>
      </c>
      <c r="G334" s="31">
        <v>6</v>
      </c>
      <c r="H334" s="313">
        <v>7.8</v>
      </c>
      <c r="I334" s="313">
        <v>8.2799999999999994</v>
      </c>
      <c r="J334" s="31">
        <v>56</v>
      </c>
      <c r="K334" s="31" t="s">
        <v>98</v>
      </c>
      <c r="L334" s="32" t="s">
        <v>64</v>
      </c>
      <c r="M334" s="31">
        <v>40</v>
      </c>
      <c r="N334" s="3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25"/>
      <c r="P334" s="325"/>
      <c r="Q334" s="325"/>
      <c r="R334" s="323"/>
      <c r="S334" s="33"/>
      <c r="T334" s="33"/>
      <c r="U334" s="34" t="s">
        <v>65</v>
      </c>
      <c r="V334" s="314">
        <v>0</v>
      </c>
      <c r="W334" s="315">
        <f>IFERROR(IF(V334="",0,CEILING((V334/$H334),1)*$H334),"")</f>
        <v>0</v>
      </c>
      <c r="X334" s="35" t="str">
        <f>IFERROR(IF(W334=0,"",ROUNDUP(W334/H334,0)*0.02175),"")</f>
        <v/>
      </c>
      <c r="Y334" s="55"/>
      <c r="Z334" s="56"/>
      <c r="AD334" s="57"/>
      <c r="BA334" s="238" t="s">
        <v>1</v>
      </c>
    </row>
    <row r="335" spans="1:53" ht="27" customHeight="1" x14ac:dyDescent="0.25">
      <c r="A335" s="53" t="s">
        <v>488</v>
      </c>
      <c r="B335" s="53" t="s">
        <v>489</v>
      </c>
      <c r="C335" s="30">
        <v>4301051297</v>
      </c>
      <c r="D335" s="322">
        <v>4607091384253</v>
      </c>
      <c r="E335" s="323"/>
      <c r="F335" s="313">
        <v>0.4</v>
      </c>
      <c r="G335" s="31">
        <v>6</v>
      </c>
      <c r="H335" s="313">
        <v>2.4</v>
      </c>
      <c r="I335" s="313">
        <v>2.6840000000000002</v>
      </c>
      <c r="J335" s="31">
        <v>156</v>
      </c>
      <c r="K335" s="31" t="s">
        <v>63</v>
      </c>
      <c r="L335" s="32" t="s">
        <v>64</v>
      </c>
      <c r="M335" s="31">
        <v>40</v>
      </c>
      <c r="N335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25"/>
      <c r="P335" s="325"/>
      <c r="Q335" s="325"/>
      <c r="R335" s="323"/>
      <c r="S335" s="33"/>
      <c r="T335" s="33"/>
      <c r="U335" s="34" t="s">
        <v>65</v>
      </c>
      <c r="V335" s="314">
        <v>0</v>
      </c>
      <c r="W335" s="315">
        <f>IFERROR(IF(V335="",0,CEILING((V335/$H335),1)*$H335),"")</f>
        <v>0</v>
      </c>
      <c r="X335" s="35" t="str">
        <f>IFERROR(IF(W335=0,"",ROUNDUP(W335/H335,0)*0.00753),"")</f>
        <v/>
      </c>
      <c r="Y335" s="55"/>
      <c r="Z335" s="56"/>
      <c r="AD335" s="57"/>
      <c r="BA335" s="239" t="s">
        <v>1</v>
      </c>
    </row>
    <row r="336" spans="1:53" ht="27" customHeight="1" x14ac:dyDescent="0.25">
      <c r="A336" s="53" t="s">
        <v>490</v>
      </c>
      <c r="B336" s="53" t="s">
        <v>491</v>
      </c>
      <c r="C336" s="30">
        <v>4301051444</v>
      </c>
      <c r="D336" s="322">
        <v>4680115881969</v>
      </c>
      <c r="E336" s="323"/>
      <c r="F336" s="313">
        <v>0.4</v>
      </c>
      <c r="G336" s="31">
        <v>6</v>
      </c>
      <c r="H336" s="313">
        <v>2.4</v>
      </c>
      <c r="I336" s="313">
        <v>2.6</v>
      </c>
      <c r="J336" s="31">
        <v>156</v>
      </c>
      <c r="K336" s="31" t="s">
        <v>63</v>
      </c>
      <c r="L336" s="32" t="s">
        <v>64</v>
      </c>
      <c r="M336" s="31">
        <v>40</v>
      </c>
      <c r="N336" s="3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25"/>
      <c r="P336" s="325"/>
      <c r="Q336" s="325"/>
      <c r="R336" s="323"/>
      <c r="S336" s="33"/>
      <c r="T336" s="33"/>
      <c r="U336" s="34" t="s">
        <v>65</v>
      </c>
      <c r="V336" s="314">
        <v>0</v>
      </c>
      <c r="W336" s="315">
        <f>IFERROR(IF(V336="",0,CEILING((V336/$H336),1)*$H336),"")</f>
        <v>0</v>
      </c>
      <c r="X336" s="35" t="str">
        <f>IFERROR(IF(W336=0,"",ROUNDUP(W336/H336,0)*0.00753),"")</f>
        <v/>
      </c>
      <c r="Y336" s="55"/>
      <c r="Z336" s="56"/>
      <c r="AD336" s="57"/>
      <c r="BA336" s="240" t="s">
        <v>1</v>
      </c>
    </row>
    <row r="337" spans="1:53" x14ac:dyDescent="0.2">
      <c r="A337" s="329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0"/>
      <c r="M337" s="331"/>
      <c r="N337" s="326" t="s">
        <v>66</v>
      </c>
      <c r="O337" s="327"/>
      <c r="P337" s="327"/>
      <c r="Q337" s="327"/>
      <c r="R337" s="327"/>
      <c r="S337" s="327"/>
      <c r="T337" s="328"/>
      <c r="U337" s="36" t="s">
        <v>67</v>
      </c>
      <c r="V337" s="316">
        <f>IFERROR(V333/H333,"0")+IFERROR(V334/H334,"0")+IFERROR(V335/H335,"0")+IFERROR(V336/H336,"0")</f>
        <v>0</v>
      </c>
      <c r="W337" s="316">
        <f>IFERROR(W333/H333,"0")+IFERROR(W334/H334,"0")+IFERROR(W335/H335,"0")+IFERROR(W336/H336,"0")</f>
        <v>0</v>
      </c>
      <c r="X337" s="316">
        <f>IFERROR(IF(X333="",0,X333),"0")+IFERROR(IF(X334="",0,X334),"0")+IFERROR(IF(X335="",0,X335),"0")+IFERROR(IF(X336="",0,X336),"0")</f>
        <v>0</v>
      </c>
      <c r="Y337" s="317"/>
      <c r="Z337" s="317"/>
    </row>
    <row r="338" spans="1:53" x14ac:dyDescent="0.2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1"/>
      <c r="N338" s="326" t="s">
        <v>66</v>
      </c>
      <c r="O338" s="327"/>
      <c r="P338" s="327"/>
      <c r="Q338" s="327"/>
      <c r="R338" s="327"/>
      <c r="S338" s="327"/>
      <c r="T338" s="328"/>
      <c r="U338" s="36" t="s">
        <v>65</v>
      </c>
      <c r="V338" s="316">
        <f>IFERROR(SUM(V333:V336),"0")</f>
        <v>0</v>
      </c>
      <c r="W338" s="316">
        <f>IFERROR(SUM(W333:W336),"0")</f>
        <v>0</v>
      </c>
      <c r="X338" s="36"/>
      <c r="Y338" s="317"/>
      <c r="Z338" s="317"/>
    </row>
    <row r="339" spans="1:53" ht="14.25" customHeight="1" x14ac:dyDescent="0.25">
      <c r="A339" s="343" t="s">
        <v>225</v>
      </c>
      <c r="B339" s="330"/>
      <c r="C339" s="330"/>
      <c r="D339" s="330"/>
      <c r="E339" s="330"/>
      <c r="F339" s="330"/>
      <c r="G339" s="330"/>
      <c r="H339" s="330"/>
      <c r="I339" s="330"/>
      <c r="J339" s="330"/>
      <c r="K339" s="330"/>
      <c r="L339" s="330"/>
      <c r="M339" s="330"/>
      <c r="N339" s="330"/>
      <c r="O339" s="330"/>
      <c r="P339" s="330"/>
      <c r="Q339" s="330"/>
      <c r="R339" s="330"/>
      <c r="S339" s="330"/>
      <c r="T339" s="330"/>
      <c r="U339" s="330"/>
      <c r="V339" s="330"/>
      <c r="W339" s="330"/>
      <c r="X339" s="330"/>
      <c r="Y339" s="309"/>
      <c r="Z339" s="309"/>
    </row>
    <row r="340" spans="1:53" ht="27" customHeight="1" x14ac:dyDescent="0.25">
      <c r="A340" s="53" t="s">
        <v>492</v>
      </c>
      <c r="B340" s="53" t="s">
        <v>493</v>
      </c>
      <c r="C340" s="30">
        <v>4301060322</v>
      </c>
      <c r="D340" s="322">
        <v>4607091389357</v>
      </c>
      <c r="E340" s="323"/>
      <c r="F340" s="313">
        <v>1.3</v>
      </c>
      <c r="G340" s="31">
        <v>6</v>
      </c>
      <c r="H340" s="313">
        <v>7.8</v>
      </c>
      <c r="I340" s="313">
        <v>8.2799999999999994</v>
      </c>
      <c r="J340" s="31">
        <v>56</v>
      </c>
      <c r="K340" s="31" t="s">
        <v>98</v>
      </c>
      <c r="L340" s="32" t="s">
        <v>64</v>
      </c>
      <c r="M340" s="31">
        <v>40</v>
      </c>
      <c r="N340" s="6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25"/>
      <c r="P340" s="325"/>
      <c r="Q340" s="325"/>
      <c r="R340" s="323"/>
      <c r="S340" s="33"/>
      <c r="T340" s="33"/>
      <c r="U340" s="34" t="s">
        <v>65</v>
      </c>
      <c r="V340" s="314">
        <v>0</v>
      </c>
      <c r="W340" s="315">
        <f>IFERROR(IF(V340="",0,CEILING((V340/$H340),1)*$H340),"")</f>
        <v>0</v>
      </c>
      <c r="X340" s="35" t="str">
        <f>IFERROR(IF(W340=0,"",ROUNDUP(W340/H340,0)*0.02175),"")</f>
        <v/>
      </c>
      <c r="Y340" s="55"/>
      <c r="Z340" s="56"/>
      <c r="AD340" s="57"/>
      <c r="BA340" s="241" t="s">
        <v>1</v>
      </c>
    </row>
    <row r="341" spans="1:53" x14ac:dyDescent="0.2">
      <c r="A341" s="329"/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1"/>
      <c r="N341" s="326" t="s">
        <v>66</v>
      </c>
      <c r="O341" s="327"/>
      <c r="P341" s="327"/>
      <c r="Q341" s="327"/>
      <c r="R341" s="327"/>
      <c r="S341" s="327"/>
      <c r="T341" s="328"/>
      <c r="U341" s="36" t="s">
        <v>67</v>
      </c>
      <c r="V341" s="316">
        <f>IFERROR(V340/H340,"0")</f>
        <v>0</v>
      </c>
      <c r="W341" s="316">
        <f>IFERROR(W340/H340,"0")</f>
        <v>0</v>
      </c>
      <c r="X341" s="316">
        <f>IFERROR(IF(X340="",0,X340),"0")</f>
        <v>0</v>
      </c>
      <c r="Y341" s="317"/>
      <c r="Z341" s="317"/>
    </row>
    <row r="342" spans="1:53" x14ac:dyDescent="0.2">
      <c r="A342" s="330"/>
      <c r="B342" s="330"/>
      <c r="C342" s="330"/>
      <c r="D342" s="330"/>
      <c r="E342" s="330"/>
      <c r="F342" s="330"/>
      <c r="G342" s="330"/>
      <c r="H342" s="330"/>
      <c r="I342" s="330"/>
      <c r="J342" s="330"/>
      <c r="K342" s="330"/>
      <c r="L342" s="330"/>
      <c r="M342" s="331"/>
      <c r="N342" s="326" t="s">
        <v>66</v>
      </c>
      <c r="O342" s="327"/>
      <c r="P342" s="327"/>
      <c r="Q342" s="327"/>
      <c r="R342" s="327"/>
      <c r="S342" s="327"/>
      <c r="T342" s="328"/>
      <c r="U342" s="36" t="s">
        <v>65</v>
      </c>
      <c r="V342" s="316">
        <f>IFERROR(SUM(V340:V340),"0")</f>
        <v>0</v>
      </c>
      <c r="W342" s="316">
        <f>IFERROR(SUM(W340:W340),"0")</f>
        <v>0</v>
      </c>
      <c r="X342" s="36"/>
      <c r="Y342" s="317"/>
      <c r="Z342" s="317"/>
    </row>
    <row r="343" spans="1:53" ht="27.75" customHeight="1" x14ac:dyDescent="0.2">
      <c r="A343" s="367" t="s">
        <v>494</v>
      </c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68"/>
      <c r="N343" s="368"/>
      <c r="O343" s="368"/>
      <c r="P343" s="368"/>
      <c r="Q343" s="368"/>
      <c r="R343" s="368"/>
      <c r="S343" s="368"/>
      <c r="T343" s="368"/>
      <c r="U343" s="368"/>
      <c r="V343" s="368"/>
      <c r="W343" s="368"/>
      <c r="X343" s="368"/>
      <c r="Y343" s="47"/>
      <c r="Z343" s="47"/>
    </row>
    <row r="344" spans="1:53" ht="16.5" customHeight="1" x14ac:dyDescent="0.25">
      <c r="A344" s="351" t="s">
        <v>495</v>
      </c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0"/>
      <c r="M344" s="330"/>
      <c r="N344" s="330"/>
      <c r="O344" s="330"/>
      <c r="P344" s="330"/>
      <c r="Q344" s="330"/>
      <c r="R344" s="330"/>
      <c r="S344" s="330"/>
      <c r="T344" s="330"/>
      <c r="U344" s="330"/>
      <c r="V344" s="330"/>
      <c r="W344" s="330"/>
      <c r="X344" s="330"/>
      <c r="Y344" s="310"/>
      <c r="Z344" s="310"/>
    </row>
    <row r="345" spans="1:53" ht="14.25" customHeight="1" x14ac:dyDescent="0.25">
      <c r="A345" s="343" t="s">
        <v>103</v>
      </c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0"/>
      <c r="M345" s="330"/>
      <c r="N345" s="330"/>
      <c r="O345" s="330"/>
      <c r="P345" s="330"/>
      <c r="Q345" s="330"/>
      <c r="R345" s="330"/>
      <c r="S345" s="330"/>
      <c r="T345" s="330"/>
      <c r="U345" s="330"/>
      <c r="V345" s="330"/>
      <c r="W345" s="330"/>
      <c r="X345" s="330"/>
      <c r="Y345" s="309"/>
      <c r="Z345" s="309"/>
    </row>
    <row r="346" spans="1:53" ht="27" customHeight="1" x14ac:dyDescent="0.25">
      <c r="A346" s="53" t="s">
        <v>496</v>
      </c>
      <c r="B346" s="53" t="s">
        <v>497</v>
      </c>
      <c r="C346" s="30">
        <v>4301011428</v>
      </c>
      <c r="D346" s="322">
        <v>4607091389708</v>
      </c>
      <c r="E346" s="323"/>
      <c r="F346" s="313">
        <v>0.45</v>
      </c>
      <c r="G346" s="31">
        <v>6</v>
      </c>
      <c r="H346" s="313">
        <v>2.7</v>
      </c>
      <c r="I346" s="313">
        <v>2.9</v>
      </c>
      <c r="J346" s="31">
        <v>156</v>
      </c>
      <c r="K346" s="31" t="s">
        <v>63</v>
      </c>
      <c r="L346" s="32" t="s">
        <v>99</v>
      </c>
      <c r="M346" s="31">
        <v>50</v>
      </c>
      <c r="N346" s="3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25"/>
      <c r="P346" s="325"/>
      <c r="Q346" s="325"/>
      <c r="R346" s="323"/>
      <c r="S346" s="33"/>
      <c r="T346" s="33"/>
      <c r="U346" s="34" t="s">
        <v>65</v>
      </c>
      <c r="V346" s="314">
        <v>0</v>
      </c>
      <c r="W346" s="315">
        <f>IFERROR(IF(V346="",0,CEILING((V346/$H346),1)*$H346),"")</f>
        <v>0</v>
      </c>
      <c r="X346" s="35" t="str">
        <f>IFERROR(IF(W346=0,"",ROUNDUP(W346/H346,0)*0.00753),"")</f>
        <v/>
      </c>
      <c r="Y346" s="55"/>
      <c r="Z346" s="56"/>
      <c r="AD346" s="57"/>
      <c r="BA346" s="242" t="s">
        <v>1</v>
      </c>
    </row>
    <row r="347" spans="1:53" ht="27" customHeight="1" x14ac:dyDescent="0.25">
      <c r="A347" s="53" t="s">
        <v>498</v>
      </c>
      <c r="B347" s="53" t="s">
        <v>499</v>
      </c>
      <c r="C347" s="30">
        <v>4301011427</v>
      </c>
      <c r="D347" s="322">
        <v>4607091389692</v>
      </c>
      <c r="E347" s="323"/>
      <c r="F347" s="313">
        <v>0.45</v>
      </c>
      <c r="G347" s="31">
        <v>6</v>
      </c>
      <c r="H347" s="313">
        <v>2.7</v>
      </c>
      <c r="I347" s="313">
        <v>2.9</v>
      </c>
      <c r="J347" s="31">
        <v>156</v>
      </c>
      <c r="K347" s="31" t="s">
        <v>63</v>
      </c>
      <c r="L347" s="32" t="s">
        <v>99</v>
      </c>
      <c r="M347" s="31">
        <v>50</v>
      </c>
      <c r="N347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25"/>
      <c r="P347" s="325"/>
      <c r="Q347" s="325"/>
      <c r="R347" s="323"/>
      <c r="S347" s="33"/>
      <c r="T347" s="33"/>
      <c r="U347" s="34" t="s">
        <v>65</v>
      </c>
      <c r="V347" s="314">
        <v>0</v>
      </c>
      <c r="W347" s="315">
        <f>IFERROR(IF(V347="",0,CEILING((V347/$H347),1)*$H347),"")</f>
        <v>0</v>
      </c>
      <c r="X347" s="35" t="str">
        <f>IFERROR(IF(W347=0,"",ROUNDUP(W347/H347,0)*0.00753),"")</f>
        <v/>
      </c>
      <c r="Y347" s="55"/>
      <c r="Z347" s="56"/>
      <c r="AD347" s="57"/>
      <c r="BA347" s="243" t="s">
        <v>1</v>
      </c>
    </row>
    <row r="348" spans="1:53" x14ac:dyDescent="0.2">
      <c r="A348" s="329"/>
      <c r="B348" s="330"/>
      <c r="C348" s="330"/>
      <c r="D348" s="330"/>
      <c r="E348" s="330"/>
      <c r="F348" s="330"/>
      <c r="G348" s="330"/>
      <c r="H348" s="330"/>
      <c r="I348" s="330"/>
      <c r="J348" s="330"/>
      <c r="K348" s="330"/>
      <c r="L348" s="330"/>
      <c r="M348" s="331"/>
      <c r="N348" s="326" t="s">
        <v>66</v>
      </c>
      <c r="O348" s="327"/>
      <c r="P348" s="327"/>
      <c r="Q348" s="327"/>
      <c r="R348" s="327"/>
      <c r="S348" s="327"/>
      <c r="T348" s="328"/>
      <c r="U348" s="36" t="s">
        <v>67</v>
      </c>
      <c r="V348" s="316">
        <f>IFERROR(V346/H346,"0")+IFERROR(V347/H347,"0")</f>
        <v>0</v>
      </c>
      <c r="W348" s="316">
        <f>IFERROR(W346/H346,"0")+IFERROR(W347/H347,"0")</f>
        <v>0</v>
      </c>
      <c r="X348" s="316">
        <f>IFERROR(IF(X346="",0,X346),"0")+IFERROR(IF(X347="",0,X347),"0")</f>
        <v>0</v>
      </c>
      <c r="Y348" s="317"/>
      <c r="Z348" s="317"/>
    </row>
    <row r="349" spans="1:53" x14ac:dyDescent="0.2">
      <c r="A349" s="330"/>
      <c r="B349" s="330"/>
      <c r="C349" s="330"/>
      <c r="D349" s="330"/>
      <c r="E349" s="330"/>
      <c r="F349" s="330"/>
      <c r="G349" s="330"/>
      <c r="H349" s="330"/>
      <c r="I349" s="330"/>
      <c r="J349" s="330"/>
      <c r="K349" s="330"/>
      <c r="L349" s="330"/>
      <c r="M349" s="331"/>
      <c r="N349" s="326" t="s">
        <v>66</v>
      </c>
      <c r="O349" s="327"/>
      <c r="P349" s="327"/>
      <c r="Q349" s="327"/>
      <c r="R349" s="327"/>
      <c r="S349" s="327"/>
      <c r="T349" s="328"/>
      <c r="U349" s="36" t="s">
        <v>65</v>
      </c>
      <c r="V349" s="316">
        <f>IFERROR(SUM(V346:V347),"0")</f>
        <v>0</v>
      </c>
      <c r="W349" s="316">
        <f>IFERROR(SUM(W346:W347),"0")</f>
        <v>0</v>
      </c>
      <c r="X349" s="36"/>
      <c r="Y349" s="317"/>
      <c r="Z349" s="317"/>
    </row>
    <row r="350" spans="1:53" ht="14.25" customHeight="1" x14ac:dyDescent="0.25">
      <c r="A350" s="343" t="s">
        <v>60</v>
      </c>
      <c r="B350" s="330"/>
      <c r="C350" s="330"/>
      <c r="D350" s="330"/>
      <c r="E350" s="330"/>
      <c r="F350" s="330"/>
      <c r="G350" s="330"/>
      <c r="H350" s="330"/>
      <c r="I350" s="330"/>
      <c r="J350" s="330"/>
      <c r="K350" s="330"/>
      <c r="L350" s="330"/>
      <c r="M350" s="330"/>
      <c r="N350" s="330"/>
      <c r="O350" s="330"/>
      <c r="P350" s="330"/>
      <c r="Q350" s="330"/>
      <c r="R350" s="330"/>
      <c r="S350" s="330"/>
      <c r="T350" s="330"/>
      <c r="U350" s="330"/>
      <c r="V350" s="330"/>
      <c r="W350" s="330"/>
      <c r="X350" s="330"/>
      <c r="Y350" s="309"/>
      <c r="Z350" s="309"/>
    </row>
    <row r="351" spans="1:53" ht="27" customHeight="1" x14ac:dyDescent="0.25">
      <c r="A351" s="53" t="s">
        <v>500</v>
      </c>
      <c r="B351" s="53" t="s">
        <v>501</v>
      </c>
      <c r="C351" s="30">
        <v>4301031177</v>
      </c>
      <c r="D351" s="322">
        <v>4607091389753</v>
      </c>
      <c r="E351" s="323"/>
      <c r="F351" s="313">
        <v>0.7</v>
      </c>
      <c r="G351" s="31">
        <v>6</v>
      </c>
      <c r="H351" s="313">
        <v>4.2</v>
      </c>
      <c r="I351" s="313">
        <v>4.43</v>
      </c>
      <c r="J351" s="31">
        <v>156</v>
      </c>
      <c r="K351" s="31" t="s">
        <v>63</v>
      </c>
      <c r="L351" s="32" t="s">
        <v>64</v>
      </c>
      <c r="M351" s="31">
        <v>45</v>
      </c>
      <c r="N351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25"/>
      <c r="P351" s="325"/>
      <c r="Q351" s="325"/>
      <c r="R351" s="323"/>
      <c r="S351" s="33"/>
      <c r="T351" s="33"/>
      <c r="U351" s="34" t="s">
        <v>65</v>
      </c>
      <c r="V351" s="314">
        <v>0</v>
      </c>
      <c r="W351" s="315">
        <f t="shared" ref="W351:W363" si="15">IFERROR(IF(V351="",0,CEILING((V351/$H351),1)*$H351),"")</f>
        <v>0</v>
      </c>
      <c r="X351" s="35" t="str">
        <f>IFERROR(IF(W351=0,"",ROUNDUP(W351/H351,0)*0.00753),"")</f>
        <v/>
      </c>
      <c r="Y351" s="55"/>
      <c r="Z351" s="56"/>
      <c r="AD351" s="57"/>
      <c r="BA351" s="244" t="s">
        <v>1</v>
      </c>
    </row>
    <row r="352" spans="1:53" ht="27" customHeight="1" x14ac:dyDescent="0.25">
      <c r="A352" s="53" t="s">
        <v>502</v>
      </c>
      <c r="B352" s="53" t="s">
        <v>503</v>
      </c>
      <c r="C352" s="30">
        <v>4301031174</v>
      </c>
      <c r="D352" s="322">
        <v>4607091389760</v>
      </c>
      <c r="E352" s="323"/>
      <c r="F352" s="313">
        <v>0.7</v>
      </c>
      <c r="G352" s="31">
        <v>6</v>
      </c>
      <c r="H352" s="313">
        <v>4.2</v>
      </c>
      <c r="I352" s="313">
        <v>4.43</v>
      </c>
      <c r="J352" s="31">
        <v>156</v>
      </c>
      <c r="K352" s="31" t="s">
        <v>63</v>
      </c>
      <c r="L352" s="32" t="s">
        <v>64</v>
      </c>
      <c r="M352" s="31">
        <v>45</v>
      </c>
      <c r="N352" s="41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25"/>
      <c r="P352" s="325"/>
      <c r="Q352" s="325"/>
      <c r="R352" s="323"/>
      <c r="S352" s="33"/>
      <c r="T352" s="33"/>
      <c r="U352" s="34" t="s">
        <v>65</v>
      </c>
      <c r="V352" s="314">
        <v>0</v>
      </c>
      <c r="W352" s="315">
        <f t="shared" si="15"/>
        <v>0</v>
      </c>
      <c r="X352" s="35" t="str">
        <f>IFERROR(IF(W352=0,"",ROUNDUP(W352/H352,0)*0.00753),"")</f>
        <v/>
      </c>
      <c r="Y352" s="55"/>
      <c r="Z352" s="56"/>
      <c r="AD352" s="57"/>
      <c r="BA352" s="245" t="s">
        <v>1</v>
      </c>
    </row>
    <row r="353" spans="1:53" ht="27" customHeight="1" x14ac:dyDescent="0.25">
      <c r="A353" s="53" t="s">
        <v>504</v>
      </c>
      <c r="B353" s="53" t="s">
        <v>505</v>
      </c>
      <c r="C353" s="30">
        <v>4301031175</v>
      </c>
      <c r="D353" s="322">
        <v>4607091389746</v>
      </c>
      <c r="E353" s="323"/>
      <c r="F353" s="313">
        <v>0.7</v>
      </c>
      <c r="G353" s="31">
        <v>6</v>
      </c>
      <c r="H353" s="313">
        <v>4.2</v>
      </c>
      <c r="I353" s="313">
        <v>4.43</v>
      </c>
      <c r="J353" s="31">
        <v>156</v>
      </c>
      <c r="K353" s="31" t="s">
        <v>63</v>
      </c>
      <c r="L353" s="32" t="s">
        <v>64</v>
      </c>
      <c r="M353" s="31">
        <v>45</v>
      </c>
      <c r="N353" s="5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25"/>
      <c r="P353" s="325"/>
      <c r="Q353" s="325"/>
      <c r="R353" s="323"/>
      <c r="S353" s="33"/>
      <c r="T353" s="33"/>
      <c r="U353" s="34" t="s">
        <v>65</v>
      </c>
      <c r="V353" s="314">
        <v>0</v>
      </c>
      <c r="W353" s="315">
        <f t="shared" si="15"/>
        <v>0</v>
      </c>
      <c r="X353" s="35" t="str">
        <f>IFERROR(IF(W353=0,"",ROUNDUP(W353/H353,0)*0.00753),"")</f>
        <v/>
      </c>
      <c r="Y353" s="55"/>
      <c r="Z353" s="56"/>
      <c r="AD353" s="57"/>
      <c r="BA353" s="246" t="s">
        <v>1</v>
      </c>
    </row>
    <row r="354" spans="1:53" ht="37.5" customHeight="1" x14ac:dyDescent="0.25">
      <c r="A354" s="53" t="s">
        <v>506</v>
      </c>
      <c r="B354" s="53" t="s">
        <v>507</v>
      </c>
      <c r="C354" s="30">
        <v>4301031236</v>
      </c>
      <c r="D354" s="322">
        <v>4680115882928</v>
      </c>
      <c r="E354" s="323"/>
      <c r="F354" s="313">
        <v>0.28000000000000003</v>
      </c>
      <c r="G354" s="31">
        <v>6</v>
      </c>
      <c r="H354" s="313">
        <v>1.68</v>
      </c>
      <c r="I354" s="313">
        <v>2.6</v>
      </c>
      <c r="J354" s="31">
        <v>156</v>
      </c>
      <c r="K354" s="31" t="s">
        <v>63</v>
      </c>
      <c r="L354" s="32" t="s">
        <v>64</v>
      </c>
      <c r="M354" s="31">
        <v>35</v>
      </c>
      <c r="N354" s="60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25"/>
      <c r="P354" s="325"/>
      <c r="Q354" s="325"/>
      <c r="R354" s="323"/>
      <c r="S354" s="33"/>
      <c r="T354" s="33"/>
      <c r="U354" s="34" t="s">
        <v>65</v>
      </c>
      <c r="V354" s="314">
        <v>0</v>
      </c>
      <c r="W354" s="315">
        <f t="shared" si="15"/>
        <v>0</v>
      </c>
      <c r="X354" s="35" t="str">
        <f>IFERROR(IF(W354=0,"",ROUNDUP(W354/H354,0)*0.00753),"")</f>
        <v/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508</v>
      </c>
      <c r="B355" s="53" t="s">
        <v>509</v>
      </c>
      <c r="C355" s="30">
        <v>4301031257</v>
      </c>
      <c r="D355" s="322">
        <v>4680115883147</v>
      </c>
      <c r="E355" s="323"/>
      <c r="F355" s="313">
        <v>0.28000000000000003</v>
      </c>
      <c r="G355" s="31">
        <v>6</v>
      </c>
      <c r="H355" s="313">
        <v>1.68</v>
      </c>
      <c r="I355" s="313">
        <v>1.81</v>
      </c>
      <c r="J355" s="31">
        <v>234</v>
      </c>
      <c r="K355" s="31" t="s">
        <v>170</v>
      </c>
      <c r="L355" s="32" t="s">
        <v>64</v>
      </c>
      <c r="M355" s="31">
        <v>45</v>
      </c>
      <c r="N355" s="42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25"/>
      <c r="P355" s="325"/>
      <c r="Q355" s="325"/>
      <c r="R355" s="323"/>
      <c r="S355" s="33"/>
      <c r="T355" s="33"/>
      <c r="U355" s="34" t="s">
        <v>65</v>
      </c>
      <c r="V355" s="314">
        <v>0</v>
      </c>
      <c r="W355" s="315">
        <f t="shared" si="15"/>
        <v>0</v>
      </c>
      <c r="X355" s="35" t="str">
        <f t="shared" ref="X355:X363" si="16">IFERROR(IF(W355=0,"",ROUNDUP(W355/H355,0)*0.00502),"")</f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510</v>
      </c>
      <c r="B356" s="53" t="s">
        <v>511</v>
      </c>
      <c r="C356" s="30">
        <v>4301031178</v>
      </c>
      <c r="D356" s="322">
        <v>4607091384338</v>
      </c>
      <c r="E356" s="323"/>
      <c r="F356" s="313">
        <v>0.35</v>
      </c>
      <c r="G356" s="31">
        <v>6</v>
      </c>
      <c r="H356" s="313">
        <v>2.1</v>
      </c>
      <c r="I356" s="313">
        <v>2.23</v>
      </c>
      <c r="J356" s="31">
        <v>234</v>
      </c>
      <c r="K356" s="31" t="s">
        <v>170</v>
      </c>
      <c r="L356" s="32" t="s">
        <v>64</v>
      </c>
      <c r="M356" s="31">
        <v>45</v>
      </c>
      <c r="N356" s="6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25"/>
      <c r="P356" s="325"/>
      <c r="Q356" s="325"/>
      <c r="R356" s="323"/>
      <c r="S356" s="33"/>
      <c r="T356" s="33"/>
      <c r="U356" s="34" t="s">
        <v>65</v>
      </c>
      <c r="V356" s="314">
        <v>0</v>
      </c>
      <c r="W356" s="315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ht="37.5" customHeight="1" x14ac:dyDescent="0.25">
      <c r="A357" s="53" t="s">
        <v>512</v>
      </c>
      <c r="B357" s="53" t="s">
        <v>513</v>
      </c>
      <c r="C357" s="30">
        <v>4301031254</v>
      </c>
      <c r="D357" s="322">
        <v>4680115883154</v>
      </c>
      <c r="E357" s="323"/>
      <c r="F357" s="313">
        <v>0.28000000000000003</v>
      </c>
      <c r="G357" s="31">
        <v>6</v>
      </c>
      <c r="H357" s="313">
        <v>1.68</v>
      </c>
      <c r="I357" s="313">
        <v>1.81</v>
      </c>
      <c r="J357" s="31">
        <v>234</v>
      </c>
      <c r="K357" s="31" t="s">
        <v>170</v>
      </c>
      <c r="L357" s="32" t="s">
        <v>64</v>
      </c>
      <c r="M357" s="31">
        <v>45</v>
      </c>
      <c r="N357" s="4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25"/>
      <c r="P357" s="325"/>
      <c r="Q357" s="325"/>
      <c r="R357" s="323"/>
      <c r="S357" s="33"/>
      <c r="T357" s="33"/>
      <c r="U357" s="34" t="s">
        <v>65</v>
      </c>
      <c r="V357" s="314">
        <v>0</v>
      </c>
      <c r="W357" s="315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ht="37.5" customHeight="1" x14ac:dyDescent="0.25">
      <c r="A358" s="53" t="s">
        <v>514</v>
      </c>
      <c r="B358" s="53" t="s">
        <v>515</v>
      </c>
      <c r="C358" s="30">
        <v>4301031171</v>
      </c>
      <c r="D358" s="322">
        <v>4607091389524</v>
      </c>
      <c r="E358" s="323"/>
      <c r="F358" s="313">
        <v>0.35</v>
      </c>
      <c r="G358" s="31">
        <v>6</v>
      </c>
      <c r="H358" s="313">
        <v>2.1</v>
      </c>
      <c r="I358" s="313">
        <v>2.23</v>
      </c>
      <c r="J358" s="31">
        <v>234</v>
      </c>
      <c r="K358" s="31" t="s">
        <v>170</v>
      </c>
      <c r="L358" s="32" t="s">
        <v>64</v>
      </c>
      <c r="M358" s="31">
        <v>45</v>
      </c>
      <c r="N358" s="4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25"/>
      <c r="P358" s="325"/>
      <c r="Q358" s="325"/>
      <c r="R358" s="323"/>
      <c r="S358" s="33"/>
      <c r="T358" s="33"/>
      <c r="U358" s="34" t="s">
        <v>65</v>
      </c>
      <c r="V358" s="314">
        <v>0</v>
      </c>
      <c r="W358" s="315">
        <f t="shared" si="15"/>
        <v>0</v>
      </c>
      <c r="X358" s="35" t="str">
        <f t="shared" si="16"/>
        <v/>
      </c>
      <c r="Y358" s="55"/>
      <c r="Z358" s="56"/>
      <c r="AD358" s="57"/>
      <c r="BA358" s="251" t="s">
        <v>1</v>
      </c>
    </row>
    <row r="359" spans="1:53" ht="27" customHeight="1" x14ac:dyDescent="0.25">
      <c r="A359" s="53" t="s">
        <v>516</v>
      </c>
      <c r="B359" s="53" t="s">
        <v>517</v>
      </c>
      <c r="C359" s="30">
        <v>4301031258</v>
      </c>
      <c r="D359" s="322">
        <v>4680115883161</v>
      </c>
      <c r="E359" s="323"/>
      <c r="F359" s="313">
        <v>0.28000000000000003</v>
      </c>
      <c r="G359" s="31">
        <v>6</v>
      </c>
      <c r="H359" s="313">
        <v>1.68</v>
      </c>
      <c r="I359" s="313">
        <v>1.81</v>
      </c>
      <c r="J359" s="31">
        <v>234</v>
      </c>
      <c r="K359" s="31" t="s">
        <v>170</v>
      </c>
      <c r="L359" s="32" t="s">
        <v>64</v>
      </c>
      <c r="M359" s="31">
        <v>45</v>
      </c>
      <c r="N359" s="3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25"/>
      <c r="P359" s="325"/>
      <c r="Q359" s="325"/>
      <c r="R359" s="323"/>
      <c r="S359" s="33"/>
      <c r="T359" s="33"/>
      <c r="U359" s="34" t="s">
        <v>65</v>
      </c>
      <c r="V359" s="314">
        <v>0</v>
      </c>
      <c r="W359" s="315">
        <f t="shared" si="15"/>
        <v>0</v>
      </c>
      <c r="X359" s="35" t="str">
        <f t="shared" si="16"/>
        <v/>
      </c>
      <c r="Y359" s="55"/>
      <c r="Z359" s="56"/>
      <c r="AD359" s="57"/>
      <c r="BA359" s="252" t="s">
        <v>1</v>
      </c>
    </row>
    <row r="360" spans="1:53" ht="27" customHeight="1" x14ac:dyDescent="0.25">
      <c r="A360" s="53" t="s">
        <v>518</v>
      </c>
      <c r="B360" s="53" t="s">
        <v>519</v>
      </c>
      <c r="C360" s="30">
        <v>4301031170</v>
      </c>
      <c r="D360" s="322">
        <v>4607091384345</v>
      </c>
      <c r="E360" s="323"/>
      <c r="F360" s="313">
        <v>0.35</v>
      </c>
      <c r="G360" s="31">
        <v>6</v>
      </c>
      <c r="H360" s="313">
        <v>2.1</v>
      </c>
      <c r="I360" s="313">
        <v>2.23</v>
      </c>
      <c r="J360" s="31">
        <v>234</v>
      </c>
      <c r="K360" s="31" t="s">
        <v>170</v>
      </c>
      <c r="L360" s="32" t="s">
        <v>64</v>
      </c>
      <c r="M360" s="31">
        <v>45</v>
      </c>
      <c r="N360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25"/>
      <c r="P360" s="325"/>
      <c r="Q360" s="325"/>
      <c r="R360" s="323"/>
      <c r="S360" s="33"/>
      <c r="T360" s="33"/>
      <c r="U360" s="34" t="s">
        <v>65</v>
      </c>
      <c r="V360" s="314">
        <v>0</v>
      </c>
      <c r="W360" s="315">
        <f t="shared" si="15"/>
        <v>0</v>
      </c>
      <c r="X360" s="35" t="str">
        <f t="shared" si="16"/>
        <v/>
      </c>
      <c r="Y360" s="55"/>
      <c r="Z360" s="56"/>
      <c r="AD360" s="57"/>
      <c r="BA360" s="253" t="s">
        <v>1</v>
      </c>
    </row>
    <row r="361" spans="1:53" ht="27" customHeight="1" x14ac:dyDescent="0.25">
      <c r="A361" s="53" t="s">
        <v>520</v>
      </c>
      <c r="B361" s="53" t="s">
        <v>521</v>
      </c>
      <c r="C361" s="30">
        <v>4301031256</v>
      </c>
      <c r="D361" s="322">
        <v>4680115883178</v>
      </c>
      <c r="E361" s="323"/>
      <c r="F361" s="313">
        <v>0.28000000000000003</v>
      </c>
      <c r="G361" s="31">
        <v>6</v>
      </c>
      <c r="H361" s="313">
        <v>1.68</v>
      </c>
      <c r="I361" s="313">
        <v>1.81</v>
      </c>
      <c r="J361" s="31">
        <v>234</v>
      </c>
      <c r="K361" s="31" t="s">
        <v>170</v>
      </c>
      <c r="L361" s="32" t="s">
        <v>64</v>
      </c>
      <c r="M361" s="31">
        <v>45</v>
      </c>
      <c r="N361" s="4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25"/>
      <c r="P361" s="325"/>
      <c r="Q361" s="325"/>
      <c r="R361" s="323"/>
      <c r="S361" s="33"/>
      <c r="T361" s="33"/>
      <c r="U361" s="34" t="s">
        <v>65</v>
      </c>
      <c r="V361" s="314">
        <v>0</v>
      </c>
      <c r="W361" s="315">
        <f t="shared" si="15"/>
        <v>0</v>
      </c>
      <c r="X361" s="35" t="str">
        <f t="shared" si="16"/>
        <v/>
      </c>
      <c r="Y361" s="55"/>
      <c r="Z361" s="56"/>
      <c r="AD361" s="57"/>
      <c r="BA361" s="254" t="s">
        <v>1</v>
      </c>
    </row>
    <row r="362" spans="1:53" ht="27" customHeight="1" x14ac:dyDescent="0.25">
      <c r="A362" s="53" t="s">
        <v>522</v>
      </c>
      <c r="B362" s="53" t="s">
        <v>523</v>
      </c>
      <c r="C362" s="30">
        <v>4301031172</v>
      </c>
      <c r="D362" s="322">
        <v>4607091389531</v>
      </c>
      <c r="E362" s="323"/>
      <c r="F362" s="313">
        <v>0.35</v>
      </c>
      <c r="G362" s="31">
        <v>6</v>
      </c>
      <c r="H362" s="313">
        <v>2.1</v>
      </c>
      <c r="I362" s="313">
        <v>2.23</v>
      </c>
      <c r="J362" s="31">
        <v>234</v>
      </c>
      <c r="K362" s="31" t="s">
        <v>170</v>
      </c>
      <c r="L362" s="32" t="s">
        <v>64</v>
      </c>
      <c r="M362" s="31">
        <v>45</v>
      </c>
      <c r="N362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25"/>
      <c r="P362" s="325"/>
      <c r="Q362" s="325"/>
      <c r="R362" s="323"/>
      <c r="S362" s="33"/>
      <c r="T362" s="33"/>
      <c r="U362" s="34" t="s">
        <v>65</v>
      </c>
      <c r="V362" s="314">
        <v>0</v>
      </c>
      <c r="W362" s="315">
        <f t="shared" si="15"/>
        <v>0</v>
      </c>
      <c r="X362" s="35" t="str">
        <f t="shared" si="16"/>
        <v/>
      </c>
      <c r="Y362" s="55"/>
      <c r="Z362" s="56"/>
      <c r="AD362" s="57"/>
      <c r="BA362" s="255" t="s">
        <v>1</v>
      </c>
    </row>
    <row r="363" spans="1:53" ht="27" customHeight="1" x14ac:dyDescent="0.25">
      <c r="A363" s="53" t="s">
        <v>524</v>
      </c>
      <c r="B363" s="53" t="s">
        <v>525</v>
      </c>
      <c r="C363" s="30">
        <v>4301031255</v>
      </c>
      <c r="D363" s="322">
        <v>4680115883185</v>
      </c>
      <c r="E363" s="323"/>
      <c r="F363" s="313">
        <v>0.28000000000000003</v>
      </c>
      <c r="G363" s="31">
        <v>6</v>
      </c>
      <c r="H363" s="313">
        <v>1.68</v>
      </c>
      <c r="I363" s="313">
        <v>1.81</v>
      </c>
      <c r="J363" s="31">
        <v>234</v>
      </c>
      <c r="K363" s="31" t="s">
        <v>170</v>
      </c>
      <c r="L363" s="32" t="s">
        <v>64</v>
      </c>
      <c r="M363" s="31">
        <v>45</v>
      </c>
      <c r="N363" s="423" t="s">
        <v>526</v>
      </c>
      <c r="O363" s="325"/>
      <c r="P363" s="325"/>
      <c r="Q363" s="325"/>
      <c r="R363" s="323"/>
      <c r="S363" s="33"/>
      <c r="T363" s="33"/>
      <c r="U363" s="34" t="s">
        <v>65</v>
      </c>
      <c r="V363" s="314">
        <v>0</v>
      </c>
      <c r="W363" s="315">
        <f t="shared" si="15"/>
        <v>0</v>
      </c>
      <c r="X363" s="35" t="str">
        <f t="shared" si="16"/>
        <v/>
      </c>
      <c r="Y363" s="55"/>
      <c r="Z363" s="56"/>
      <c r="AD363" s="57"/>
      <c r="BA363" s="256" t="s">
        <v>1</v>
      </c>
    </row>
    <row r="364" spans="1:53" x14ac:dyDescent="0.2">
      <c r="A364" s="329"/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1"/>
      <c r="N364" s="326" t="s">
        <v>66</v>
      </c>
      <c r="O364" s="327"/>
      <c r="P364" s="327"/>
      <c r="Q364" s="327"/>
      <c r="R364" s="327"/>
      <c r="S364" s="327"/>
      <c r="T364" s="328"/>
      <c r="U364" s="36" t="s">
        <v>67</v>
      </c>
      <c r="V364" s="316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0</v>
      </c>
      <c r="W364" s="316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0</v>
      </c>
      <c r="X364" s="316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</v>
      </c>
      <c r="Y364" s="317"/>
      <c r="Z364" s="317"/>
    </row>
    <row r="365" spans="1:53" x14ac:dyDescent="0.2">
      <c r="A365" s="330"/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1"/>
      <c r="N365" s="326" t="s">
        <v>66</v>
      </c>
      <c r="O365" s="327"/>
      <c r="P365" s="327"/>
      <c r="Q365" s="327"/>
      <c r="R365" s="327"/>
      <c r="S365" s="327"/>
      <c r="T365" s="328"/>
      <c r="U365" s="36" t="s">
        <v>65</v>
      </c>
      <c r="V365" s="316">
        <f>IFERROR(SUM(V351:V363),"0")</f>
        <v>0</v>
      </c>
      <c r="W365" s="316">
        <f>IFERROR(SUM(W351:W363),"0")</f>
        <v>0</v>
      </c>
      <c r="X365" s="36"/>
      <c r="Y365" s="317"/>
      <c r="Z365" s="317"/>
    </row>
    <row r="366" spans="1:53" ht="14.25" customHeight="1" x14ac:dyDescent="0.25">
      <c r="A366" s="343" t="s">
        <v>68</v>
      </c>
      <c r="B366" s="330"/>
      <c r="C366" s="330"/>
      <c r="D366" s="330"/>
      <c r="E366" s="330"/>
      <c r="F366" s="330"/>
      <c r="G366" s="330"/>
      <c r="H366" s="330"/>
      <c r="I366" s="330"/>
      <c r="J366" s="330"/>
      <c r="K366" s="330"/>
      <c r="L366" s="330"/>
      <c r="M366" s="330"/>
      <c r="N366" s="330"/>
      <c r="O366" s="330"/>
      <c r="P366" s="330"/>
      <c r="Q366" s="330"/>
      <c r="R366" s="330"/>
      <c r="S366" s="330"/>
      <c r="T366" s="330"/>
      <c r="U366" s="330"/>
      <c r="V366" s="330"/>
      <c r="W366" s="330"/>
      <c r="X366" s="330"/>
      <c r="Y366" s="309"/>
      <c r="Z366" s="309"/>
    </row>
    <row r="367" spans="1:53" ht="27" customHeight="1" x14ac:dyDescent="0.25">
      <c r="A367" s="53" t="s">
        <v>527</v>
      </c>
      <c r="B367" s="53" t="s">
        <v>528</v>
      </c>
      <c r="C367" s="30">
        <v>4301051258</v>
      </c>
      <c r="D367" s="322">
        <v>4607091389685</v>
      </c>
      <c r="E367" s="323"/>
      <c r="F367" s="313">
        <v>1.3</v>
      </c>
      <c r="G367" s="31">
        <v>6</v>
      </c>
      <c r="H367" s="313">
        <v>7.8</v>
      </c>
      <c r="I367" s="313">
        <v>8.3460000000000001</v>
      </c>
      <c r="J367" s="31">
        <v>56</v>
      </c>
      <c r="K367" s="31" t="s">
        <v>98</v>
      </c>
      <c r="L367" s="32" t="s">
        <v>119</v>
      </c>
      <c r="M367" s="31">
        <v>45</v>
      </c>
      <c r="N367" s="6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25"/>
      <c r="P367" s="325"/>
      <c r="Q367" s="325"/>
      <c r="R367" s="323"/>
      <c r="S367" s="33"/>
      <c r="T367" s="33"/>
      <c r="U367" s="34" t="s">
        <v>65</v>
      </c>
      <c r="V367" s="314">
        <v>370</v>
      </c>
      <c r="W367" s="315">
        <f>IFERROR(IF(V367="",0,CEILING((V367/$H367),1)*$H367),"")</f>
        <v>374.4</v>
      </c>
      <c r="X367" s="35">
        <f>IFERROR(IF(W367=0,"",ROUNDUP(W367/H367,0)*0.02175),"")</f>
        <v>1.044</v>
      </c>
      <c r="Y367" s="55"/>
      <c r="Z367" s="56"/>
      <c r="AD367" s="57"/>
      <c r="BA367" s="257" t="s">
        <v>1</v>
      </c>
    </row>
    <row r="368" spans="1:53" ht="27" customHeight="1" x14ac:dyDescent="0.25">
      <c r="A368" s="53" t="s">
        <v>529</v>
      </c>
      <c r="B368" s="53" t="s">
        <v>530</v>
      </c>
      <c r="C368" s="30">
        <v>4301051431</v>
      </c>
      <c r="D368" s="322">
        <v>4607091389654</v>
      </c>
      <c r="E368" s="323"/>
      <c r="F368" s="313">
        <v>0.33</v>
      </c>
      <c r="G368" s="31">
        <v>6</v>
      </c>
      <c r="H368" s="313">
        <v>1.98</v>
      </c>
      <c r="I368" s="313">
        <v>2.258</v>
      </c>
      <c r="J368" s="31">
        <v>156</v>
      </c>
      <c r="K368" s="31" t="s">
        <v>63</v>
      </c>
      <c r="L368" s="32" t="s">
        <v>119</v>
      </c>
      <c r="M368" s="31">
        <v>45</v>
      </c>
      <c r="N368" s="4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25"/>
      <c r="P368" s="325"/>
      <c r="Q368" s="325"/>
      <c r="R368" s="323"/>
      <c r="S368" s="33"/>
      <c r="T368" s="33"/>
      <c r="U368" s="34" t="s">
        <v>65</v>
      </c>
      <c r="V368" s="314">
        <v>0</v>
      </c>
      <c r="W368" s="315">
        <f>IFERROR(IF(V368="",0,CEILING((V368/$H368),1)*$H368),"")</f>
        <v>0</v>
      </c>
      <c r="X368" s="35" t="str">
        <f>IFERROR(IF(W368=0,"",ROUNDUP(W368/H368,0)*0.00753),"")</f>
        <v/>
      </c>
      <c r="Y368" s="55"/>
      <c r="Z368" s="56"/>
      <c r="AD368" s="57"/>
      <c r="BA368" s="258" t="s">
        <v>1</v>
      </c>
    </row>
    <row r="369" spans="1:53" ht="27" customHeight="1" x14ac:dyDescent="0.25">
      <c r="A369" s="53" t="s">
        <v>531</v>
      </c>
      <c r="B369" s="53" t="s">
        <v>532</v>
      </c>
      <c r="C369" s="30">
        <v>4301051284</v>
      </c>
      <c r="D369" s="322">
        <v>4607091384352</v>
      </c>
      <c r="E369" s="323"/>
      <c r="F369" s="313">
        <v>0.6</v>
      </c>
      <c r="G369" s="31">
        <v>4</v>
      </c>
      <c r="H369" s="313">
        <v>2.4</v>
      </c>
      <c r="I369" s="313">
        <v>2.6459999999999999</v>
      </c>
      <c r="J369" s="31">
        <v>120</v>
      </c>
      <c r="K369" s="31" t="s">
        <v>63</v>
      </c>
      <c r="L369" s="32" t="s">
        <v>119</v>
      </c>
      <c r="M369" s="31">
        <v>45</v>
      </c>
      <c r="N369" s="6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25"/>
      <c r="P369" s="325"/>
      <c r="Q369" s="325"/>
      <c r="R369" s="323"/>
      <c r="S369" s="33"/>
      <c r="T369" s="33"/>
      <c r="U369" s="34" t="s">
        <v>65</v>
      </c>
      <c r="V369" s="314">
        <v>0</v>
      </c>
      <c r="W369" s="315">
        <f>IFERROR(IF(V369="",0,CEILING((V369/$H369),1)*$H369),"")</f>
        <v>0</v>
      </c>
      <c r="X369" s="35" t="str">
        <f>IFERROR(IF(W369=0,"",ROUNDUP(W369/H369,0)*0.00937),"")</f>
        <v/>
      </c>
      <c r="Y369" s="55"/>
      <c r="Z369" s="56"/>
      <c r="AD369" s="57"/>
      <c r="BA369" s="259" t="s">
        <v>1</v>
      </c>
    </row>
    <row r="370" spans="1:53" ht="27" customHeight="1" x14ac:dyDescent="0.25">
      <c r="A370" s="53" t="s">
        <v>533</v>
      </c>
      <c r="B370" s="53" t="s">
        <v>534</v>
      </c>
      <c r="C370" s="30">
        <v>4301051257</v>
      </c>
      <c r="D370" s="322">
        <v>4607091389661</v>
      </c>
      <c r="E370" s="323"/>
      <c r="F370" s="313">
        <v>0.55000000000000004</v>
      </c>
      <c r="G370" s="31">
        <v>4</v>
      </c>
      <c r="H370" s="313">
        <v>2.2000000000000002</v>
      </c>
      <c r="I370" s="313">
        <v>2.492</v>
      </c>
      <c r="J370" s="31">
        <v>120</v>
      </c>
      <c r="K370" s="31" t="s">
        <v>63</v>
      </c>
      <c r="L370" s="32" t="s">
        <v>119</v>
      </c>
      <c r="M370" s="31">
        <v>45</v>
      </c>
      <c r="N370" s="6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25"/>
      <c r="P370" s="325"/>
      <c r="Q370" s="325"/>
      <c r="R370" s="323"/>
      <c r="S370" s="33"/>
      <c r="T370" s="33"/>
      <c r="U370" s="34" t="s">
        <v>65</v>
      </c>
      <c r="V370" s="314">
        <v>0</v>
      </c>
      <c r="W370" s="315">
        <f>IFERROR(IF(V370="",0,CEILING((V370/$H370),1)*$H370),"")</f>
        <v>0</v>
      </c>
      <c r="X370" s="35" t="str">
        <f>IFERROR(IF(W370=0,"",ROUNDUP(W370/H370,0)*0.00937),"")</f>
        <v/>
      </c>
      <c r="Y370" s="55"/>
      <c r="Z370" s="56"/>
      <c r="AD370" s="57"/>
      <c r="BA370" s="260" t="s">
        <v>1</v>
      </c>
    </row>
    <row r="371" spans="1:53" x14ac:dyDescent="0.2">
      <c r="A371" s="329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1"/>
      <c r="N371" s="326" t="s">
        <v>66</v>
      </c>
      <c r="O371" s="327"/>
      <c r="P371" s="327"/>
      <c r="Q371" s="327"/>
      <c r="R371" s="327"/>
      <c r="S371" s="327"/>
      <c r="T371" s="328"/>
      <c r="U371" s="36" t="s">
        <v>67</v>
      </c>
      <c r="V371" s="316">
        <f>IFERROR(V367/H367,"0")+IFERROR(V368/H368,"0")+IFERROR(V369/H369,"0")+IFERROR(V370/H370,"0")</f>
        <v>47.435897435897438</v>
      </c>
      <c r="W371" s="316">
        <f>IFERROR(W367/H367,"0")+IFERROR(W368/H368,"0")+IFERROR(W369/H369,"0")+IFERROR(W370/H370,"0")</f>
        <v>48</v>
      </c>
      <c r="X371" s="316">
        <f>IFERROR(IF(X367="",0,X367),"0")+IFERROR(IF(X368="",0,X368),"0")+IFERROR(IF(X369="",0,X369),"0")+IFERROR(IF(X370="",0,X370),"0")</f>
        <v>1.044</v>
      </c>
      <c r="Y371" s="317"/>
      <c r="Z371" s="317"/>
    </row>
    <row r="372" spans="1:53" x14ac:dyDescent="0.2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0"/>
      <c r="M372" s="331"/>
      <c r="N372" s="326" t="s">
        <v>66</v>
      </c>
      <c r="O372" s="327"/>
      <c r="P372" s="327"/>
      <c r="Q372" s="327"/>
      <c r="R372" s="327"/>
      <c r="S372" s="327"/>
      <c r="T372" s="328"/>
      <c r="U372" s="36" t="s">
        <v>65</v>
      </c>
      <c r="V372" s="316">
        <f>IFERROR(SUM(V367:V370),"0")</f>
        <v>370</v>
      </c>
      <c r="W372" s="316">
        <f>IFERROR(SUM(W367:W370),"0")</f>
        <v>374.4</v>
      </c>
      <c r="X372" s="36"/>
      <c r="Y372" s="317"/>
      <c r="Z372" s="317"/>
    </row>
    <row r="373" spans="1:53" ht="14.25" customHeight="1" x14ac:dyDescent="0.25">
      <c r="A373" s="343" t="s">
        <v>225</v>
      </c>
      <c r="B373" s="330"/>
      <c r="C373" s="330"/>
      <c r="D373" s="330"/>
      <c r="E373" s="330"/>
      <c r="F373" s="330"/>
      <c r="G373" s="330"/>
      <c r="H373" s="330"/>
      <c r="I373" s="330"/>
      <c r="J373" s="330"/>
      <c r="K373" s="330"/>
      <c r="L373" s="330"/>
      <c r="M373" s="330"/>
      <c r="N373" s="330"/>
      <c r="O373" s="330"/>
      <c r="P373" s="330"/>
      <c r="Q373" s="330"/>
      <c r="R373" s="330"/>
      <c r="S373" s="330"/>
      <c r="T373" s="330"/>
      <c r="U373" s="330"/>
      <c r="V373" s="330"/>
      <c r="W373" s="330"/>
      <c r="X373" s="330"/>
      <c r="Y373" s="309"/>
      <c r="Z373" s="309"/>
    </row>
    <row r="374" spans="1:53" ht="27" customHeight="1" x14ac:dyDescent="0.25">
      <c r="A374" s="53" t="s">
        <v>535</v>
      </c>
      <c r="B374" s="53" t="s">
        <v>536</v>
      </c>
      <c r="C374" s="30">
        <v>4301060352</v>
      </c>
      <c r="D374" s="322">
        <v>4680115881648</v>
      </c>
      <c r="E374" s="323"/>
      <c r="F374" s="313">
        <v>1</v>
      </c>
      <c r="G374" s="31">
        <v>4</v>
      </c>
      <c r="H374" s="313">
        <v>4</v>
      </c>
      <c r="I374" s="313">
        <v>4.4039999999999999</v>
      </c>
      <c r="J374" s="31">
        <v>104</v>
      </c>
      <c r="K374" s="31" t="s">
        <v>98</v>
      </c>
      <c r="L374" s="32" t="s">
        <v>64</v>
      </c>
      <c r="M374" s="31">
        <v>35</v>
      </c>
      <c r="N374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25"/>
      <c r="P374" s="325"/>
      <c r="Q374" s="325"/>
      <c r="R374" s="323"/>
      <c r="S374" s="33"/>
      <c r="T374" s="33"/>
      <c r="U374" s="34" t="s">
        <v>65</v>
      </c>
      <c r="V374" s="314">
        <v>0</v>
      </c>
      <c r="W374" s="315">
        <f>IFERROR(IF(V374="",0,CEILING((V374/$H374),1)*$H374),"")</f>
        <v>0</v>
      </c>
      <c r="X374" s="35" t="str">
        <f>IFERROR(IF(W374=0,"",ROUNDUP(W374/H374,0)*0.01196),"")</f>
        <v/>
      </c>
      <c r="Y374" s="55"/>
      <c r="Z374" s="56"/>
      <c r="AD374" s="57"/>
      <c r="BA374" s="261" t="s">
        <v>1</v>
      </c>
    </row>
    <row r="375" spans="1:53" x14ac:dyDescent="0.2">
      <c r="A375" s="329"/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1"/>
      <c r="N375" s="326" t="s">
        <v>66</v>
      </c>
      <c r="O375" s="327"/>
      <c r="P375" s="327"/>
      <c r="Q375" s="327"/>
      <c r="R375" s="327"/>
      <c r="S375" s="327"/>
      <c r="T375" s="328"/>
      <c r="U375" s="36" t="s">
        <v>67</v>
      </c>
      <c r="V375" s="316">
        <f>IFERROR(V374/H374,"0")</f>
        <v>0</v>
      </c>
      <c r="W375" s="316">
        <f>IFERROR(W374/H374,"0")</f>
        <v>0</v>
      </c>
      <c r="X375" s="316">
        <f>IFERROR(IF(X374="",0,X374),"0")</f>
        <v>0</v>
      </c>
      <c r="Y375" s="317"/>
      <c r="Z375" s="317"/>
    </row>
    <row r="376" spans="1:53" x14ac:dyDescent="0.2">
      <c r="A376" s="330"/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1"/>
      <c r="N376" s="326" t="s">
        <v>66</v>
      </c>
      <c r="O376" s="327"/>
      <c r="P376" s="327"/>
      <c r="Q376" s="327"/>
      <c r="R376" s="327"/>
      <c r="S376" s="327"/>
      <c r="T376" s="328"/>
      <c r="U376" s="36" t="s">
        <v>65</v>
      </c>
      <c r="V376" s="316">
        <f>IFERROR(SUM(V374:V374),"0")</f>
        <v>0</v>
      </c>
      <c r="W376" s="316">
        <f>IFERROR(SUM(W374:W374),"0")</f>
        <v>0</v>
      </c>
      <c r="X376" s="36"/>
      <c r="Y376" s="317"/>
      <c r="Z376" s="317"/>
    </row>
    <row r="377" spans="1:53" ht="14.25" customHeight="1" x14ac:dyDescent="0.25">
      <c r="A377" s="343" t="s">
        <v>81</v>
      </c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0"/>
      <c r="M377" s="330"/>
      <c r="N377" s="330"/>
      <c r="O377" s="330"/>
      <c r="P377" s="330"/>
      <c r="Q377" s="330"/>
      <c r="R377" s="330"/>
      <c r="S377" s="330"/>
      <c r="T377" s="330"/>
      <c r="U377" s="330"/>
      <c r="V377" s="330"/>
      <c r="W377" s="330"/>
      <c r="X377" s="330"/>
      <c r="Y377" s="309"/>
      <c r="Z377" s="309"/>
    </row>
    <row r="378" spans="1:53" ht="27" customHeight="1" x14ac:dyDescent="0.25">
      <c r="A378" s="53" t="s">
        <v>537</v>
      </c>
      <c r="B378" s="53" t="s">
        <v>538</v>
      </c>
      <c r="C378" s="30">
        <v>4301032046</v>
      </c>
      <c r="D378" s="322">
        <v>4680115884359</v>
      </c>
      <c r="E378" s="323"/>
      <c r="F378" s="313">
        <v>0.06</v>
      </c>
      <c r="G378" s="31">
        <v>20</v>
      </c>
      <c r="H378" s="313">
        <v>1.2</v>
      </c>
      <c r="I378" s="313">
        <v>1.8</v>
      </c>
      <c r="J378" s="31">
        <v>160</v>
      </c>
      <c r="K378" s="31" t="s">
        <v>539</v>
      </c>
      <c r="L378" s="32" t="s">
        <v>540</v>
      </c>
      <c r="M378" s="31">
        <v>60</v>
      </c>
      <c r="N378" s="452" t="s">
        <v>541</v>
      </c>
      <c r="O378" s="325"/>
      <c r="P378" s="325"/>
      <c r="Q378" s="325"/>
      <c r="R378" s="323"/>
      <c r="S378" s="33"/>
      <c r="T378" s="33"/>
      <c r="U378" s="34" t="s">
        <v>65</v>
      </c>
      <c r="V378" s="314">
        <v>0</v>
      </c>
      <c r="W378" s="315">
        <f>IFERROR(IF(V378="",0,CEILING((V378/$H378),1)*$H378),"")</f>
        <v>0</v>
      </c>
      <c r="X378" s="35" t="str">
        <f>IFERROR(IF(W378=0,"",ROUNDUP(W378/H378,0)*0.00627),"")</f>
        <v/>
      </c>
      <c r="Y378" s="55"/>
      <c r="Z378" s="56" t="s">
        <v>258</v>
      </c>
      <c r="AD378" s="57"/>
      <c r="BA378" s="262" t="s">
        <v>1</v>
      </c>
    </row>
    <row r="379" spans="1:53" ht="27" customHeight="1" x14ac:dyDescent="0.25">
      <c r="A379" s="53" t="s">
        <v>542</v>
      </c>
      <c r="B379" s="53" t="s">
        <v>543</v>
      </c>
      <c r="C379" s="30">
        <v>4301032045</v>
      </c>
      <c r="D379" s="322">
        <v>4680115884335</v>
      </c>
      <c r="E379" s="323"/>
      <c r="F379" s="313">
        <v>0.06</v>
      </c>
      <c r="G379" s="31">
        <v>20</v>
      </c>
      <c r="H379" s="313">
        <v>1.2</v>
      </c>
      <c r="I379" s="313">
        <v>1.8</v>
      </c>
      <c r="J379" s="31">
        <v>160</v>
      </c>
      <c r="K379" s="31" t="s">
        <v>539</v>
      </c>
      <c r="L379" s="32" t="s">
        <v>540</v>
      </c>
      <c r="M379" s="31">
        <v>60</v>
      </c>
      <c r="N379" s="574" t="s">
        <v>544</v>
      </c>
      <c r="O379" s="325"/>
      <c r="P379" s="325"/>
      <c r="Q379" s="325"/>
      <c r="R379" s="323"/>
      <c r="S379" s="33"/>
      <c r="T379" s="33"/>
      <c r="U379" s="34" t="s">
        <v>65</v>
      </c>
      <c r="V379" s="314">
        <v>0</v>
      </c>
      <c r="W379" s="315">
        <f>IFERROR(IF(V379="",0,CEILING((V379/$H379),1)*$H379),"")</f>
        <v>0</v>
      </c>
      <c r="X379" s="35" t="str">
        <f>IFERROR(IF(W379=0,"",ROUNDUP(W379/H379,0)*0.00627),"")</f>
        <v/>
      </c>
      <c r="Y379" s="55"/>
      <c r="Z379" s="56" t="s">
        <v>258</v>
      </c>
      <c r="AD379" s="57"/>
      <c r="BA379" s="263" t="s">
        <v>1</v>
      </c>
    </row>
    <row r="380" spans="1:53" ht="27" customHeight="1" x14ac:dyDescent="0.25">
      <c r="A380" s="53" t="s">
        <v>545</v>
      </c>
      <c r="B380" s="53" t="s">
        <v>546</v>
      </c>
      <c r="C380" s="30">
        <v>4301170011</v>
      </c>
      <c r="D380" s="322">
        <v>4680115884113</v>
      </c>
      <c r="E380" s="323"/>
      <c r="F380" s="313">
        <v>0.11</v>
      </c>
      <c r="G380" s="31">
        <v>12</v>
      </c>
      <c r="H380" s="313">
        <v>1.32</v>
      </c>
      <c r="I380" s="313">
        <v>1.88</v>
      </c>
      <c r="J380" s="31">
        <v>160</v>
      </c>
      <c r="K380" s="31" t="s">
        <v>539</v>
      </c>
      <c r="L380" s="32" t="s">
        <v>540</v>
      </c>
      <c r="M380" s="31">
        <v>150</v>
      </c>
      <c r="N380" s="518" t="s">
        <v>547</v>
      </c>
      <c r="O380" s="325"/>
      <c r="P380" s="325"/>
      <c r="Q380" s="325"/>
      <c r="R380" s="323"/>
      <c r="S380" s="33"/>
      <c r="T380" s="33"/>
      <c r="U380" s="34" t="s">
        <v>65</v>
      </c>
      <c r="V380" s="314">
        <v>0</v>
      </c>
      <c r="W380" s="315">
        <f>IFERROR(IF(V380="",0,CEILING((V380/$H380),1)*$H380),"")</f>
        <v>0</v>
      </c>
      <c r="X380" s="35" t="str">
        <f>IFERROR(IF(W380=0,"",ROUNDUP(W380/H380,0)*0.00627),"")</f>
        <v/>
      </c>
      <c r="Y380" s="55"/>
      <c r="Z380" s="56" t="s">
        <v>258</v>
      </c>
      <c r="AD380" s="57"/>
      <c r="BA380" s="264" t="s">
        <v>1</v>
      </c>
    </row>
    <row r="381" spans="1:53" ht="27" customHeight="1" x14ac:dyDescent="0.25">
      <c r="A381" s="53" t="s">
        <v>548</v>
      </c>
      <c r="B381" s="53" t="s">
        <v>549</v>
      </c>
      <c r="C381" s="30">
        <v>4301032047</v>
      </c>
      <c r="D381" s="322">
        <v>4680115884342</v>
      </c>
      <c r="E381" s="323"/>
      <c r="F381" s="313">
        <v>0.06</v>
      </c>
      <c r="G381" s="31">
        <v>20</v>
      </c>
      <c r="H381" s="313">
        <v>1.2</v>
      </c>
      <c r="I381" s="313">
        <v>1.8</v>
      </c>
      <c r="J381" s="31">
        <v>160</v>
      </c>
      <c r="K381" s="31" t="s">
        <v>539</v>
      </c>
      <c r="L381" s="32" t="s">
        <v>540</v>
      </c>
      <c r="M381" s="31">
        <v>60</v>
      </c>
      <c r="N381" s="365" t="s">
        <v>550</v>
      </c>
      <c r="O381" s="325"/>
      <c r="P381" s="325"/>
      <c r="Q381" s="325"/>
      <c r="R381" s="323"/>
      <c r="S381" s="33"/>
      <c r="T381" s="33"/>
      <c r="U381" s="34" t="s">
        <v>65</v>
      </c>
      <c r="V381" s="314">
        <v>0</v>
      </c>
      <c r="W381" s="315">
        <f>IFERROR(IF(V381="",0,CEILING((V381/$H381),1)*$H381),"")</f>
        <v>0</v>
      </c>
      <c r="X381" s="35" t="str">
        <f>IFERROR(IF(W381=0,"",ROUNDUP(W381/H381,0)*0.00627),"")</f>
        <v/>
      </c>
      <c r="Y381" s="55"/>
      <c r="Z381" s="56"/>
      <c r="AD381" s="57"/>
      <c r="BA381" s="265" t="s">
        <v>1</v>
      </c>
    </row>
    <row r="382" spans="1:53" x14ac:dyDescent="0.2">
      <c r="A382" s="329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0"/>
      <c r="M382" s="331"/>
      <c r="N382" s="326" t="s">
        <v>66</v>
      </c>
      <c r="O382" s="327"/>
      <c r="P382" s="327"/>
      <c r="Q382" s="327"/>
      <c r="R382" s="327"/>
      <c r="S382" s="327"/>
      <c r="T382" s="328"/>
      <c r="U382" s="36" t="s">
        <v>67</v>
      </c>
      <c r="V382" s="316">
        <f>IFERROR(V378/H378,"0")+IFERROR(V379/H379,"0")+IFERROR(V380/H380,"0")+IFERROR(V381/H381,"0")</f>
        <v>0</v>
      </c>
      <c r="W382" s="316">
        <f>IFERROR(W378/H378,"0")+IFERROR(W379/H379,"0")+IFERROR(W380/H380,"0")+IFERROR(W381/H381,"0")</f>
        <v>0</v>
      </c>
      <c r="X382" s="316">
        <f>IFERROR(IF(X378="",0,X378),"0")+IFERROR(IF(X379="",0,X379),"0")+IFERROR(IF(X380="",0,X380),"0")+IFERROR(IF(X381="",0,X381),"0")</f>
        <v>0</v>
      </c>
      <c r="Y382" s="317"/>
      <c r="Z382" s="317"/>
    </row>
    <row r="383" spans="1:53" x14ac:dyDescent="0.2">
      <c r="A383" s="330"/>
      <c r="B383" s="330"/>
      <c r="C383" s="330"/>
      <c r="D383" s="330"/>
      <c r="E383" s="330"/>
      <c r="F383" s="330"/>
      <c r="G383" s="330"/>
      <c r="H383" s="330"/>
      <c r="I383" s="330"/>
      <c r="J383" s="330"/>
      <c r="K383" s="330"/>
      <c r="L383" s="330"/>
      <c r="M383" s="331"/>
      <c r="N383" s="326" t="s">
        <v>66</v>
      </c>
      <c r="O383" s="327"/>
      <c r="P383" s="327"/>
      <c r="Q383" s="327"/>
      <c r="R383" s="327"/>
      <c r="S383" s="327"/>
      <c r="T383" s="328"/>
      <c r="U383" s="36" t="s">
        <v>65</v>
      </c>
      <c r="V383" s="316">
        <f>IFERROR(SUM(V378:V381),"0")</f>
        <v>0</v>
      </c>
      <c r="W383" s="316">
        <f>IFERROR(SUM(W378:W381),"0")</f>
        <v>0</v>
      </c>
      <c r="X383" s="36"/>
      <c r="Y383" s="317"/>
      <c r="Z383" s="317"/>
    </row>
    <row r="384" spans="1:53" ht="14.25" customHeight="1" x14ac:dyDescent="0.25">
      <c r="A384" s="343" t="s">
        <v>90</v>
      </c>
      <c r="B384" s="330"/>
      <c r="C384" s="330"/>
      <c r="D384" s="330"/>
      <c r="E384" s="330"/>
      <c r="F384" s="330"/>
      <c r="G384" s="330"/>
      <c r="H384" s="330"/>
      <c r="I384" s="330"/>
      <c r="J384" s="330"/>
      <c r="K384" s="330"/>
      <c r="L384" s="330"/>
      <c r="M384" s="330"/>
      <c r="N384" s="330"/>
      <c r="O384" s="330"/>
      <c r="P384" s="330"/>
      <c r="Q384" s="330"/>
      <c r="R384" s="330"/>
      <c r="S384" s="330"/>
      <c r="T384" s="330"/>
      <c r="U384" s="330"/>
      <c r="V384" s="330"/>
      <c r="W384" s="330"/>
      <c r="X384" s="330"/>
      <c r="Y384" s="309"/>
      <c r="Z384" s="309"/>
    </row>
    <row r="385" spans="1:53" ht="27" customHeight="1" x14ac:dyDescent="0.25">
      <c r="A385" s="53" t="s">
        <v>551</v>
      </c>
      <c r="B385" s="53" t="s">
        <v>552</v>
      </c>
      <c r="C385" s="30">
        <v>4301170010</v>
      </c>
      <c r="D385" s="322">
        <v>4680115884090</v>
      </c>
      <c r="E385" s="323"/>
      <c r="F385" s="313">
        <v>0.11</v>
      </c>
      <c r="G385" s="31">
        <v>12</v>
      </c>
      <c r="H385" s="313">
        <v>1.32</v>
      </c>
      <c r="I385" s="313">
        <v>1.88</v>
      </c>
      <c r="J385" s="31">
        <v>160</v>
      </c>
      <c r="K385" s="31" t="s">
        <v>539</v>
      </c>
      <c r="L385" s="32" t="s">
        <v>540</v>
      </c>
      <c r="M385" s="31">
        <v>150</v>
      </c>
      <c r="N385" s="644" t="s">
        <v>553</v>
      </c>
      <c r="O385" s="325"/>
      <c r="P385" s="325"/>
      <c r="Q385" s="325"/>
      <c r="R385" s="323"/>
      <c r="S385" s="33"/>
      <c r="T385" s="33"/>
      <c r="U385" s="34" t="s">
        <v>65</v>
      </c>
      <c r="V385" s="314">
        <v>0</v>
      </c>
      <c r="W385" s="315">
        <f>IFERROR(IF(V385="",0,CEILING((V385/$H385),1)*$H385),"")</f>
        <v>0</v>
      </c>
      <c r="X385" s="35" t="str">
        <f>IFERROR(IF(W385=0,"",ROUNDUP(W385/H385,0)*0.00627),"")</f>
        <v/>
      </c>
      <c r="Y385" s="55"/>
      <c r="Z385" s="56" t="s">
        <v>258</v>
      </c>
      <c r="AD385" s="57"/>
      <c r="BA385" s="266" t="s">
        <v>1</v>
      </c>
    </row>
    <row r="386" spans="1:53" ht="27" customHeight="1" x14ac:dyDescent="0.25">
      <c r="A386" s="53" t="s">
        <v>554</v>
      </c>
      <c r="B386" s="53" t="s">
        <v>555</v>
      </c>
      <c r="C386" s="30">
        <v>4301170009</v>
      </c>
      <c r="D386" s="322">
        <v>4680115882997</v>
      </c>
      <c r="E386" s="323"/>
      <c r="F386" s="313">
        <v>0.13</v>
      </c>
      <c r="G386" s="31">
        <v>10</v>
      </c>
      <c r="H386" s="313">
        <v>1.3</v>
      </c>
      <c r="I386" s="313">
        <v>1.46</v>
      </c>
      <c r="J386" s="31">
        <v>200</v>
      </c>
      <c r="K386" s="31" t="s">
        <v>539</v>
      </c>
      <c r="L386" s="32" t="s">
        <v>540</v>
      </c>
      <c r="M386" s="31">
        <v>150</v>
      </c>
      <c r="N386" s="472" t="s">
        <v>556</v>
      </c>
      <c r="O386" s="325"/>
      <c r="P386" s="325"/>
      <c r="Q386" s="325"/>
      <c r="R386" s="323"/>
      <c r="S386" s="33"/>
      <c r="T386" s="33"/>
      <c r="U386" s="34" t="s">
        <v>65</v>
      </c>
      <c r="V386" s="314">
        <v>0</v>
      </c>
      <c r="W386" s="315">
        <f>IFERROR(IF(V386="",0,CEILING((V386/$H386),1)*$H386),"")</f>
        <v>0</v>
      </c>
      <c r="X386" s="35" t="str">
        <f>IFERROR(IF(W386=0,"",ROUNDUP(W386/H386,0)*0.00673),"")</f>
        <v/>
      </c>
      <c r="Y386" s="55"/>
      <c r="Z386" s="56"/>
      <c r="AD386" s="57"/>
      <c r="BA386" s="267" t="s">
        <v>1</v>
      </c>
    </row>
    <row r="387" spans="1:53" x14ac:dyDescent="0.2">
      <c r="A387" s="329"/>
      <c r="B387" s="330"/>
      <c r="C387" s="330"/>
      <c r="D387" s="330"/>
      <c r="E387" s="330"/>
      <c r="F387" s="330"/>
      <c r="G387" s="330"/>
      <c r="H387" s="330"/>
      <c r="I387" s="330"/>
      <c r="J387" s="330"/>
      <c r="K387" s="330"/>
      <c r="L387" s="330"/>
      <c r="M387" s="331"/>
      <c r="N387" s="326" t="s">
        <v>66</v>
      </c>
      <c r="O387" s="327"/>
      <c r="P387" s="327"/>
      <c r="Q387" s="327"/>
      <c r="R387" s="327"/>
      <c r="S387" s="327"/>
      <c r="T387" s="328"/>
      <c r="U387" s="36" t="s">
        <v>67</v>
      </c>
      <c r="V387" s="316">
        <f>IFERROR(V385/H385,"0")+IFERROR(V386/H386,"0")</f>
        <v>0</v>
      </c>
      <c r="W387" s="316">
        <f>IFERROR(W385/H385,"0")+IFERROR(W386/H386,"0")</f>
        <v>0</v>
      </c>
      <c r="X387" s="316">
        <f>IFERROR(IF(X385="",0,X385),"0")+IFERROR(IF(X386="",0,X386),"0")</f>
        <v>0</v>
      </c>
      <c r="Y387" s="317"/>
      <c r="Z387" s="317"/>
    </row>
    <row r="388" spans="1:53" x14ac:dyDescent="0.2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0"/>
      <c r="M388" s="331"/>
      <c r="N388" s="326" t="s">
        <v>66</v>
      </c>
      <c r="O388" s="327"/>
      <c r="P388" s="327"/>
      <c r="Q388" s="327"/>
      <c r="R388" s="327"/>
      <c r="S388" s="327"/>
      <c r="T388" s="328"/>
      <c r="U388" s="36" t="s">
        <v>65</v>
      </c>
      <c r="V388" s="316">
        <f>IFERROR(SUM(V385:V386),"0")</f>
        <v>0</v>
      </c>
      <c r="W388" s="316">
        <f>IFERROR(SUM(W385:W386),"0")</f>
        <v>0</v>
      </c>
      <c r="X388" s="36"/>
      <c r="Y388" s="317"/>
      <c r="Z388" s="317"/>
    </row>
    <row r="389" spans="1:53" ht="16.5" customHeight="1" x14ac:dyDescent="0.25">
      <c r="A389" s="351" t="s">
        <v>557</v>
      </c>
      <c r="B389" s="330"/>
      <c r="C389" s="330"/>
      <c r="D389" s="330"/>
      <c r="E389" s="330"/>
      <c r="F389" s="330"/>
      <c r="G389" s="330"/>
      <c r="H389" s="330"/>
      <c r="I389" s="330"/>
      <c r="J389" s="330"/>
      <c r="K389" s="330"/>
      <c r="L389" s="330"/>
      <c r="M389" s="330"/>
      <c r="N389" s="330"/>
      <c r="O389" s="330"/>
      <c r="P389" s="330"/>
      <c r="Q389" s="330"/>
      <c r="R389" s="330"/>
      <c r="S389" s="330"/>
      <c r="T389" s="330"/>
      <c r="U389" s="330"/>
      <c r="V389" s="330"/>
      <c r="W389" s="330"/>
      <c r="X389" s="330"/>
      <c r="Y389" s="310"/>
      <c r="Z389" s="310"/>
    </row>
    <row r="390" spans="1:53" ht="14.25" customHeight="1" x14ac:dyDescent="0.25">
      <c r="A390" s="343" t="s">
        <v>95</v>
      </c>
      <c r="B390" s="330"/>
      <c r="C390" s="330"/>
      <c r="D390" s="330"/>
      <c r="E390" s="330"/>
      <c r="F390" s="330"/>
      <c r="G390" s="330"/>
      <c r="H390" s="330"/>
      <c r="I390" s="330"/>
      <c r="J390" s="330"/>
      <c r="K390" s="330"/>
      <c r="L390" s="330"/>
      <c r="M390" s="330"/>
      <c r="N390" s="330"/>
      <c r="O390" s="330"/>
      <c r="P390" s="330"/>
      <c r="Q390" s="330"/>
      <c r="R390" s="330"/>
      <c r="S390" s="330"/>
      <c r="T390" s="330"/>
      <c r="U390" s="330"/>
      <c r="V390" s="330"/>
      <c r="W390" s="330"/>
      <c r="X390" s="330"/>
      <c r="Y390" s="309"/>
      <c r="Z390" s="309"/>
    </row>
    <row r="391" spans="1:53" ht="27" customHeight="1" x14ac:dyDescent="0.25">
      <c r="A391" s="53" t="s">
        <v>558</v>
      </c>
      <c r="B391" s="53" t="s">
        <v>559</v>
      </c>
      <c r="C391" s="30">
        <v>4301020196</v>
      </c>
      <c r="D391" s="322">
        <v>4607091389388</v>
      </c>
      <c r="E391" s="323"/>
      <c r="F391" s="313">
        <v>1.3</v>
      </c>
      <c r="G391" s="31">
        <v>4</v>
      </c>
      <c r="H391" s="313">
        <v>5.2</v>
      </c>
      <c r="I391" s="313">
        <v>5.6079999999999997</v>
      </c>
      <c r="J391" s="31">
        <v>104</v>
      </c>
      <c r="K391" s="31" t="s">
        <v>98</v>
      </c>
      <c r="L391" s="32" t="s">
        <v>119</v>
      </c>
      <c r="M391" s="31">
        <v>35</v>
      </c>
      <c r="N391" s="3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25"/>
      <c r="P391" s="325"/>
      <c r="Q391" s="325"/>
      <c r="R391" s="323"/>
      <c r="S391" s="33"/>
      <c r="T391" s="33"/>
      <c r="U391" s="34" t="s">
        <v>65</v>
      </c>
      <c r="V391" s="314">
        <v>0</v>
      </c>
      <c r="W391" s="315">
        <f>IFERROR(IF(V391="",0,CEILING((V391/$H391),1)*$H391),"")</f>
        <v>0</v>
      </c>
      <c r="X391" s="35" t="str">
        <f>IFERROR(IF(W391=0,"",ROUNDUP(W391/H391,0)*0.01196),"")</f>
        <v/>
      </c>
      <c r="Y391" s="55"/>
      <c r="Z391" s="56"/>
      <c r="AD391" s="57"/>
      <c r="BA391" s="268" t="s">
        <v>1</v>
      </c>
    </row>
    <row r="392" spans="1:53" ht="27" customHeight="1" x14ac:dyDescent="0.25">
      <c r="A392" s="53" t="s">
        <v>560</v>
      </c>
      <c r="B392" s="53" t="s">
        <v>561</v>
      </c>
      <c r="C392" s="30">
        <v>4301020185</v>
      </c>
      <c r="D392" s="322">
        <v>4607091389364</v>
      </c>
      <c r="E392" s="323"/>
      <c r="F392" s="313">
        <v>0.42</v>
      </c>
      <c r="G392" s="31">
        <v>6</v>
      </c>
      <c r="H392" s="313">
        <v>2.52</v>
      </c>
      <c r="I392" s="313">
        <v>2.75</v>
      </c>
      <c r="J392" s="31">
        <v>156</v>
      </c>
      <c r="K392" s="31" t="s">
        <v>63</v>
      </c>
      <c r="L392" s="32" t="s">
        <v>119</v>
      </c>
      <c r="M392" s="31">
        <v>35</v>
      </c>
      <c r="N392" s="3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25"/>
      <c r="P392" s="325"/>
      <c r="Q392" s="325"/>
      <c r="R392" s="323"/>
      <c r="S392" s="33"/>
      <c r="T392" s="33"/>
      <c r="U392" s="34" t="s">
        <v>65</v>
      </c>
      <c r="V392" s="314">
        <v>0</v>
      </c>
      <c r="W392" s="315">
        <f>IFERROR(IF(V392="",0,CEILING((V392/$H392),1)*$H392),"")</f>
        <v>0</v>
      </c>
      <c r="X392" s="35" t="str">
        <f>IFERROR(IF(W392=0,"",ROUNDUP(W392/H392,0)*0.00753),"")</f>
        <v/>
      </c>
      <c r="Y392" s="55"/>
      <c r="Z392" s="56"/>
      <c r="AD392" s="57"/>
      <c r="BA392" s="269" t="s">
        <v>1</v>
      </c>
    </row>
    <row r="393" spans="1:53" x14ac:dyDescent="0.2">
      <c r="A393" s="329"/>
      <c r="B393" s="330"/>
      <c r="C393" s="330"/>
      <c r="D393" s="330"/>
      <c r="E393" s="330"/>
      <c r="F393" s="330"/>
      <c r="G393" s="330"/>
      <c r="H393" s="330"/>
      <c r="I393" s="330"/>
      <c r="J393" s="330"/>
      <c r="K393" s="330"/>
      <c r="L393" s="330"/>
      <c r="M393" s="331"/>
      <c r="N393" s="326" t="s">
        <v>66</v>
      </c>
      <c r="O393" s="327"/>
      <c r="P393" s="327"/>
      <c r="Q393" s="327"/>
      <c r="R393" s="327"/>
      <c r="S393" s="327"/>
      <c r="T393" s="328"/>
      <c r="U393" s="36" t="s">
        <v>67</v>
      </c>
      <c r="V393" s="316">
        <f>IFERROR(V391/H391,"0")+IFERROR(V392/H392,"0")</f>
        <v>0</v>
      </c>
      <c r="W393" s="316">
        <f>IFERROR(W391/H391,"0")+IFERROR(W392/H392,"0")</f>
        <v>0</v>
      </c>
      <c r="X393" s="316">
        <f>IFERROR(IF(X391="",0,X391),"0")+IFERROR(IF(X392="",0,X392),"0")</f>
        <v>0</v>
      </c>
      <c r="Y393" s="317"/>
      <c r="Z393" s="317"/>
    </row>
    <row r="394" spans="1:53" x14ac:dyDescent="0.2">
      <c r="A394" s="330"/>
      <c r="B394" s="330"/>
      <c r="C394" s="330"/>
      <c r="D394" s="330"/>
      <c r="E394" s="330"/>
      <c r="F394" s="330"/>
      <c r="G394" s="330"/>
      <c r="H394" s="330"/>
      <c r="I394" s="330"/>
      <c r="J394" s="330"/>
      <c r="K394" s="330"/>
      <c r="L394" s="330"/>
      <c r="M394" s="331"/>
      <c r="N394" s="326" t="s">
        <v>66</v>
      </c>
      <c r="O394" s="327"/>
      <c r="P394" s="327"/>
      <c r="Q394" s="327"/>
      <c r="R394" s="327"/>
      <c r="S394" s="327"/>
      <c r="T394" s="328"/>
      <c r="U394" s="36" t="s">
        <v>65</v>
      </c>
      <c r="V394" s="316">
        <f>IFERROR(SUM(V391:V392),"0")</f>
        <v>0</v>
      </c>
      <c r="W394" s="316">
        <f>IFERROR(SUM(W391:W392),"0")</f>
        <v>0</v>
      </c>
      <c r="X394" s="36"/>
      <c r="Y394" s="317"/>
      <c r="Z394" s="317"/>
    </row>
    <row r="395" spans="1:53" ht="14.25" customHeight="1" x14ac:dyDescent="0.25">
      <c r="A395" s="343" t="s">
        <v>60</v>
      </c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0"/>
      <c r="V395" s="330"/>
      <c r="W395" s="330"/>
      <c r="X395" s="330"/>
      <c r="Y395" s="309"/>
      <c r="Z395" s="309"/>
    </row>
    <row r="396" spans="1:53" ht="27" customHeight="1" x14ac:dyDescent="0.25">
      <c r="A396" s="53" t="s">
        <v>562</v>
      </c>
      <c r="B396" s="53" t="s">
        <v>563</v>
      </c>
      <c r="C396" s="30">
        <v>4301031212</v>
      </c>
      <c r="D396" s="322">
        <v>4607091389739</v>
      </c>
      <c r="E396" s="323"/>
      <c r="F396" s="313">
        <v>0.7</v>
      </c>
      <c r="G396" s="31">
        <v>6</v>
      </c>
      <c r="H396" s="313">
        <v>4.2</v>
      </c>
      <c r="I396" s="313">
        <v>4.43</v>
      </c>
      <c r="J396" s="31">
        <v>156</v>
      </c>
      <c r="K396" s="31" t="s">
        <v>63</v>
      </c>
      <c r="L396" s="32" t="s">
        <v>99</v>
      </c>
      <c r="M396" s="31">
        <v>45</v>
      </c>
      <c r="N396" s="5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25"/>
      <c r="P396" s="325"/>
      <c r="Q396" s="325"/>
      <c r="R396" s="323"/>
      <c r="S396" s="33"/>
      <c r="T396" s="33"/>
      <c r="U396" s="34" t="s">
        <v>65</v>
      </c>
      <c r="V396" s="314">
        <v>0</v>
      </c>
      <c r="W396" s="315">
        <f t="shared" ref="W396:W402" si="17">IFERROR(IF(V396="",0,CEILING((V396/$H396),1)*$H396),"")</f>
        <v>0</v>
      </c>
      <c r="X396" s="35" t="str">
        <f>IFERROR(IF(W396=0,"",ROUNDUP(W396/H396,0)*0.00753),"")</f>
        <v/>
      </c>
      <c r="Y396" s="55"/>
      <c r="Z396" s="56"/>
      <c r="AD396" s="57"/>
      <c r="BA396" s="270" t="s">
        <v>1</v>
      </c>
    </row>
    <row r="397" spans="1:53" ht="27" customHeight="1" x14ac:dyDescent="0.25">
      <c r="A397" s="53" t="s">
        <v>564</v>
      </c>
      <c r="B397" s="53" t="s">
        <v>565</v>
      </c>
      <c r="C397" s="30">
        <v>4301031247</v>
      </c>
      <c r="D397" s="322">
        <v>4680115883048</v>
      </c>
      <c r="E397" s="323"/>
      <c r="F397" s="313">
        <v>1</v>
      </c>
      <c r="G397" s="31">
        <v>4</v>
      </c>
      <c r="H397" s="313">
        <v>4</v>
      </c>
      <c r="I397" s="313">
        <v>4.21</v>
      </c>
      <c r="J397" s="31">
        <v>120</v>
      </c>
      <c r="K397" s="31" t="s">
        <v>63</v>
      </c>
      <c r="L397" s="32" t="s">
        <v>64</v>
      </c>
      <c r="M397" s="31">
        <v>40</v>
      </c>
      <c r="N397" s="4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25"/>
      <c r="P397" s="325"/>
      <c r="Q397" s="325"/>
      <c r="R397" s="323"/>
      <c r="S397" s="33"/>
      <c r="T397" s="33"/>
      <c r="U397" s="34" t="s">
        <v>65</v>
      </c>
      <c r="V397" s="314">
        <v>0</v>
      </c>
      <c r="W397" s="315">
        <f t="shared" si="17"/>
        <v>0</v>
      </c>
      <c r="X397" s="35" t="str">
        <f>IFERROR(IF(W397=0,"",ROUNDUP(W397/H397,0)*0.00937),"")</f>
        <v/>
      </c>
      <c r="Y397" s="55"/>
      <c r="Z397" s="56"/>
      <c r="AD397" s="57"/>
      <c r="BA397" s="271" t="s">
        <v>1</v>
      </c>
    </row>
    <row r="398" spans="1:53" ht="27" customHeight="1" x14ac:dyDescent="0.25">
      <c r="A398" s="53" t="s">
        <v>566</v>
      </c>
      <c r="B398" s="53" t="s">
        <v>567</v>
      </c>
      <c r="C398" s="30">
        <v>4301031176</v>
      </c>
      <c r="D398" s="322">
        <v>4607091389425</v>
      </c>
      <c r="E398" s="323"/>
      <c r="F398" s="313">
        <v>0.35</v>
      </c>
      <c r="G398" s="31">
        <v>6</v>
      </c>
      <c r="H398" s="313">
        <v>2.1</v>
      </c>
      <c r="I398" s="313">
        <v>2.23</v>
      </c>
      <c r="J398" s="31">
        <v>234</v>
      </c>
      <c r="K398" s="31" t="s">
        <v>170</v>
      </c>
      <c r="L398" s="32" t="s">
        <v>64</v>
      </c>
      <c r="M398" s="31">
        <v>45</v>
      </c>
      <c r="N398" s="5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25"/>
      <c r="P398" s="325"/>
      <c r="Q398" s="325"/>
      <c r="R398" s="323"/>
      <c r="S398" s="33"/>
      <c r="T398" s="33"/>
      <c r="U398" s="34" t="s">
        <v>65</v>
      </c>
      <c r="V398" s="314">
        <v>0</v>
      </c>
      <c r="W398" s="315">
        <f t="shared" si="17"/>
        <v>0</v>
      </c>
      <c r="X398" s="35" t="str">
        <f>IFERROR(IF(W398=0,"",ROUNDUP(W398/H398,0)*0.00502),"")</f>
        <v/>
      </c>
      <c r="Y398" s="55"/>
      <c r="Z398" s="56"/>
      <c r="AD398" s="57"/>
      <c r="BA398" s="272" t="s">
        <v>1</v>
      </c>
    </row>
    <row r="399" spans="1:53" ht="27" customHeight="1" x14ac:dyDescent="0.25">
      <c r="A399" s="53" t="s">
        <v>568</v>
      </c>
      <c r="B399" s="53" t="s">
        <v>569</v>
      </c>
      <c r="C399" s="30">
        <v>4301031215</v>
      </c>
      <c r="D399" s="322">
        <v>4680115882911</v>
      </c>
      <c r="E399" s="323"/>
      <c r="F399" s="313">
        <v>0.4</v>
      </c>
      <c r="G399" s="31">
        <v>6</v>
      </c>
      <c r="H399" s="313">
        <v>2.4</v>
      </c>
      <c r="I399" s="313">
        <v>2.5299999999999998</v>
      </c>
      <c r="J399" s="31">
        <v>234</v>
      </c>
      <c r="K399" s="31" t="s">
        <v>170</v>
      </c>
      <c r="L399" s="32" t="s">
        <v>64</v>
      </c>
      <c r="M399" s="31">
        <v>40</v>
      </c>
      <c r="N399" s="372" t="s">
        <v>570</v>
      </c>
      <c r="O399" s="325"/>
      <c r="P399" s="325"/>
      <c r="Q399" s="325"/>
      <c r="R399" s="323"/>
      <c r="S399" s="33"/>
      <c r="T399" s="33"/>
      <c r="U399" s="34" t="s">
        <v>65</v>
      </c>
      <c r="V399" s="314">
        <v>0</v>
      </c>
      <c r="W399" s="315">
        <f t="shared" si="17"/>
        <v>0</v>
      </c>
      <c r="X399" s="35" t="str">
        <f>IFERROR(IF(W399=0,"",ROUNDUP(W399/H399,0)*0.00502),"")</f>
        <v/>
      </c>
      <c r="Y399" s="55"/>
      <c r="Z399" s="56"/>
      <c r="AD399" s="57"/>
      <c r="BA399" s="273" t="s">
        <v>1</v>
      </c>
    </row>
    <row r="400" spans="1:53" ht="27" customHeight="1" x14ac:dyDescent="0.25">
      <c r="A400" s="53" t="s">
        <v>571</v>
      </c>
      <c r="B400" s="53" t="s">
        <v>572</v>
      </c>
      <c r="C400" s="30">
        <v>4301031167</v>
      </c>
      <c r="D400" s="322">
        <v>4680115880771</v>
      </c>
      <c r="E400" s="323"/>
      <c r="F400" s="313">
        <v>0.28000000000000003</v>
      </c>
      <c r="G400" s="31">
        <v>6</v>
      </c>
      <c r="H400" s="313">
        <v>1.68</v>
      </c>
      <c r="I400" s="313">
        <v>1.81</v>
      </c>
      <c r="J400" s="31">
        <v>234</v>
      </c>
      <c r="K400" s="31" t="s">
        <v>170</v>
      </c>
      <c r="L400" s="32" t="s">
        <v>64</v>
      </c>
      <c r="M400" s="31">
        <v>45</v>
      </c>
      <c r="N400" s="4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25"/>
      <c r="P400" s="325"/>
      <c r="Q400" s="325"/>
      <c r="R400" s="323"/>
      <c r="S400" s="33"/>
      <c r="T400" s="33"/>
      <c r="U400" s="34" t="s">
        <v>65</v>
      </c>
      <c r="V400" s="314">
        <v>0</v>
      </c>
      <c r="W400" s="315">
        <f t="shared" si="17"/>
        <v>0</v>
      </c>
      <c r="X400" s="35" t="str">
        <f>IFERROR(IF(W400=0,"",ROUNDUP(W400/H400,0)*0.00502),"")</f>
        <v/>
      </c>
      <c r="Y400" s="55"/>
      <c r="Z400" s="56"/>
      <c r="AD400" s="57"/>
      <c r="BA400" s="274" t="s">
        <v>1</v>
      </c>
    </row>
    <row r="401" spans="1:53" ht="27" customHeight="1" x14ac:dyDescent="0.25">
      <c r="A401" s="53" t="s">
        <v>573</v>
      </c>
      <c r="B401" s="53" t="s">
        <v>574</v>
      </c>
      <c r="C401" s="30">
        <v>4301031173</v>
      </c>
      <c r="D401" s="322">
        <v>4607091389500</v>
      </c>
      <c r="E401" s="323"/>
      <c r="F401" s="313">
        <v>0.35</v>
      </c>
      <c r="G401" s="31">
        <v>6</v>
      </c>
      <c r="H401" s="313">
        <v>2.1</v>
      </c>
      <c r="I401" s="313">
        <v>2.23</v>
      </c>
      <c r="J401" s="31">
        <v>234</v>
      </c>
      <c r="K401" s="31" t="s">
        <v>170</v>
      </c>
      <c r="L401" s="32" t="s">
        <v>64</v>
      </c>
      <c r="M401" s="31">
        <v>45</v>
      </c>
      <c r="N401" s="5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25"/>
      <c r="P401" s="325"/>
      <c r="Q401" s="325"/>
      <c r="R401" s="323"/>
      <c r="S401" s="33"/>
      <c r="T401" s="33"/>
      <c r="U401" s="34" t="s">
        <v>65</v>
      </c>
      <c r="V401" s="314">
        <v>0</v>
      </c>
      <c r="W401" s="315">
        <f t="shared" si="17"/>
        <v>0</v>
      </c>
      <c r="X401" s="35" t="str">
        <f>IFERROR(IF(W401=0,"",ROUNDUP(W401/H401,0)*0.00502),"")</f>
        <v/>
      </c>
      <c r="Y401" s="55"/>
      <c r="Z401" s="56"/>
      <c r="AD401" s="57"/>
      <c r="BA401" s="275" t="s">
        <v>1</v>
      </c>
    </row>
    <row r="402" spans="1:53" ht="27" customHeight="1" x14ac:dyDescent="0.25">
      <c r="A402" s="53" t="s">
        <v>575</v>
      </c>
      <c r="B402" s="53" t="s">
        <v>576</v>
      </c>
      <c r="C402" s="30">
        <v>4301031103</v>
      </c>
      <c r="D402" s="322">
        <v>4680115881983</v>
      </c>
      <c r="E402" s="323"/>
      <c r="F402" s="313">
        <v>0.28000000000000003</v>
      </c>
      <c r="G402" s="31">
        <v>4</v>
      </c>
      <c r="H402" s="313">
        <v>1.1200000000000001</v>
      </c>
      <c r="I402" s="313">
        <v>1.252</v>
      </c>
      <c r="J402" s="31">
        <v>234</v>
      </c>
      <c r="K402" s="31" t="s">
        <v>170</v>
      </c>
      <c r="L402" s="32" t="s">
        <v>64</v>
      </c>
      <c r="M402" s="31">
        <v>40</v>
      </c>
      <c r="N402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25"/>
      <c r="P402" s="325"/>
      <c r="Q402" s="325"/>
      <c r="R402" s="323"/>
      <c r="S402" s="33"/>
      <c r="T402" s="33"/>
      <c r="U402" s="34" t="s">
        <v>65</v>
      </c>
      <c r="V402" s="314">
        <v>0</v>
      </c>
      <c r="W402" s="315">
        <f t="shared" si="17"/>
        <v>0</v>
      </c>
      <c r="X402" s="35" t="str">
        <f>IFERROR(IF(W402=0,"",ROUNDUP(W402/H402,0)*0.00502),"")</f>
        <v/>
      </c>
      <c r="Y402" s="55"/>
      <c r="Z402" s="56"/>
      <c r="AD402" s="57"/>
      <c r="BA402" s="276" t="s">
        <v>1</v>
      </c>
    </row>
    <row r="403" spans="1:53" x14ac:dyDescent="0.2">
      <c r="A403" s="329"/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1"/>
      <c r="N403" s="326" t="s">
        <v>66</v>
      </c>
      <c r="O403" s="327"/>
      <c r="P403" s="327"/>
      <c r="Q403" s="327"/>
      <c r="R403" s="327"/>
      <c r="S403" s="327"/>
      <c r="T403" s="328"/>
      <c r="U403" s="36" t="s">
        <v>67</v>
      </c>
      <c r="V403" s="316">
        <f>IFERROR(V396/H396,"0")+IFERROR(V397/H397,"0")+IFERROR(V398/H398,"0")+IFERROR(V399/H399,"0")+IFERROR(V400/H400,"0")+IFERROR(V401/H401,"0")+IFERROR(V402/H402,"0")</f>
        <v>0</v>
      </c>
      <c r="W403" s="316">
        <f>IFERROR(W396/H396,"0")+IFERROR(W397/H397,"0")+IFERROR(W398/H398,"0")+IFERROR(W399/H399,"0")+IFERROR(W400/H400,"0")+IFERROR(W401/H401,"0")+IFERROR(W402/H402,"0")</f>
        <v>0</v>
      </c>
      <c r="X403" s="316">
        <f>IFERROR(IF(X396="",0,X396),"0")+IFERROR(IF(X397="",0,X397),"0")+IFERROR(IF(X398="",0,X398),"0")+IFERROR(IF(X399="",0,X399),"0")+IFERROR(IF(X400="",0,X400),"0")+IFERROR(IF(X401="",0,X401),"0")+IFERROR(IF(X402="",0,X402),"0")</f>
        <v>0</v>
      </c>
      <c r="Y403" s="317"/>
      <c r="Z403" s="317"/>
    </row>
    <row r="404" spans="1:53" x14ac:dyDescent="0.2">
      <c r="A404" s="330"/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1"/>
      <c r="N404" s="326" t="s">
        <v>66</v>
      </c>
      <c r="O404" s="327"/>
      <c r="P404" s="327"/>
      <c r="Q404" s="327"/>
      <c r="R404" s="327"/>
      <c r="S404" s="327"/>
      <c r="T404" s="328"/>
      <c r="U404" s="36" t="s">
        <v>65</v>
      </c>
      <c r="V404" s="316">
        <f>IFERROR(SUM(V396:V402),"0")</f>
        <v>0</v>
      </c>
      <c r="W404" s="316">
        <f>IFERROR(SUM(W396:W402),"0")</f>
        <v>0</v>
      </c>
      <c r="X404" s="36"/>
      <c r="Y404" s="317"/>
      <c r="Z404" s="317"/>
    </row>
    <row r="405" spans="1:53" ht="14.25" customHeight="1" x14ac:dyDescent="0.25">
      <c r="A405" s="343" t="s">
        <v>90</v>
      </c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0"/>
      <c r="M405" s="330"/>
      <c r="N405" s="330"/>
      <c r="O405" s="330"/>
      <c r="P405" s="330"/>
      <c r="Q405" s="330"/>
      <c r="R405" s="330"/>
      <c r="S405" s="330"/>
      <c r="T405" s="330"/>
      <c r="U405" s="330"/>
      <c r="V405" s="330"/>
      <c r="W405" s="330"/>
      <c r="X405" s="330"/>
      <c r="Y405" s="309"/>
      <c r="Z405" s="309"/>
    </row>
    <row r="406" spans="1:53" ht="27" customHeight="1" x14ac:dyDescent="0.25">
      <c r="A406" s="53" t="s">
        <v>577</v>
      </c>
      <c r="B406" s="53" t="s">
        <v>578</v>
      </c>
      <c r="C406" s="30">
        <v>4301170008</v>
      </c>
      <c r="D406" s="322">
        <v>4680115882980</v>
      </c>
      <c r="E406" s="323"/>
      <c r="F406" s="313">
        <v>0.13</v>
      </c>
      <c r="G406" s="31">
        <v>10</v>
      </c>
      <c r="H406" s="313">
        <v>1.3</v>
      </c>
      <c r="I406" s="313">
        <v>1.46</v>
      </c>
      <c r="J406" s="31">
        <v>200</v>
      </c>
      <c r="K406" s="31" t="s">
        <v>539</v>
      </c>
      <c r="L406" s="32" t="s">
        <v>540</v>
      </c>
      <c r="M406" s="31">
        <v>150</v>
      </c>
      <c r="N406" s="58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25"/>
      <c r="P406" s="325"/>
      <c r="Q406" s="325"/>
      <c r="R406" s="323"/>
      <c r="S406" s="33"/>
      <c r="T406" s="33"/>
      <c r="U406" s="34" t="s">
        <v>65</v>
      </c>
      <c r="V406" s="314">
        <v>0</v>
      </c>
      <c r="W406" s="315">
        <f>IFERROR(IF(V406="",0,CEILING((V406/$H406),1)*$H406),"")</f>
        <v>0</v>
      </c>
      <c r="X406" s="35" t="str">
        <f>IFERROR(IF(W406=0,"",ROUNDUP(W406/H406,0)*0.00673),"")</f>
        <v/>
      </c>
      <c r="Y406" s="55"/>
      <c r="Z406" s="56"/>
      <c r="AD406" s="57"/>
      <c r="BA406" s="277" t="s">
        <v>1</v>
      </c>
    </row>
    <row r="407" spans="1:53" x14ac:dyDescent="0.2">
      <c r="A407" s="329"/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1"/>
      <c r="N407" s="326" t="s">
        <v>66</v>
      </c>
      <c r="O407" s="327"/>
      <c r="P407" s="327"/>
      <c r="Q407" s="327"/>
      <c r="R407" s="327"/>
      <c r="S407" s="327"/>
      <c r="T407" s="328"/>
      <c r="U407" s="36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x14ac:dyDescent="0.2">
      <c r="A408" s="330"/>
      <c r="B408" s="330"/>
      <c r="C408" s="330"/>
      <c r="D408" s="330"/>
      <c r="E408" s="330"/>
      <c r="F408" s="330"/>
      <c r="G408" s="330"/>
      <c r="H408" s="330"/>
      <c r="I408" s="330"/>
      <c r="J408" s="330"/>
      <c r="K408" s="330"/>
      <c r="L408" s="330"/>
      <c r="M408" s="331"/>
      <c r="N408" s="326" t="s">
        <v>66</v>
      </c>
      <c r="O408" s="327"/>
      <c r="P408" s="327"/>
      <c r="Q408" s="327"/>
      <c r="R408" s="327"/>
      <c r="S408" s="327"/>
      <c r="T408" s="328"/>
      <c r="U408" s="36" t="s">
        <v>65</v>
      </c>
      <c r="V408" s="316">
        <f>IFERROR(SUM(V406:V406),"0")</f>
        <v>0</v>
      </c>
      <c r="W408" s="316">
        <f>IFERROR(SUM(W406:W406),"0")</f>
        <v>0</v>
      </c>
      <c r="X408" s="36"/>
      <c r="Y408" s="317"/>
      <c r="Z408" s="317"/>
    </row>
    <row r="409" spans="1:53" ht="27.75" customHeight="1" x14ac:dyDescent="0.2">
      <c r="A409" s="367" t="s">
        <v>579</v>
      </c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68"/>
      <c r="N409" s="368"/>
      <c r="O409" s="368"/>
      <c r="P409" s="368"/>
      <c r="Q409" s="368"/>
      <c r="R409" s="368"/>
      <c r="S409" s="368"/>
      <c r="T409" s="368"/>
      <c r="U409" s="368"/>
      <c r="V409" s="368"/>
      <c r="W409" s="368"/>
      <c r="X409" s="368"/>
      <c r="Y409" s="47"/>
      <c r="Z409" s="47"/>
    </row>
    <row r="410" spans="1:53" ht="16.5" customHeight="1" x14ac:dyDescent="0.25">
      <c r="A410" s="351" t="s">
        <v>579</v>
      </c>
      <c r="B410" s="330"/>
      <c r="C410" s="330"/>
      <c r="D410" s="330"/>
      <c r="E410" s="330"/>
      <c r="F410" s="330"/>
      <c r="G410" s="330"/>
      <c r="H410" s="330"/>
      <c r="I410" s="330"/>
      <c r="J410" s="330"/>
      <c r="K410" s="330"/>
      <c r="L410" s="330"/>
      <c r="M410" s="330"/>
      <c r="N410" s="330"/>
      <c r="O410" s="330"/>
      <c r="P410" s="330"/>
      <c r="Q410" s="330"/>
      <c r="R410" s="330"/>
      <c r="S410" s="330"/>
      <c r="T410" s="330"/>
      <c r="U410" s="330"/>
      <c r="V410" s="330"/>
      <c r="W410" s="330"/>
      <c r="X410" s="330"/>
      <c r="Y410" s="310"/>
      <c r="Z410" s="310"/>
    </row>
    <row r="411" spans="1:53" ht="14.25" customHeight="1" x14ac:dyDescent="0.25">
      <c r="A411" s="343" t="s">
        <v>103</v>
      </c>
      <c r="B411" s="330"/>
      <c r="C411" s="330"/>
      <c r="D411" s="330"/>
      <c r="E411" s="330"/>
      <c r="F411" s="330"/>
      <c r="G411" s="330"/>
      <c r="H411" s="330"/>
      <c r="I411" s="330"/>
      <c r="J411" s="330"/>
      <c r="K411" s="330"/>
      <c r="L411" s="330"/>
      <c r="M411" s="330"/>
      <c r="N411" s="330"/>
      <c r="O411" s="330"/>
      <c r="P411" s="330"/>
      <c r="Q411" s="330"/>
      <c r="R411" s="330"/>
      <c r="S411" s="330"/>
      <c r="T411" s="330"/>
      <c r="U411" s="330"/>
      <c r="V411" s="330"/>
      <c r="W411" s="330"/>
      <c r="X411" s="330"/>
      <c r="Y411" s="309"/>
      <c r="Z411" s="309"/>
    </row>
    <row r="412" spans="1:53" ht="27" customHeight="1" x14ac:dyDescent="0.25">
      <c r="A412" s="53" t="s">
        <v>580</v>
      </c>
      <c r="B412" s="53" t="s">
        <v>581</v>
      </c>
      <c r="C412" s="30">
        <v>4301011371</v>
      </c>
      <c r="D412" s="322">
        <v>4607091389067</v>
      </c>
      <c r="E412" s="323"/>
      <c r="F412" s="313">
        <v>0.88</v>
      </c>
      <c r="G412" s="31">
        <v>6</v>
      </c>
      <c r="H412" s="313">
        <v>5.28</v>
      </c>
      <c r="I412" s="313">
        <v>5.64</v>
      </c>
      <c r="J412" s="31">
        <v>104</v>
      </c>
      <c r="K412" s="31" t="s">
        <v>98</v>
      </c>
      <c r="L412" s="32" t="s">
        <v>119</v>
      </c>
      <c r="M412" s="31">
        <v>55</v>
      </c>
      <c r="N412" s="39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5"/>
      <c r="P412" s="325"/>
      <c r="Q412" s="325"/>
      <c r="R412" s="323"/>
      <c r="S412" s="33"/>
      <c r="T412" s="33"/>
      <c r="U412" s="34" t="s">
        <v>65</v>
      </c>
      <c r="V412" s="314">
        <v>0</v>
      </c>
      <c r="W412" s="315">
        <f t="shared" ref="W412:W420" si="18">IFERROR(IF(V412="",0,CEILING((V412/$H412),1)*$H412),"")</f>
        <v>0</v>
      </c>
      <c r="X412" s="35" t="str">
        <f>IFERROR(IF(W412=0,"",ROUNDUP(W412/H412,0)*0.01196),"")</f>
        <v/>
      </c>
      <c r="Y412" s="55"/>
      <c r="Z412" s="56"/>
      <c r="AD412" s="57"/>
      <c r="BA412" s="278" t="s">
        <v>1</v>
      </c>
    </row>
    <row r="413" spans="1:53" ht="27" customHeight="1" x14ac:dyDescent="0.25">
      <c r="A413" s="53" t="s">
        <v>582</v>
      </c>
      <c r="B413" s="53" t="s">
        <v>583</v>
      </c>
      <c r="C413" s="30">
        <v>4301011363</v>
      </c>
      <c r="D413" s="322">
        <v>4607091383522</v>
      </c>
      <c r="E413" s="323"/>
      <c r="F413" s="313">
        <v>0.88</v>
      </c>
      <c r="G413" s="31">
        <v>6</v>
      </c>
      <c r="H413" s="313">
        <v>5.28</v>
      </c>
      <c r="I413" s="313">
        <v>5.64</v>
      </c>
      <c r="J413" s="31">
        <v>104</v>
      </c>
      <c r="K413" s="31" t="s">
        <v>98</v>
      </c>
      <c r="L413" s="32" t="s">
        <v>99</v>
      </c>
      <c r="M413" s="31">
        <v>55</v>
      </c>
      <c r="N413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5"/>
      <c r="P413" s="325"/>
      <c r="Q413" s="325"/>
      <c r="R413" s="323"/>
      <c r="S413" s="33"/>
      <c r="T413" s="33"/>
      <c r="U413" s="34" t="s">
        <v>65</v>
      </c>
      <c r="V413" s="314">
        <v>0</v>
      </c>
      <c r="W413" s="315">
        <f t="shared" si="18"/>
        <v>0</v>
      </c>
      <c r="X413" s="35" t="str">
        <f>IFERROR(IF(W413=0,"",ROUNDUP(W413/H413,0)*0.01196),"")</f>
        <v/>
      </c>
      <c r="Y413" s="55"/>
      <c r="Z413" s="56"/>
      <c r="AD413" s="57"/>
      <c r="BA413" s="279" t="s">
        <v>1</v>
      </c>
    </row>
    <row r="414" spans="1:53" ht="27" customHeight="1" x14ac:dyDescent="0.25">
      <c r="A414" s="53" t="s">
        <v>584</v>
      </c>
      <c r="B414" s="53" t="s">
        <v>585</v>
      </c>
      <c r="C414" s="30">
        <v>4301011431</v>
      </c>
      <c r="D414" s="322">
        <v>4607091384437</v>
      </c>
      <c r="E414" s="323"/>
      <c r="F414" s="313">
        <v>0.88</v>
      </c>
      <c r="G414" s="31">
        <v>6</v>
      </c>
      <c r="H414" s="313">
        <v>5.28</v>
      </c>
      <c r="I414" s="313">
        <v>5.64</v>
      </c>
      <c r="J414" s="31">
        <v>104</v>
      </c>
      <c r="K414" s="31" t="s">
        <v>98</v>
      </c>
      <c r="L414" s="32" t="s">
        <v>99</v>
      </c>
      <c r="M414" s="31">
        <v>50</v>
      </c>
      <c r="N414" s="5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5"/>
      <c r="P414" s="325"/>
      <c r="Q414" s="325"/>
      <c r="R414" s="323"/>
      <c r="S414" s="33"/>
      <c r="T414" s="33"/>
      <c r="U414" s="34" t="s">
        <v>65</v>
      </c>
      <c r="V414" s="314">
        <v>0</v>
      </c>
      <c r="W414" s="315">
        <f t="shared" si="18"/>
        <v>0</v>
      </c>
      <c r="X414" s="35" t="str">
        <f>IFERROR(IF(W414=0,"",ROUNDUP(W414/H414,0)*0.01196),"")</f>
        <v/>
      </c>
      <c r="Y414" s="55"/>
      <c r="Z414" s="56"/>
      <c r="AD414" s="57"/>
      <c r="BA414" s="280" t="s">
        <v>1</v>
      </c>
    </row>
    <row r="415" spans="1:53" ht="27" customHeight="1" x14ac:dyDescent="0.25">
      <c r="A415" s="53" t="s">
        <v>586</v>
      </c>
      <c r="B415" s="53" t="s">
        <v>587</v>
      </c>
      <c r="C415" s="30">
        <v>4301011365</v>
      </c>
      <c r="D415" s="322">
        <v>4607091389104</v>
      </c>
      <c r="E415" s="323"/>
      <c r="F415" s="313">
        <v>0.88</v>
      </c>
      <c r="G415" s="31">
        <v>6</v>
      </c>
      <c r="H415" s="313">
        <v>5.28</v>
      </c>
      <c r="I415" s="313">
        <v>5.64</v>
      </c>
      <c r="J415" s="31">
        <v>104</v>
      </c>
      <c r="K415" s="31" t="s">
        <v>98</v>
      </c>
      <c r="L415" s="32" t="s">
        <v>99</v>
      </c>
      <c r="M415" s="31">
        <v>55</v>
      </c>
      <c r="N415" s="4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5"/>
      <c r="P415" s="325"/>
      <c r="Q415" s="325"/>
      <c r="R415" s="323"/>
      <c r="S415" s="33"/>
      <c r="T415" s="33"/>
      <c r="U415" s="34" t="s">
        <v>65</v>
      </c>
      <c r="V415" s="314">
        <v>0</v>
      </c>
      <c r="W415" s="315">
        <f t="shared" si="18"/>
        <v>0</v>
      </c>
      <c r="X415" s="35" t="str">
        <f>IFERROR(IF(W415=0,"",ROUNDUP(W415/H415,0)*0.01196),"")</f>
        <v/>
      </c>
      <c r="Y415" s="55"/>
      <c r="Z415" s="56"/>
      <c r="AD415" s="57"/>
      <c r="BA415" s="281" t="s">
        <v>1</v>
      </c>
    </row>
    <row r="416" spans="1:53" ht="27" customHeight="1" x14ac:dyDescent="0.25">
      <c r="A416" s="53" t="s">
        <v>588</v>
      </c>
      <c r="B416" s="53" t="s">
        <v>589</v>
      </c>
      <c r="C416" s="30">
        <v>4301011367</v>
      </c>
      <c r="D416" s="322">
        <v>4680115880603</v>
      </c>
      <c r="E416" s="323"/>
      <c r="F416" s="313">
        <v>0.6</v>
      </c>
      <c r="G416" s="31">
        <v>6</v>
      </c>
      <c r="H416" s="313">
        <v>3.6</v>
      </c>
      <c r="I416" s="313">
        <v>3.84</v>
      </c>
      <c r="J416" s="31">
        <v>120</v>
      </c>
      <c r="K416" s="31" t="s">
        <v>63</v>
      </c>
      <c r="L416" s="32" t="s">
        <v>99</v>
      </c>
      <c r="M416" s="31">
        <v>55</v>
      </c>
      <c r="N416" s="5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5"/>
      <c r="P416" s="325"/>
      <c r="Q416" s="325"/>
      <c r="R416" s="323"/>
      <c r="S416" s="33"/>
      <c r="T416" s="33"/>
      <c r="U416" s="34" t="s">
        <v>65</v>
      </c>
      <c r="V416" s="314">
        <v>0</v>
      </c>
      <c r="W416" s="315">
        <f t="shared" si="18"/>
        <v>0</v>
      </c>
      <c r="X416" s="35" t="str">
        <f>IFERROR(IF(W416=0,"",ROUNDUP(W416/H416,0)*0.00937),"")</f>
        <v/>
      </c>
      <c r="Y416" s="55"/>
      <c r="Z416" s="56"/>
      <c r="AD416" s="57"/>
      <c r="BA416" s="282" t="s">
        <v>1</v>
      </c>
    </row>
    <row r="417" spans="1:53" ht="27" customHeight="1" x14ac:dyDescent="0.25">
      <c r="A417" s="53" t="s">
        <v>590</v>
      </c>
      <c r="B417" s="53" t="s">
        <v>591</v>
      </c>
      <c r="C417" s="30">
        <v>4301011168</v>
      </c>
      <c r="D417" s="322">
        <v>4607091389999</v>
      </c>
      <c r="E417" s="323"/>
      <c r="F417" s="313">
        <v>0.6</v>
      </c>
      <c r="G417" s="31">
        <v>6</v>
      </c>
      <c r="H417" s="313">
        <v>3.6</v>
      </c>
      <c r="I417" s="313">
        <v>3.84</v>
      </c>
      <c r="J417" s="31">
        <v>120</v>
      </c>
      <c r="K417" s="31" t="s">
        <v>63</v>
      </c>
      <c r="L417" s="32" t="s">
        <v>99</v>
      </c>
      <c r="M417" s="31">
        <v>55</v>
      </c>
      <c r="N417" s="5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5"/>
      <c r="P417" s="325"/>
      <c r="Q417" s="325"/>
      <c r="R417" s="323"/>
      <c r="S417" s="33"/>
      <c r="T417" s="33"/>
      <c r="U417" s="34" t="s">
        <v>65</v>
      </c>
      <c r="V417" s="314">
        <v>0</v>
      </c>
      <c r="W417" s="315">
        <f t="shared" si="18"/>
        <v>0</v>
      </c>
      <c r="X417" s="35" t="str">
        <f>IFERROR(IF(W417=0,"",ROUNDUP(W417/H417,0)*0.00937),"")</f>
        <v/>
      </c>
      <c r="Y417" s="55"/>
      <c r="Z417" s="56"/>
      <c r="AD417" s="57"/>
      <c r="BA417" s="283" t="s">
        <v>1</v>
      </c>
    </row>
    <row r="418" spans="1:53" ht="27" customHeight="1" x14ac:dyDescent="0.25">
      <c r="A418" s="53" t="s">
        <v>592</v>
      </c>
      <c r="B418" s="53" t="s">
        <v>593</v>
      </c>
      <c r="C418" s="30">
        <v>4301011372</v>
      </c>
      <c r="D418" s="322">
        <v>4680115882782</v>
      </c>
      <c r="E418" s="323"/>
      <c r="F418" s="313">
        <v>0.6</v>
      </c>
      <c r="G418" s="31">
        <v>6</v>
      </c>
      <c r="H418" s="313">
        <v>3.6</v>
      </c>
      <c r="I418" s="313">
        <v>3.84</v>
      </c>
      <c r="J418" s="31">
        <v>120</v>
      </c>
      <c r="K418" s="31" t="s">
        <v>63</v>
      </c>
      <c r="L418" s="32" t="s">
        <v>99</v>
      </c>
      <c r="M418" s="31">
        <v>50</v>
      </c>
      <c r="N418" s="6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5"/>
      <c r="P418" s="325"/>
      <c r="Q418" s="325"/>
      <c r="R418" s="323"/>
      <c r="S418" s="33"/>
      <c r="T418" s="33"/>
      <c r="U418" s="34" t="s">
        <v>65</v>
      </c>
      <c r="V418" s="314">
        <v>0</v>
      </c>
      <c r="W418" s="315">
        <f t="shared" si="18"/>
        <v>0</v>
      </c>
      <c r="X418" s="35" t="str">
        <f>IFERROR(IF(W418=0,"",ROUNDUP(W418/H418,0)*0.00937),"")</f>
        <v/>
      </c>
      <c r="Y418" s="55"/>
      <c r="Z418" s="56"/>
      <c r="AD418" s="57"/>
      <c r="BA418" s="284" t="s">
        <v>1</v>
      </c>
    </row>
    <row r="419" spans="1:53" ht="27" customHeight="1" x14ac:dyDescent="0.25">
      <c r="A419" s="53" t="s">
        <v>594</v>
      </c>
      <c r="B419" s="53" t="s">
        <v>595</v>
      </c>
      <c r="C419" s="30">
        <v>4301011190</v>
      </c>
      <c r="D419" s="322">
        <v>4607091389098</v>
      </c>
      <c r="E419" s="323"/>
      <c r="F419" s="313">
        <v>0.4</v>
      </c>
      <c r="G419" s="31">
        <v>6</v>
      </c>
      <c r="H419" s="313">
        <v>2.4</v>
      </c>
      <c r="I419" s="313">
        <v>2.6</v>
      </c>
      <c r="J419" s="31">
        <v>156</v>
      </c>
      <c r="K419" s="31" t="s">
        <v>63</v>
      </c>
      <c r="L419" s="32" t="s">
        <v>119</v>
      </c>
      <c r="M419" s="31">
        <v>50</v>
      </c>
      <c r="N419" s="58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5"/>
      <c r="P419" s="325"/>
      <c r="Q419" s="325"/>
      <c r="R419" s="323"/>
      <c r="S419" s="33"/>
      <c r="T419" s="33"/>
      <c r="U419" s="34" t="s">
        <v>65</v>
      </c>
      <c r="V419" s="314">
        <v>0</v>
      </c>
      <c r="W419" s="315">
        <f t="shared" si="18"/>
        <v>0</v>
      </c>
      <c r="X419" s="35" t="str">
        <f>IFERROR(IF(W419=0,"",ROUNDUP(W419/H419,0)*0.00753),"")</f>
        <v/>
      </c>
      <c r="Y419" s="55"/>
      <c r="Z419" s="56"/>
      <c r="AD419" s="57"/>
      <c r="BA419" s="285" t="s">
        <v>1</v>
      </c>
    </row>
    <row r="420" spans="1:53" ht="27" customHeight="1" x14ac:dyDescent="0.25">
      <c r="A420" s="53" t="s">
        <v>596</v>
      </c>
      <c r="B420" s="53" t="s">
        <v>597</v>
      </c>
      <c r="C420" s="30">
        <v>4301011366</v>
      </c>
      <c r="D420" s="322">
        <v>4607091389982</v>
      </c>
      <c r="E420" s="323"/>
      <c r="F420" s="313">
        <v>0.6</v>
      </c>
      <c r="G420" s="31">
        <v>6</v>
      </c>
      <c r="H420" s="313">
        <v>3.6</v>
      </c>
      <c r="I420" s="313">
        <v>3.84</v>
      </c>
      <c r="J420" s="31">
        <v>120</v>
      </c>
      <c r="K420" s="31" t="s">
        <v>63</v>
      </c>
      <c r="L420" s="32" t="s">
        <v>99</v>
      </c>
      <c r="M420" s="31">
        <v>55</v>
      </c>
      <c r="N420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5"/>
      <c r="P420" s="325"/>
      <c r="Q420" s="325"/>
      <c r="R420" s="323"/>
      <c r="S420" s="33"/>
      <c r="T420" s="33"/>
      <c r="U420" s="34" t="s">
        <v>65</v>
      </c>
      <c r="V420" s="314">
        <v>0</v>
      </c>
      <c r="W420" s="315">
        <f t="shared" si="18"/>
        <v>0</v>
      </c>
      <c r="X420" s="35" t="str">
        <f>IFERROR(IF(W420=0,"",ROUNDUP(W420/H420,0)*0.00937),"")</f>
        <v/>
      </c>
      <c r="Y420" s="55"/>
      <c r="Z420" s="56"/>
      <c r="AD420" s="57"/>
      <c r="BA420" s="286" t="s">
        <v>1</v>
      </c>
    </row>
    <row r="421" spans="1:53" x14ac:dyDescent="0.2">
      <c r="A421" s="329"/>
      <c r="B421" s="330"/>
      <c r="C421" s="330"/>
      <c r="D421" s="330"/>
      <c r="E421" s="330"/>
      <c r="F421" s="330"/>
      <c r="G421" s="330"/>
      <c r="H421" s="330"/>
      <c r="I421" s="330"/>
      <c r="J421" s="330"/>
      <c r="K421" s="330"/>
      <c r="L421" s="330"/>
      <c r="M421" s="331"/>
      <c r="N421" s="326" t="s">
        <v>66</v>
      </c>
      <c r="O421" s="327"/>
      <c r="P421" s="327"/>
      <c r="Q421" s="327"/>
      <c r="R421" s="327"/>
      <c r="S421" s="327"/>
      <c r="T421" s="328"/>
      <c r="U421" s="36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0</v>
      </c>
      <c r="W421" s="316">
        <f>IFERROR(W412/H412,"0")+IFERROR(W413/H413,"0")+IFERROR(W414/H414,"0")+IFERROR(W415/H415,"0")+IFERROR(W416/H416,"0")+IFERROR(W417/H417,"0")+IFERROR(W418/H418,"0")+IFERROR(W419/H419,"0")+IFERROR(W420/H420,"0")</f>
        <v>0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</v>
      </c>
      <c r="Y421" s="317"/>
      <c r="Z421" s="317"/>
    </row>
    <row r="422" spans="1:53" x14ac:dyDescent="0.2">
      <c r="A422" s="330"/>
      <c r="B422" s="330"/>
      <c r="C422" s="330"/>
      <c r="D422" s="330"/>
      <c r="E422" s="330"/>
      <c r="F422" s="330"/>
      <c r="G422" s="330"/>
      <c r="H422" s="330"/>
      <c r="I422" s="330"/>
      <c r="J422" s="330"/>
      <c r="K422" s="330"/>
      <c r="L422" s="330"/>
      <c r="M422" s="331"/>
      <c r="N422" s="326" t="s">
        <v>66</v>
      </c>
      <c r="O422" s="327"/>
      <c r="P422" s="327"/>
      <c r="Q422" s="327"/>
      <c r="R422" s="327"/>
      <c r="S422" s="327"/>
      <c r="T422" s="328"/>
      <c r="U422" s="36" t="s">
        <v>65</v>
      </c>
      <c r="V422" s="316">
        <f>IFERROR(SUM(V412:V420),"0")</f>
        <v>0</v>
      </c>
      <c r="W422" s="316">
        <f>IFERROR(SUM(W412:W420),"0")</f>
        <v>0</v>
      </c>
      <c r="X422" s="36"/>
      <c r="Y422" s="317"/>
      <c r="Z422" s="317"/>
    </row>
    <row r="423" spans="1:53" ht="14.25" customHeight="1" x14ac:dyDescent="0.25">
      <c r="A423" s="343" t="s">
        <v>95</v>
      </c>
      <c r="B423" s="330"/>
      <c r="C423" s="330"/>
      <c r="D423" s="330"/>
      <c r="E423" s="330"/>
      <c r="F423" s="330"/>
      <c r="G423" s="330"/>
      <c r="H423" s="330"/>
      <c r="I423" s="330"/>
      <c r="J423" s="330"/>
      <c r="K423" s="330"/>
      <c r="L423" s="330"/>
      <c r="M423" s="330"/>
      <c r="N423" s="330"/>
      <c r="O423" s="330"/>
      <c r="P423" s="330"/>
      <c r="Q423" s="330"/>
      <c r="R423" s="330"/>
      <c r="S423" s="330"/>
      <c r="T423" s="330"/>
      <c r="U423" s="330"/>
      <c r="V423" s="330"/>
      <c r="W423" s="330"/>
      <c r="X423" s="330"/>
      <c r="Y423" s="309"/>
      <c r="Z423" s="309"/>
    </row>
    <row r="424" spans="1:53" ht="16.5" customHeight="1" x14ac:dyDescent="0.25">
      <c r="A424" s="53" t="s">
        <v>598</v>
      </c>
      <c r="B424" s="53" t="s">
        <v>599</v>
      </c>
      <c r="C424" s="30">
        <v>4301020222</v>
      </c>
      <c r="D424" s="322">
        <v>4607091388930</v>
      </c>
      <c r="E424" s="323"/>
      <c r="F424" s="313">
        <v>0.88</v>
      </c>
      <c r="G424" s="31">
        <v>6</v>
      </c>
      <c r="H424" s="313">
        <v>5.28</v>
      </c>
      <c r="I424" s="313">
        <v>5.64</v>
      </c>
      <c r="J424" s="31">
        <v>104</v>
      </c>
      <c r="K424" s="31" t="s">
        <v>98</v>
      </c>
      <c r="L424" s="32" t="s">
        <v>99</v>
      </c>
      <c r="M424" s="31">
        <v>55</v>
      </c>
      <c r="N424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5"/>
      <c r="P424" s="325"/>
      <c r="Q424" s="325"/>
      <c r="R424" s="323"/>
      <c r="S424" s="33"/>
      <c r="T424" s="33"/>
      <c r="U424" s="34" t="s">
        <v>65</v>
      </c>
      <c r="V424" s="314">
        <v>0</v>
      </c>
      <c r="W424" s="315">
        <f>IFERROR(IF(V424="",0,CEILING((V424/$H424),1)*$H424),"")</f>
        <v>0</v>
      </c>
      <c r="X424" s="35" t="str">
        <f>IFERROR(IF(W424=0,"",ROUNDUP(W424/H424,0)*0.01196),"")</f>
        <v/>
      </c>
      <c r="Y424" s="55"/>
      <c r="Z424" s="56"/>
      <c r="AD424" s="57"/>
      <c r="BA424" s="287" t="s">
        <v>1</v>
      </c>
    </row>
    <row r="425" spans="1:53" ht="16.5" customHeight="1" x14ac:dyDescent="0.25">
      <c r="A425" s="53" t="s">
        <v>600</v>
      </c>
      <c r="B425" s="53" t="s">
        <v>601</v>
      </c>
      <c r="C425" s="30">
        <v>4301020206</v>
      </c>
      <c r="D425" s="322">
        <v>4680115880054</v>
      </c>
      <c r="E425" s="323"/>
      <c r="F425" s="313">
        <v>0.6</v>
      </c>
      <c r="G425" s="31">
        <v>6</v>
      </c>
      <c r="H425" s="313">
        <v>3.6</v>
      </c>
      <c r="I425" s="313">
        <v>3.84</v>
      </c>
      <c r="J425" s="31">
        <v>120</v>
      </c>
      <c r="K425" s="31" t="s">
        <v>63</v>
      </c>
      <c r="L425" s="32" t="s">
        <v>99</v>
      </c>
      <c r="M425" s="31">
        <v>55</v>
      </c>
      <c r="N425" s="6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5"/>
      <c r="P425" s="325"/>
      <c r="Q425" s="325"/>
      <c r="R425" s="323"/>
      <c r="S425" s="33"/>
      <c r="T425" s="33"/>
      <c r="U425" s="34" t="s">
        <v>65</v>
      </c>
      <c r="V425" s="314">
        <v>0</v>
      </c>
      <c r="W425" s="315">
        <f>IFERROR(IF(V425="",0,CEILING((V425/$H425),1)*$H425),"")</f>
        <v>0</v>
      </c>
      <c r="X425" s="35" t="str">
        <f>IFERROR(IF(W425=0,"",ROUNDUP(W425/H425,0)*0.00937),"")</f>
        <v/>
      </c>
      <c r="Y425" s="55"/>
      <c r="Z425" s="56"/>
      <c r="AD425" s="57"/>
      <c r="BA425" s="288" t="s">
        <v>1</v>
      </c>
    </row>
    <row r="426" spans="1:53" x14ac:dyDescent="0.2">
      <c r="A426" s="329"/>
      <c r="B426" s="330"/>
      <c r="C426" s="330"/>
      <c r="D426" s="330"/>
      <c r="E426" s="330"/>
      <c r="F426" s="330"/>
      <c r="G426" s="330"/>
      <c r="H426" s="330"/>
      <c r="I426" s="330"/>
      <c r="J426" s="330"/>
      <c r="K426" s="330"/>
      <c r="L426" s="330"/>
      <c r="M426" s="331"/>
      <c r="N426" s="326" t="s">
        <v>66</v>
      </c>
      <c r="O426" s="327"/>
      <c r="P426" s="327"/>
      <c r="Q426" s="327"/>
      <c r="R426" s="327"/>
      <c r="S426" s="327"/>
      <c r="T426" s="328"/>
      <c r="U426" s="36" t="s">
        <v>67</v>
      </c>
      <c r="V426" s="316">
        <f>IFERROR(V424/H424,"0")+IFERROR(V425/H425,"0")</f>
        <v>0</v>
      </c>
      <c r="W426" s="316">
        <f>IFERROR(W424/H424,"0")+IFERROR(W425/H425,"0")</f>
        <v>0</v>
      </c>
      <c r="X426" s="316">
        <f>IFERROR(IF(X424="",0,X424),"0")+IFERROR(IF(X425="",0,X425),"0")</f>
        <v>0</v>
      </c>
      <c r="Y426" s="317"/>
      <c r="Z426" s="317"/>
    </row>
    <row r="427" spans="1:53" x14ac:dyDescent="0.2">
      <c r="A427" s="330"/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1"/>
      <c r="N427" s="326" t="s">
        <v>66</v>
      </c>
      <c r="O427" s="327"/>
      <c r="P427" s="327"/>
      <c r="Q427" s="327"/>
      <c r="R427" s="327"/>
      <c r="S427" s="327"/>
      <c r="T427" s="328"/>
      <c r="U427" s="36" t="s">
        <v>65</v>
      </c>
      <c r="V427" s="316">
        <f>IFERROR(SUM(V424:V425),"0")</f>
        <v>0</v>
      </c>
      <c r="W427" s="316">
        <f>IFERROR(SUM(W424:W425),"0")</f>
        <v>0</v>
      </c>
      <c r="X427" s="36"/>
      <c r="Y427" s="317"/>
      <c r="Z427" s="317"/>
    </row>
    <row r="428" spans="1:53" ht="14.25" customHeight="1" x14ac:dyDescent="0.25">
      <c r="A428" s="343" t="s">
        <v>60</v>
      </c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0"/>
      <c r="V428" s="330"/>
      <c r="W428" s="330"/>
      <c r="X428" s="330"/>
      <c r="Y428" s="309"/>
      <c r="Z428" s="309"/>
    </row>
    <row r="429" spans="1:53" ht="27" customHeight="1" x14ac:dyDescent="0.25">
      <c r="A429" s="53" t="s">
        <v>602</v>
      </c>
      <c r="B429" s="53" t="s">
        <v>603</v>
      </c>
      <c r="C429" s="30">
        <v>4301031252</v>
      </c>
      <c r="D429" s="322">
        <v>4680115883116</v>
      </c>
      <c r="E429" s="323"/>
      <c r="F429" s="313">
        <v>0.88</v>
      </c>
      <c r="G429" s="31">
        <v>6</v>
      </c>
      <c r="H429" s="313">
        <v>5.28</v>
      </c>
      <c r="I429" s="313">
        <v>5.64</v>
      </c>
      <c r="J429" s="31">
        <v>104</v>
      </c>
      <c r="K429" s="31" t="s">
        <v>98</v>
      </c>
      <c r="L429" s="32" t="s">
        <v>99</v>
      </c>
      <c r="M429" s="31">
        <v>60</v>
      </c>
      <c r="N429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5"/>
      <c r="P429" s="325"/>
      <c r="Q429" s="325"/>
      <c r="R429" s="323"/>
      <c r="S429" s="33"/>
      <c r="T429" s="33"/>
      <c r="U429" s="34" t="s">
        <v>65</v>
      </c>
      <c r="V429" s="314">
        <v>0</v>
      </c>
      <c r="W429" s="315">
        <f t="shared" ref="W429:W434" si="19">IFERROR(IF(V429="",0,CEILING((V429/$H429),1)*$H429),"")</f>
        <v>0</v>
      </c>
      <c r="X429" s="35" t="str">
        <f>IFERROR(IF(W429=0,"",ROUNDUP(W429/H429,0)*0.01196),"")</f>
        <v/>
      </c>
      <c r="Y429" s="55"/>
      <c r="Z429" s="56"/>
      <c r="AD429" s="57"/>
      <c r="BA429" s="289" t="s">
        <v>1</v>
      </c>
    </row>
    <row r="430" spans="1:53" ht="27" customHeight="1" x14ac:dyDescent="0.25">
      <c r="A430" s="53" t="s">
        <v>604</v>
      </c>
      <c r="B430" s="53" t="s">
        <v>605</v>
      </c>
      <c r="C430" s="30">
        <v>4301031248</v>
      </c>
      <c r="D430" s="322">
        <v>4680115883093</v>
      </c>
      <c r="E430" s="323"/>
      <c r="F430" s="313">
        <v>0.88</v>
      </c>
      <c r="G430" s="31">
        <v>6</v>
      </c>
      <c r="H430" s="313">
        <v>5.28</v>
      </c>
      <c r="I430" s="313">
        <v>5.64</v>
      </c>
      <c r="J430" s="31">
        <v>104</v>
      </c>
      <c r="K430" s="31" t="s">
        <v>98</v>
      </c>
      <c r="L430" s="32" t="s">
        <v>64</v>
      </c>
      <c r="M430" s="31">
        <v>60</v>
      </c>
      <c r="N430" s="5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5"/>
      <c r="P430" s="325"/>
      <c r="Q430" s="325"/>
      <c r="R430" s="323"/>
      <c r="S430" s="33"/>
      <c r="T430" s="33"/>
      <c r="U430" s="34" t="s">
        <v>65</v>
      </c>
      <c r="V430" s="314">
        <v>0</v>
      </c>
      <c r="W430" s="315">
        <f t="shared" si="19"/>
        <v>0</v>
      </c>
      <c r="X430" s="35" t="str">
        <f>IFERROR(IF(W430=0,"",ROUNDUP(W430/H430,0)*0.01196),"")</f>
        <v/>
      </c>
      <c r="Y430" s="55"/>
      <c r="Z430" s="56"/>
      <c r="AD430" s="57"/>
      <c r="BA430" s="290" t="s">
        <v>1</v>
      </c>
    </row>
    <row r="431" spans="1:53" ht="27" customHeight="1" x14ac:dyDescent="0.25">
      <c r="A431" s="53" t="s">
        <v>606</v>
      </c>
      <c r="B431" s="53" t="s">
        <v>607</v>
      </c>
      <c r="C431" s="30">
        <v>4301031250</v>
      </c>
      <c r="D431" s="322">
        <v>4680115883109</v>
      </c>
      <c r="E431" s="323"/>
      <c r="F431" s="313">
        <v>0.88</v>
      </c>
      <c r="G431" s="31">
        <v>6</v>
      </c>
      <c r="H431" s="313">
        <v>5.28</v>
      </c>
      <c r="I431" s="313">
        <v>5.64</v>
      </c>
      <c r="J431" s="31">
        <v>104</v>
      </c>
      <c r="K431" s="31" t="s">
        <v>98</v>
      </c>
      <c r="L431" s="32" t="s">
        <v>64</v>
      </c>
      <c r="M431" s="31">
        <v>60</v>
      </c>
      <c r="N431" s="4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5"/>
      <c r="P431" s="325"/>
      <c r="Q431" s="325"/>
      <c r="R431" s="323"/>
      <c r="S431" s="33"/>
      <c r="T431" s="33"/>
      <c r="U431" s="34" t="s">
        <v>65</v>
      </c>
      <c r="V431" s="314">
        <v>0</v>
      </c>
      <c r="W431" s="315">
        <f t="shared" si="19"/>
        <v>0</v>
      </c>
      <c r="X431" s="35" t="str">
        <f>IFERROR(IF(W431=0,"",ROUNDUP(W431/H431,0)*0.01196),"")</f>
        <v/>
      </c>
      <c r="Y431" s="55"/>
      <c r="Z431" s="56"/>
      <c r="AD431" s="57"/>
      <c r="BA431" s="291" t="s">
        <v>1</v>
      </c>
    </row>
    <row r="432" spans="1:53" ht="27" customHeight="1" x14ac:dyDescent="0.25">
      <c r="A432" s="53" t="s">
        <v>608</v>
      </c>
      <c r="B432" s="53" t="s">
        <v>609</v>
      </c>
      <c r="C432" s="30">
        <v>4301031249</v>
      </c>
      <c r="D432" s="322">
        <v>4680115882072</v>
      </c>
      <c r="E432" s="323"/>
      <c r="F432" s="313">
        <v>0.6</v>
      </c>
      <c r="G432" s="31">
        <v>6</v>
      </c>
      <c r="H432" s="313">
        <v>3.6</v>
      </c>
      <c r="I432" s="313">
        <v>3.84</v>
      </c>
      <c r="J432" s="31">
        <v>120</v>
      </c>
      <c r="K432" s="31" t="s">
        <v>63</v>
      </c>
      <c r="L432" s="32" t="s">
        <v>99</v>
      </c>
      <c r="M432" s="31">
        <v>60</v>
      </c>
      <c r="N432" s="569" t="s">
        <v>610</v>
      </c>
      <c r="O432" s="325"/>
      <c r="P432" s="325"/>
      <c r="Q432" s="325"/>
      <c r="R432" s="323"/>
      <c r="S432" s="33"/>
      <c r="T432" s="33"/>
      <c r="U432" s="34" t="s">
        <v>65</v>
      </c>
      <c r="V432" s="314">
        <v>0</v>
      </c>
      <c r="W432" s="315">
        <f t="shared" si="19"/>
        <v>0</v>
      </c>
      <c r="X432" s="35" t="str">
        <f>IFERROR(IF(W432=0,"",ROUNDUP(W432/H432,0)*0.00937),"")</f>
        <v/>
      </c>
      <c r="Y432" s="55"/>
      <c r="Z432" s="56"/>
      <c r="AD432" s="57"/>
      <c r="BA432" s="292" t="s">
        <v>1</v>
      </c>
    </row>
    <row r="433" spans="1:53" ht="27" customHeight="1" x14ac:dyDescent="0.25">
      <c r="A433" s="53" t="s">
        <v>611</v>
      </c>
      <c r="B433" s="53" t="s">
        <v>612</v>
      </c>
      <c r="C433" s="30">
        <v>4301031251</v>
      </c>
      <c r="D433" s="322">
        <v>4680115882102</v>
      </c>
      <c r="E433" s="323"/>
      <c r="F433" s="313">
        <v>0.6</v>
      </c>
      <c r="G433" s="31">
        <v>6</v>
      </c>
      <c r="H433" s="313">
        <v>3.6</v>
      </c>
      <c r="I433" s="313">
        <v>3.81</v>
      </c>
      <c r="J433" s="31">
        <v>120</v>
      </c>
      <c r="K433" s="31" t="s">
        <v>63</v>
      </c>
      <c r="L433" s="32" t="s">
        <v>64</v>
      </c>
      <c r="M433" s="31">
        <v>60</v>
      </c>
      <c r="N433" s="612" t="s">
        <v>613</v>
      </c>
      <c r="O433" s="325"/>
      <c r="P433" s="325"/>
      <c r="Q433" s="325"/>
      <c r="R433" s="323"/>
      <c r="S433" s="33"/>
      <c r="T433" s="33"/>
      <c r="U433" s="34" t="s">
        <v>65</v>
      </c>
      <c r="V433" s="314">
        <v>0</v>
      </c>
      <c r="W433" s="315">
        <f t="shared" si="19"/>
        <v>0</v>
      </c>
      <c r="X433" s="35" t="str">
        <f>IFERROR(IF(W433=0,"",ROUNDUP(W433/H433,0)*0.00937),"")</f>
        <v/>
      </c>
      <c r="Y433" s="55"/>
      <c r="Z433" s="56"/>
      <c r="AD433" s="57"/>
      <c r="BA433" s="293" t="s">
        <v>1</v>
      </c>
    </row>
    <row r="434" spans="1:53" ht="27" customHeight="1" x14ac:dyDescent="0.25">
      <c r="A434" s="53" t="s">
        <v>614</v>
      </c>
      <c r="B434" s="53" t="s">
        <v>615</v>
      </c>
      <c r="C434" s="30">
        <v>4301031253</v>
      </c>
      <c r="D434" s="322">
        <v>4680115882096</v>
      </c>
      <c r="E434" s="323"/>
      <c r="F434" s="313">
        <v>0.6</v>
      </c>
      <c r="G434" s="31">
        <v>6</v>
      </c>
      <c r="H434" s="313">
        <v>3.6</v>
      </c>
      <c r="I434" s="313">
        <v>3.81</v>
      </c>
      <c r="J434" s="31">
        <v>120</v>
      </c>
      <c r="K434" s="31" t="s">
        <v>63</v>
      </c>
      <c r="L434" s="32" t="s">
        <v>64</v>
      </c>
      <c r="M434" s="31">
        <v>60</v>
      </c>
      <c r="N434" s="424" t="s">
        <v>616</v>
      </c>
      <c r="O434" s="325"/>
      <c r="P434" s="325"/>
      <c r="Q434" s="325"/>
      <c r="R434" s="323"/>
      <c r="S434" s="33"/>
      <c r="T434" s="33"/>
      <c r="U434" s="34" t="s">
        <v>65</v>
      </c>
      <c r="V434" s="314">
        <v>0</v>
      </c>
      <c r="W434" s="315">
        <f t="shared" si="19"/>
        <v>0</v>
      </c>
      <c r="X434" s="35" t="str">
        <f>IFERROR(IF(W434=0,"",ROUNDUP(W434/H434,0)*0.00937),"")</f>
        <v/>
      </c>
      <c r="Y434" s="55"/>
      <c r="Z434" s="56"/>
      <c r="AD434" s="57"/>
      <c r="BA434" s="294" t="s">
        <v>1</v>
      </c>
    </row>
    <row r="435" spans="1:53" x14ac:dyDescent="0.2">
      <c r="A435" s="329"/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1"/>
      <c r="N435" s="326" t="s">
        <v>66</v>
      </c>
      <c r="O435" s="327"/>
      <c r="P435" s="327"/>
      <c r="Q435" s="327"/>
      <c r="R435" s="327"/>
      <c r="S435" s="327"/>
      <c r="T435" s="328"/>
      <c r="U435" s="36" t="s">
        <v>67</v>
      </c>
      <c r="V435" s="316">
        <f>IFERROR(V429/H429,"0")+IFERROR(V430/H430,"0")+IFERROR(V431/H431,"0")+IFERROR(V432/H432,"0")+IFERROR(V433/H433,"0")+IFERROR(V434/H434,"0")</f>
        <v>0</v>
      </c>
      <c r="W435" s="316">
        <f>IFERROR(W429/H429,"0")+IFERROR(W430/H430,"0")+IFERROR(W431/H431,"0")+IFERROR(W432/H432,"0")+IFERROR(W433/H433,"0")+IFERROR(W434/H434,"0")</f>
        <v>0</v>
      </c>
      <c r="X435" s="316">
        <f>IFERROR(IF(X429="",0,X429),"0")+IFERROR(IF(X430="",0,X430),"0")+IFERROR(IF(X431="",0,X431),"0")+IFERROR(IF(X432="",0,X432),"0")+IFERROR(IF(X433="",0,X433),"0")+IFERROR(IF(X434="",0,X434),"0")</f>
        <v>0</v>
      </c>
      <c r="Y435" s="317"/>
      <c r="Z435" s="317"/>
    </row>
    <row r="436" spans="1:53" x14ac:dyDescent="0.2">
      <c r="A436" s="330"/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1"/>
      <c r="N436" s="326" t="s">
        <v>66</v>
      </c>
      <c r="O436" s="327"/>
      <c r="P436" s="327"/>
      <c r="Q436" s="327"/>
      <c r="R436" s="327"/>
      <c r="S436" s="327"/>
      <c r="T436" s="328"/>
      <c r="U436" s="36" t="s">
        <v>65</v>
      </c>
      <c r="V436" s="316">
        <f>IFERROR(SUM(V429:V434),"0")</f>
        <v>0</v>
      </c>
      <c r="W436" s="316">
        <f>IFERROR(SUM(W429:W434),"0")</f>
        <v>0</v>
      </c>
      <c r="X436" s="36"/>
      <c r="Y436" s="317"/>
      <c r="Z436" s="317"/>
    </row>
    <row r="437" spans="1:53" ht="14.25" customHeight="1" x14ac:dyDescent="0.25">
      <c r="A437" s="343" t="s">
        <v>68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330"/>
      <c r="Y437" s="309"/>
      <c r="Z437" s="309"/>
    </row>
    <row r="438" spans="1:53" ht="16.5" customHeight="1" x14ac:dyDescent="0.25">
      <c r="A438" s="53" t="s">
        <v>617</v>
      </c>
      <c r="B438" s="53" t="s">
        <v>618</v>
      </c>
      <c r="C438" s="30">
        <v>4301051230</v>
      </c>
      <c r="D438" s="322">
        <v>4607091383409</v>
      </c>
      <c r="E438" s="323"/>
      <c r="F438" s="313">
        <v>1.3</v>
      </c>
      <c r="G438" s="31">
        <v>6</v>
      </c>
      <c r="H438" s="313">
        <v>7.8</v>
      </c>
      <c r="I438" s="313">
        <v>8.3460000000000001</v>
      </c>
      <c r="J438" s="31">
        <v>56</v>
      </c>
      <c r="K438" s="31" t="s">
        <v>98</v>
      </c>
      <c r="L438" s="32" t="s">
        <v>64</v>
      </c>
      <c r="M438" s="31">
        <v>45</v>
      </c>
      <c r="N438" s="6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5"/>
      <c r="P438" s="325"/>
      <c r="Q438" s="325"/>
      <c r="R438" s="323"/>
      <c r="S438" s="33"/>
      <c r="T438" s="33"/>
      <c r="U438" s="34" t="s">
        <v>65</v>
      </c>
      <c r="V438" s="314">
        <v>0</v>
      </c>
      <c r="W438" s="315">
        <f>IFERROR(IF(V438="",0,CEILING((V438/$H438),1)*$H438),"")</f>
        <v>0</v>
      </c>
      <c r="X438" s="35" t="str">
        <f>IFERROR(IF(W438=0,"",ROUNDUP(W438/H438,0)*0.02175),"")</f>
        <v/>
      </c>
      <c r="Y438" s="55"/>
      <c r="Z438" s="56"/>
      <c r="AD438" s="57"/>
      <c r="BA438" s="295" t="s">
        <v>1</v>
      </c>
    </row>
    <row r="439" spans="1:53" ht="16.5" customHeight="1" x14ac:dyDescent="0.25">
      <c r="A439" s="53" t="s">
        <v>619</v>
      </c>
      <c r="B439" s="53" t="s">
        <v>620</v>
      </c>
      <c r="C439" s="30">
        <v>4301051231</v>
      </c>
      <c r="D439" s="322">
        <v>4607091383416</v>
      </c>
      <c r="E439" s="323"/>
      <c r="F439" s="313">
        <v>1.3</v>
      </c>
      <c r="G439" s="31">
        <v>6</v>
      </c>
      <c r="H439" s="313">
        <v>7.8</v>
      </c>
      <c r="I439" s="313">
        <v>8.3460000000000001</v>
      </c>
      <c r="J439" s="31">
        <v>56</v>
      </c>
      <c r="K439" s="31" t="s">
        <v>98</v>
      </c>
      <c r="L439" s="32" t="s">
        <v>64</v>
      </c>
      <c r="M439" s="31">
        <v>45</v>
      </c>
      <c r="N439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5"/>
      <c r="P439" s="325"/>
      <c r="Q439" s="325"/>
      <c r="R439" s="323"/>
      <c r="S439" s="33"/>
      <c r="T439" s="33"/>
      <c r="U439" s="34" t="s">
        <v>65</v>
      </c>
      <c r="V439" s="314">
        <v>0</v>
      </c>
      <c r="W439" s="315">
        <f>IFERROR(IF(V439="",0,CEILING((V439/$H439),1)*$H439),"")</f>
        <v>0</v>
      </c>
      <c r="X439" s="35" t="str">
        <f>IFERROR(IF(W439=0,"",ROUNDUP(W439/H439,0)*0.02175),"")</f>
        <v/>
      </c>
      <c r="Y439" s="55"/>
      <c r="Z439" s="56"/>
      <c r="AD439" s="57"/>
      <c r="BA439" s="296" t="s">
        <v>1</v>
      </c>
    </row>
    <row r="440" spans="1:53" x14ac:dyDescent="0.2">
      <c r="A440" s="329"/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1"/>
      <c r="N440" s="326" t="s">
        <v>66</v>
      </c>
      <c r="O440" s="327"/>
      <c r="P440" s="327"/>
      <c r="Q440" s="327"/>
      <c r="R440" s="327"/>
      <c r="S440" s="327"/>
      <c r="T440" s="328"/>
      <c r="U440" s="36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x14ac:dyDescent="0.2">
      <c r="A441" s="330"/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1"/>
      <c r="N441" s="326" t="s">
        <v>66</v>
      </c>
      <c r="O441" s="327"/>
      <c r="P441" s="327"/>
      <c r="Q441" s="327"/>
      <c r="R441" s="327"/>
      <c r="S441" s="327"/>
      <c r="T441" s="328"/>
      <c r="U441" s="36" t="s">
        <v>65</v>
      </c>
      <c r="V441" s="316">
        <f>IFERROR(SUM(V438:V439),"0")</f>
        <v>0</v>
      </c>
      <c r="W441" s="316">
        <f>IFERROR(SUM(W438:W439),"0")</f>
        <v>0</v>
      </c>
      <c r="X441" s="36"/>
      <c r="Y441" s="317"/>
      <c r="Z441" s="317"/>
    </row>
    <row r="442" spans="1:53" ht="27.75" customHeight="1" x14ac:dyDescent="0.2">
      <c r="A442" s="367" t="s">
        <v>621</v>
      </c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68"/>
      <c r="N442" s="368"/>
      <c r="O442" s="368"/>
      <c r="P442" s="368"/>
      <c r="Q442" s="368"/>
      <c r="R442" s="368"/>
      <c r="S442" s="368"/>
      <c r="T442" s="368"/>
      <c r="U442" s="368"/>
      <c r="V442" s="368"/>
      <c r="W442" s="368"/>
      <c r="X442" s="368"/>
      <c r="Y442" s="47"/>
      <c r="Z442" s="47"/>
    </row>
    <row r="443" spans="1:53" ht="16.5" customHeight="1" x14ac:dyDescent="0.25">
      <c r="A443" s="351" t="s">
        <v>622</v>
      </c>
      <c r="B443" s="330"/>
      <c r="C443" s="330"/>
      <c r="D443" s="330"/>
      <c r="E443" s="330"/>
      <c r="F443" s="330"/>
      <c r="G443" s="330"/>
      <c r="H443" s="330"/>
      <c r="I443" s="330"/>
      <c r="J443" s="330"/>
      <c r="K443" s="330"/>
      <c r="L443" s="330"/>
      <c r="M443" s="330"/>
      <c r="N443" s="330"/>
      <c r="O443" s="330"/>
      <c r="P443" s="330"/>
      <c r="Q443" s="330"/>
      <c r="R443" s="330"/>
      <c r="S443" s="330"/>
      <c r="T443" s="330"/>
      <c r="U443" s="330"/>
      <c r="V443" s="330"/>
      <c r="W443" s="330"/>
      <c r="X443" s="330"/>
      <c r="Y443" s="310"/>
      <c r="Z443" s="310"/>
    </row>
    <row r="444" spans="1:53" ht="14.25" customHeight="1" x14ac:dyDescent="0.25">
      <c r="A444" s="343" t="s">
        <v>103</v>
      </c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30"/>
      <c r="P444" s="330"/>
      <c r="Q444" s="330"/>
      <c r="R444" s="330"/>
      <c r="S444" s="330"/>
      <c r="T444" s="330"/>
      <c r="U444" s="330"/>
      <c r="V444" s="330"/>
      <c r="W444" s="330"/>
      <c r="X444" s="330"/>
      <c r="Y444" s="309"/>
      <c r="Z444" s="309"/>
    </row>
    <row r="445" spans="1:53" ht="27" customHeight="1" x14ac:dyDescent="0.25">
      <c r="A445" s="53" t="s">
        <v>623</v>
      </c>
      <c r="B445" s="53" t="s">
        <v>624</v>
      </c>
      <c r="C445" s="30">
        <v>4301011585</v>
      </c>
      <c r="D445" s="322">
        <v>4640242180441</v>
      </c>
      <c r="E445" s="323"/>
      <c r="F445" s="313">
        <v>1.5</v>
      </c>
      <c r="G445" s="31">
        <v>8</v>
      </c>
      <c r="H445" s="313">
        <v>12</v>
      </c>
      <c r="I445" s="313">
        <v>12.48</v>
      </c>
      <c r="J445" s="31">
        <v>56</v>
      </c>
      <c r="K445" s="31" t="s">
        <v>98</v>
      </c>
      <c r="L445" s="32" t="s">
        <v>99</v>
      </c>
      <c r="M445" s="31">
        <v>50</v>
      </c>
      <c r="N445" s="492" t="s">
        <v>625</v>
      </c>
      <c r="O445" s="325"/>
      <c r="P445" s="325"/>
      <c r="Q445" s="325"/>
      <c r="R445" s="323"/>
      <c r="S445" s="33"/>
      <c r="T445" s="33"/>
      <c r="U445" s="34" t="s">
        <v>65</v>
      </c>
      <c r="V445" s="314">
        <v>0</v>
      </c>
      <c r="W445" s="315">
        <f>IFERROR(IF(V445="",0,CEILING((V445/$H445),1)*$H445),"")</f>
        <v>0</v>
      </c>
      <c r="X445" s="35" t="str">
        <f>IFERROR(IF(W445=0,"",ROUNDUP(W445/H445,0)*0.02175),"")</f>
        <v/>
      </c>
      <c r="Y445" s="55"/>
      <c r="Z445" s="56"/>
      <c r="AD445" s="57"/>
      <c r="BA445" s="297" t="s">
        <v>1</v>
      </c>
    </row>
    <row r="446" spans="1:53" ht="27" customHeight="1" x14ac:dyDescent="0.25">
      <c r="A446" s="53" t="s">
        <v>626</v>
      </c>
      <c r="B446" s="53" t="s">
        <v>627</v>
      </c>
      <c r="C446" s="30">
        <v>4301011584</v>
      </c>
      <c r="D446" s="322">
        <v>4640242180564</v>
      </c>
      <c r="E446" s="323"/>
      <c r="F446" s="313">
        <v>1.5</v>
      </c>
      <c r="G446" s="31">
        <v>8</v>
      </c>
      <c r="H446" s="313">
        <v>12</v>
      </c>
      <c r="I446" s="313">
        <v>12.48</v>
      </c>
      <c r="J446" s="31">
        <v>56</v>
      </c>
      <c r="K446" s="31" t="s">
        <v>98</v>
      </c>
      <c r="L446" s="32" t="s">
        <v>99</v>
      </c>
      <c r="M446" s="31">
        <v>50</v>
      </c>
      <c r="N446" s="529" t="s">
        <v>628</v>
      </c>
      <c r="O446" s="325"/>
      <c r="P446" s="325"/>
      <c r="Q446" s="325"/>
      <c r="R446" s="323"/>
      <c r="S446" s="33"/>
      <c r="T446" s="33"/>
      <c r="U446" s="34" t="s">
        <v>65</v>
      </c>
      <c r="V446" s="314">
        <v>50</v>
      </c>
      <c r="W446" s="315">
        <f>IFERROR(IF(V446="",0,CEILING((V446/$H446),1)*$H446),"")</f>
        <v>60</v>
      </c>
      <c r="X446" s="35">
        <f>IFERROR(IF(W446=0,"",ROUNDUP(W446/H446,0)*0.02175),"")</f>
        <v>0.10874999999999999</v>
      </c>
      <c r="Y446" s="55"/>
      <c r="Z446" s="56"/>
      <c r="AD446" s="57"/>
      <c r="BA446" s="298" t="s">
        <v>1</v>
      </c>
    </row>
    <row r="447" spans="1:53" x14ac:dyDescent="0.2">
      <c r="A447" s="329"/>
      <c r="B447" s="330"/>
      <c r="C447" s="330"/>
      <c r="D447" s="330"/>
      <c r="E447" s="330"/>
      <c r="F447" s="330"/>
      <c r="G447" s="330"/>
      <c r="H447" s="330"/>
      <c r="I447" s="330"/>
      <c r="J447" s="330"/>
      <c r="K447" s="330"/>
      <c r="L447" s="330"/>
      <c r="M447" s="331"/>
      <c r="N447" s="326" t="s">
        <v>66</v>
      </c>
      <c r="O447" s="327"/>
      <c r="P447" s="327"/>
      <c r="Q447" s="327"/>
      <c r="R447" s="327"/>
      <c r="S447" s="327"/>
      <c r="T447" s="328"/>
      <c r="U447" s="36" t="s">
        <v>67</v>
      </c>
      <c r="V447" s="316">
        <f>IFERROR(V445/H445,"0")+IFERROR(V446/H446,"0")</f>
        <v>4.166666666666667</v>
      </c>
      <c r="W447" s="316">
        <f>IFERROR(W445/H445,"0")+IFERROR(W446/H446,"0")</f>
        <v>5</v>
      </c>
      <c r="X447" s="316">
        <f>IFERROR(IF(X445="",0,X445),"0")+IFERROR(IF(X446="",0,X446),"0")</f>
        <v>0.10874999999999999</v>
      </c>
      <c r="Y447" s="317"/>
      <c r="Z447" s="317"/>
    </row>
    <row r="448" spans="1:53" x14ac:dyDescent="0.2">
      <c r="A448" s="330"/>
      <c r="B448" s="330"/>
      <c r="C448" s="330"/>
      <c r="D448" s="330"/>
      <c r="E448" s="330"/>
      <c r="F448" s="330"/>
      <c r="G448" s="330"/>
      <c r="H448" s="330"/>
      <c r="I448" s="330"/>
      <c r="J448" s="330"/>
      <c r="K448" s="330"/>
      <c r="L448" s="330"/>
      <c r="M448" s="331"/>
      <c r="N448" s="326" t="s">
        <v>66</v>
      </c>
      <c r="O448" s="327"/>
      <c r="P448" s="327"/>
      <c r="Q448" s="327"/>
      <c r="R448" s="327"/>
      <c r="S448" s="327"/>
      <c r="T448" s="328"/>
      <c r="U448" s="36" t="s">
        <v>65</v>
      </c>
      <c r="V448" s="316">
        <f>IFERROR(SUM(V445:V446),"0")</f>
        <v>50</v>
      </c>
      <c r="W448" s="316">
        <f>IFERROR(SUM(W445:W446),"0")</f>
        <v>60</v>
      </c>
      <c r="X448" s="36"/>
      <c r="Y448" s="317"/>
      <c r="Z448" s="317"/>
    </row>
    <row r="449" spans="1:53" ht="14.25" customHeight="1" x14ac:dyDescent="0.25">
      <c r="A449" s="343" t="s">
        <v>95</v>
      </c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30"/>
      <c r="P449" s="330"/>
      <c r="Q449" s="330"/>
      <c r="R449" s="330"/>
      <c r="S449" s="330"/>
      <c r="T449" s="330"/>
      <c r="U449" s="330"/>
      <c r="V449" s="330"/>
      <c r="W449" s="330"/>
      <c r="X449" s="330"/>
      <c r="Y449" s="309"/>
      <c r="Z449" s="309"/>
    </row>
    <row r="450" spans="1:53" ht="27" customHeight="1" x14ac:dyDescent="0.25">
      <c r="A450" s="53" t="s">
        <v>629</v>
      </c>
      <c r="B450" s="53" t="s">
        <v>630</v>
      </c>
      <c r="C450" s="30">
        <v>4301020260</v>
      </c>
      <c r="D450" s="322">
        <v>4640242180526</v>
      </c>
      <c r="E450" s="323"/>
      <c r="F450" s="313">
        <v>1.8</v>
      </c>
      <c r="G450" s="31">
        <v>6</v>
      </c>
      <c r="H450" s="313">
        <v>10.8</v>
      </c>
      <c r="I450" s="313">
        <v>11.28</v>
      </c>
      <c r="J450" s="31">
        <v>56</v>
      </c>
      <c r="K450" s="31" t="s">
        <v>98</v>
      </c>
      <c r="L450" s="32" t="s">
        <v>99</v>
      </c>
      <c r="M450" s="31">
        <v>50</v>
      </c>
      <c r="N450" s="477" t="s">
        <v>631</v>
      </c>
      <c r="O450" s="325"/>
      <c r="P450" s="325"/>
      <c r="Q450" s="325"/>
      <c r="R450" s="323"/>
      <c r="S450" s="33"/>
      <c r="T450" s="33"/>
      <c r="U450" s="34" t="s">
        <v>65</v>
      </c>
      <c r="V450" s="314">
        <v>0</v>
      </c>
      <c r="W450" s="315">
        <f>IFERROR(IF(V450="",0,CEILING((V450/$H450),1)*$H450),"")</f>
        <v>0</v>
      </c>
      <c r="X450" s="35" t="str">
        <f>IFERROR(IF(W450=0,"",ROUNDUP(W450/H450,0)*0.02175),"")</f>
        <v/>
      </c>
      <c r="Y450" s="55"/>
      <c r="Z450" s="56"/>
      <c r="AD450" s="57"/>
      <c r="BA450" s="299" t="s">
        <v>1</v>
      </c>
    </row>
    <row r="451" spans="1:53" ht="16.5" customHeight="1" x14ac:dyDescent="0.25">
      <c r="A451" s="53" t="s">
        <v>632</v>
      </c>
      <c r="B451" s="53" t="s">
        <v>633</v>
      </c>
      <c r="C451" s="30">
        <v>4301020269</v>
      </c>
      <c r="D451" s="322">
        <v>4640242180519</v>
      </c>
      <c r="E451" s="323"/>
      <c r="F451" s="313">
        <v>1.35</v>
      </c>
      <c r="G451" s="31">
        <v>8</v>
      </c>
      <c r="H451" s="313">
        <v>10.8</v>
      </c>
      <c r="I451" s="313">
        <v>11.28</v>
      </c>
      <c r="J451" s="31">
        <v>56</v>
      </c>
      <c r="K451" s="31" t="s">
        <v>98</v>
      </c>
      <c r="L451" s="32" t="s">
        <v>119</v>
      </c>
      <c r="M451" s="31">
        <v>50</v>
      </c>
      <c r="N451" s="510" t="s">
        <v>634</v>
      </c>
      <c r="O451" s="325"/>
      <c r="P451" s="325"/>
      <c r="Q451" s="325"/>
      <c r="R451" s="323"/>
      <c r="S451" s="33"/>
      <c r="T451" s="33"/>
      <c r="U451" s="34" t="s">
        <v>65</v>
      </c>
      <c r="V451" s="314">
        <v>0</v>
      </c>
      <c r="W451" s="315">
        <f>IFERROR(IF(V451="",0,CEILING((V451/$H451),1)*$H451),"")</f>
        <v>0</v>
      </c>
      <c r="X451" s="35" t="str">
        <f>IFERROR(IF(W451=0,"",ROUNDUP(W451/H451,0)*0.02175),"")</f>
        <v/>
      </c>
      <c r="Y451" s="55"/>
      <c r="Z451" s="56"/>
      <c r="AD451" s="57"/>
      <c r="BA451" s="300" t="s">
        <v>1</v>
      </c>
    </row>
    <row r="452" spans="1:53" x14ac:dyDescent="0.2">
      <c r="A452" s="329"/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0"/>
      <c r="M452" s="331"/>
      <c r="N452" s="326" t="s">
        <v>66</v>
      </c>
      <c r="O452" s="327"/>
      <c r="P452" s="327"/>
      <c r="Q452" s="327"/>
      <c r="R452" s="327"/>
      <c r="S452" s="327"/>
      <c r="T452" s="328"/>
      <c r="U452" s="36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x14ac:dyDescent="0.2">
      <c r="A453" s="330"/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1"/>
      <c r="N453" s="326" t="s">
        <v>66</v>
      </c>
      <c r="O453" s="327"/>
      <c r="P453" s="327"/>
      <c r="Q453" s="327"/>
      <c r="R453" s="327"/>
      <c r="S453" s="327"/>
      <c r="T453" s="328"/>
      <c r="U453" s="36" t="s">
        <v>65</v>
      </c>
      <c r="V453" s="316">
        <f>IFERROR(SUM(V450:V451),"0")</f>
        <v>0</v>
      </c>
      <c r="W453" s="316">
        <f>IFERROR(SUM(W450:W451),"0")</f>
        <v>0</v>
      </c>
      <c r="X453" s="36"/>
      <c r="Y453" s="317"/>
      <c r="Z453" s="317"/>
    </row>
    <row r="454" spans="1:53" ht="14.25" customHeight="1" x14ac:dyDescent="0.25">
      <c r="A454" s="343" t="s">
        <v>60</v>
      </c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0"/>
      <c r="V454" s="330"/>
      <c r="W454" s="330"/>
      <c r="X454" s="330"/>
      <c r="Y454" s="309"/>
      <c r="Z454" s="309"/>
    </row>
    <row r="455" spans="1:53" ht="27" customHeight="1" x14ac:dyDescent="0.25">
      <c r="A455" s="53" t="s">
        <v>635</v>
      </c>
      <c r="B455" s="53" t="s">
        <v>636</v>
      </c>
      <c r="C455" s="30">
        <v>4301031280</v>
      </c>
      <c r="D455" s="322">
        <v>4640242180816</v>
      </c>
      <c r="E455" s="323"/>
      <c r="F455" s="313">
        <v>0.7</v>
      </c>
      <c r="G455" s="31">
        <v>6</v>
      </c>
      <c r="H455" s="313">
        <v>4.2</v>
      </c>
      <c r="I455" s="313">
        <v>4.46</v>
      </c>
      <c r="J455" s="31">
        <v>156</v>
      </c>
      <c r="K455" s="31" t="s">
        <v>63</v>
      </c>
      <c r="L455" s="32" t="s">
        <v>64</v>
      </c>
      <c r="M455" s="31">
        <v>40</v>
      </c>
      <c r="N455" s="341" t="s">
        <v>637</v>
      </c>
      <c r="O455" s="325"/>
      <c r="P455" s="325"/>
      <c r="Q455" s="325"/>
      <c r="R455" s="323"/>
      <c r="S455" s="33"/>
      <c r="T455" s="33"/>
      <c r="U455" s="34" t="s">
        <v>65</v>
      </c>
      <c r="V455" s="314">
        <v>0</v>
      </c>
      <c r="W455" s="315">
        <f>IFERROR(IF(V455="",0,CEILING((V455/$H455),1)*$H455),"")</f>
        <v>0</v>
      </c>
      <c r="X455" s="35" t="str">
        <f>IFERROR(IF(W455=0,"",ROUNDUP(W455/H455,0)*0.00753),"")</f>
        <v/>
      </c>
      <c r="Y455" s="55"/>
      <c r="Z455" s="56"/>
      <c r="AD455" s="57"/>
      <c r="BA455" s="301" t="s">
        <v>1</v>
      </c>
    </row>
    <row r="456" spans="1:53" ht="27" customHeight="1" x14ac:dyDescent="0.25">
      <c r="A456" s="53" t="s">
        <v>638</v>
      </c>
      <c r="B456" s="53" t="s">
        <v>639</v>
      </c>
      <c r="C456" s="30">
        <v>4301031244</v>
      </c>
      <c r="D456" s="322">
        <v>4640242180595</v>
      </c>
      <c r="E456" s="323"/>
      <c r="F456" s="313">
        <v>0.7</v>
      </c>
      <c r="G456" s="31">
        <v>6</v>
      </c>
      <c r="H456" s="313">
        <v>4.2</v>
      </c>
      <c r="I456" s="313">
        <v>4.46</v>
      </c>
      <c r="J456" s="31">
        <v>156</v>
      </c>
      <c r="K456" s="31" t="s">
        <v>63</v>
      </c>
      <c r="L456" s="32" t="s">
        <v>64</v>
      </c>
      <c r="M456" s="31">
        <v>40</v>
      </c>
      <c r="N456" s="479" t="s">
        <v>640</v>
      </c>
      <c r="O456" s="325"/>
      <c r="P456" s="325"/>
      <c r="Q456" s="325"/>
      <c r="R456" s="323"/>
      <c r="S456" s="33"/>
      <c r="T456" s="33"/>
      <c r="U456" s="34" t="s">
        <v>65</v>
      </c>
      <c r="V456" s="314">
        <v>0</v>
      </c>
      <c r="W456" s="315">
        <f>IFERROR(IF(V456="",0,CEILING((V456/$H456),1)*$H456),"")</f>
        <v>0</v>
      </c>
      <c r="X456" s="35" t="str">
        <f>IFERROR(IF(W456=0,"",ROUNDUP(W456/H456,0)*0.00753),"")</f>
        <v/>
      </c>
      <c r="Y456" s="55"/>
      <c r="Z456" s="56"/>
      <c r="AD456" s="57"/>
      <c r="BA456" s="302" t="s">
        <v>1</v>
      </c>
    </row>
    <row r="457" spans="1:53" x14ac:dyDescent="0.2">
      <c r="A457" s="329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1"/>
      <c r="N457" s="326" t="s">
        <v>66</v>
      </c>
      <c r="O457" s="327"/>
      <c r="P457" s="327"/>
      <c r="Q457" s="327"/>
      <c r="R457" s="327"/>
      <c r="S457" s="327"/>
      <c r="T457" s="328"/>
      <c r="U457" s="36" t="s">
        <v>67</v>
      </c>
      <c r="V457" s="316">
        <f>IFERROR(V455/H455,"0")+IFERROR(V456/H456,"0")</f>
        <v>0</v>
      </c>
      <c r="W457" s="316">
        <f>IFERROR(W455/H455,"0")+IFERROR(W456/H456,"0")</f>
        <v>0</v>
      </c>
      <c r="X457" s="316">
        <f>IFERROR(IF(X455="",0,X455),"0")+IFERROR(IF(X456="",0,X456),"0")</f>
        <v>0</v>
      </c>
      <c r="Y457" s="317"/>
      <c r="Z457" s="317"/>
    </row>
    <row r="458" spans="1:53" x14ac:dyDescent="0.2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1"/>
      <c r="N458" s="326" t="s">
        <v>66</v>
      </c>
      <c r="O458" s="327"/>
      <c r="P458" s="327"/>
      <c r="Q458" s="327"/>
      <c r="R458" s="327"/>
      <c r="S458" s="327"/>
      <c r="T458" s="328"/>
      <c r="U458" s="36" t="s">
        <v>65</v>
      </c>
      <c r="V458" s="316">
        <f>IFERROR(SUM(V455:V456),"0")</f>
        <v>0</v>
      </c>
      <c r="W458" s="316">
        <f>IFERROR(SUM(W455:W456),"0")</f>
        <v>0</v>
      </c>
      <c r="X458" s="36"/>
      <c r="Y458" s="317"/>
      <c r="Z458" s="317"/>
    </row>
    <row r="459" spans="1:53" ht="14.25" customHeight="1" x14ac:dyDescent="0.25">
      <c r="A459" s="343" t="s">
        <v>68</v>
      </c>
      <c r="B459" s="330"/>
      <c r="C459" s="330"/>
      <c r="D459" s="330"/>
      <c r="E459" s="330"/>
      <c r="F459" s="330"/>
      <c r="G459" s="330"/>
      <c r="H459" s="330"/>
      <c r="I459" s="330"/>
      <c r="J459" s="330"/>
      <c r="K459" s="330"/>
      <c r="L459" s="330"/>
      <c r="M459" s="330"/>
      <c r="N459" s="330"/>
      <c r="O459" s="330"/>
      <c r="P459" s="330"/>
      <c r="Q459" s="330"/>
      <c r="R459" s="330"/>
      <c r="S459" s="330"/>
      <c r="T459" s="330"/>
      <c r="U459" s="330"/>
      <c r="V459" s="330"/>
      <c r="W459" s="330"/>
      <c r="X459" s="330"/>
      <c r="Y459" s="309"/>
      <c r="Z459" s="309"/>
    </row>
    <row r="460" spans="1:53" ht="27" customHeight="1" x14ac:dyDescent="0.25">
      <c r="A460" s="53" t="s">
        <v>641</v>
      </c>
      <c r="B460" s="53" t="s">
        <v>642</v>
      </c>
      <c r="C460" s="30">
        <v>4301051510</v>
      </c>
      <c r="D460" s="322">
        <v>4640242180540</v>
      </c>
      <c r="E460" s="323"/>
      <c r="F460" s="313">
        <v>1.3</v>
      </c>
      <c r="G460" s="31">
        <v>6</v>
      </c>
      <c r="H460" s="313">
        <v>7.8</v>
      </c>
      <c r="I460" s="313">
        <v>8.3640000000000008</v>
      </c>
      <c r="J460" s="31">
        <v>56</v>
      </c>
      <c r="K460" s="31" t="s">
        <v>98</v>
      </c>
      <c r="L460" s="32" t="s">
        <v>64</v>
      </c>
      <c r="M460" s="31">
        <v>30</v>
      </c>
      <c r="N460" s="335" t="s">
        <v>643</v>
      </c>
      <c r="O460" s="325"/>
      <c r="P460" s="325"/>
      <c r="Q460" s="325"/>
      <c r="R460" s="323"/>
      <c r="S460" s="33"/>
      <c r="T460" s="33"/>
      <c r="U460" s="34" t="s">
        <v>65</v>
      </c>
      <c r="V460" s="314">
        <v>0</v>
      </c>
      <c r="W460" s="315">
        <f>IFERROR(IF(V460="",0,CEILING((V460/$H460),1)*$H460),"")</f>
        <v>0</v>
      </c>
      <c r="X460" s="35" t="str">
        <f>IFERROR(IF(W460=0,"",ROUNDUP(W460/H460,0)*0.02175),"")</f>
        <v/>
      </c>
      <c r="Y460" s="55"/>
      <c r="Z460" s="56"/>
      <c r="AD460" s="57"/>
      <c r="BA460" s="303" t="s">
        <v>1</v>
      </c>
    </row>
    <row r="461" spans="1:53" ht="27" customHeight="1" x14ac:dyDescent="0.25">
      <c r="A461" s="53" t="s">
        <v>644</v>
      </c>
      <c r="B461" s="53" t="s">
        <v>645</v>
      </c>
      <c r="C461" s="30">
        <v>4301051508</v>
      </c>
      <c r="D461" s="322">
        <v>4640242180557</v>
      </c>
      <c r="E461" s="323"/>
      <c r="F461" s="313">
        <v>0.5</v>
      </c>
      <c r="G461" s="31">
        <v>6</v>
      </c>
      <c r="H461" s="313">
        <v>3</v>
      </c>
      <c r="I461" s="313">
        <v>3.2839999999999998</v>
      </c>
      <c r="J461" s="31">
        <v>156</v>
      </c>
      <c r="K461" s="31" t="s">
        <v>63</v>
      </c>
      <c r="L461" s="32" t="s">
        <v>64</v>
      </c>
      <c r="M461" s="31">
        <v>30</v>
      </c>
      <c r="N461" s="541" t="s">
        <v>646</v>
      </c>
      <c r="O461" s="325"/>
      <c r="P461" s="325"/>
      <c r="Q461" s="325"/>
      <c r="R461" s="323"/>
      <c r="S461" s="33"/>
      <c r="T461" s="33"/>
      <c r="U461" s="34" t="s">
        <v>65</v>
      </c>
      <c r="V461" s="314">
        <v>0</v>
      </c>
      <c r="W461" s="315">
        <f>IFERROR(IF(V461="",0,CEILING((V461/$H461),1)*$H461),"")</f>
        <v>0</v>
      </c>
      <c r="X461" s="35" t="str">
        <f>IFERROR(IF(W461=0,"",ROUNDUP(W461/H461,0)*0.00753),"")</f>
        <v/>
      </c>
      <c r="Y461" s="55"/>
      <c r="Z461" s="56"/>
      <c r="AD461" s="57"/>
      <c r="BA461" s="304" t="s">
        <v>1</v>
      </c>
    </row>
    <row r="462" spans="1:53" x14ac:dyDescent="0.2">
      <c r="A462" s="329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0"/>
      <c r="M462" s="331"/>
      <c r="N462" s="326" t="s">
        <v>66</v>
      </c>
      <c r="O462" s="327"/>
      <c r="P462" s="327"/>
      <c r="Q462" s="327"/>
      <c r="R462" s="327"/>
      <c r="S462" s="327"/>
      <c r="T462" s="328"/>
      <c r="U462" s="36" t="s">
        <v>67</v>
      </c>
      <c r="V462" s="316">
        <f>IFERROR(V460/H460,"0")+IFERROR(V461/H461,"0")</f>
        <v>0</v>
      </c>
      <c r="W462" s="316">
        <f>IFERROR(W460/H460,"0")+IFERROR(W461/H461,"0")</f>
        <v>0</v>
      </c>
      <c r="X462" s="316">
        <f>IFERROR(IF(X460="",0,X460),"0")+IFERROR(IF(X461="",0,X461),"0")</f>
        <v>0</v>
      </c>
      <c r="Y462" s="317"/>
      <c r="Z462" s="317"/>
    </row>
    <row r="463" spans="1:53" x14ac:dyDescent="0.2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0"/>
      <c r="M463" s="331"/>
      <c r="N463" s="326" t="s">
        <v>66</v>
      </c>
      <c r="O463" s="327"/>
      <c r="P463" s="327"/>
      <c r="Q463" s="327"/>
      <c r="R463" s="327"/>
      <c r="S463" s="327"/>
      <c r="T463" s="328"/>
      <c r="U463" s="36" t="s">
        <v>65</v>
      </c>
      <c r="V463" s="316">
        <f>IFERROR(SUM(V460:V461),"0")</f>
        <v>0</v>
      </c>
      <c r="W463" s="316">
        <f>IFERROR(SUM(W460:W461),"0")</f>
        <v>0</v>
      </c>
      <c r="X463" s="36"/>
      <c r="Y463" s="317"/>
      <c r="Z463" s="317"/>
    </row>
    <row r="464" spans="1:53" ht="16.5" customHeight="1" x14ac:dyDescent="0.25">
      <c r="A464" s="351" t="s">
        <v>647</v>
      </c>
      <c r="B464" s="330"/>
      <c r="C464" s="330"/>
      <c r="D464" s="330"/>
      <c r="E464" s="330"/>
      <c r="F464" s="330"/>
      <c r="G464" s="330"/>
      <c r="H464" s="330"/>
      <c r="I464" s="330"/>
      <c r="J464" s="330"/>
      <c r="K464" s="330"/>
      <c r="L464" s="330"/>
      <c r="M464" s="330"/>
      <c r="N464" s="330"/>
      <c r="O464" s="330"/>
      <c r="P464" s="330"/>
      <c r="Q464" s="330"/>
      <c r="R464" s="330"/>
      <c r="S464" s="330"/>
      <c r="T464" s="330"/>
      <c r="U464" s="330"/>
      <c r="V464" s="330"/>
      <c r="W464" s="330"/>
      <c r="X464" s="330"/>
      <c r="Y464" s="310"/>
      <c r="Z464" s="310"/>
    </row>
    <row r="465" spans="1:53" ht="14.25" customHeight="1" x14ac:dyDescent="0.25">
      <c r="A465" s="343" t="s">
        <v>68</v>
      </c>
      <c r="B465" s="330"/>
      <c r="C465" s="330"/>
      <c r="D465" s="330"/>
      <c r="E465" s="330"/>
      <c r="F465" s="330"/>
      <c r="G465" s="330"/>
      <c r="H465" s="330"/>
      <c r="I465" s="330"/>
      <c r="J465" s="330"/>
      <c r="K465" s="330"/>
      <c r="L465" s="330"/>
      <c r="M465" s="330"/>
      <c r="N465" s="330"/>
      <c r="O465" s="330"/>
      <c r="P465" s="330"/>
      <c r="Q465" s="330"/>
      <c r="R465" s="330"/>
      <c r="S465" s="330"/>
      <c r="T465" s="330"/>
      <c r="U465" s="330"/>
      <c r="V465" s="330"/>
      <c r="W465" s="330"/>
      <c r="X465" s="330"/>
      <c r="Y465" s="309"/>
      <c r="Z465" s="309"/>
    </row>
    <row r="466" spans="1:53" ht="16.5" customHeight="1" x14ac:dyDescent="0.25">
      <c r="A466" s="53" t="s">
        <v>648</v>
      </c>
      <c r="B466" s="53" t="s">
        <v>649</v>
      </c>
      <c r="C466" s="30">
        <v>4301051310</v>
      </c>
      <c r="D466" s="322">
        <v>4680115880870</v>
      </c>
      <c r="E466" s="323"/>
      <c r="F466" s="313">
        <v>1.3</v>
      </c>
      <c r="G466" s="31">
        <v>6</v>
      </c>
      <c r="H466" s="313">
        <v>7.8</v>
      </c>
      <c r="I466" s="313">
        <v>8.3640000000000008</v>
      </c>
      <c r="J466" s="31">
        <v>56</v>
      </c>
      <c r="K466" s="31" t="s">
        <v>98</v>
      </c>
      <c r="L466" s="32" t="s">
        <v>119</v>
      </c>
      <c r="M466" s="31">
        <v>40</v>
      </c>
      <c r="N466" s="4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5"/>
      <c r="P466" s="325"/>
      <c r="Q466" s="325"/>
      <c r="R466" s="323"/>
      <c r="S466" s="33"/>
      <c r="T466" s="33"/>
      <c r="U466" s="34" t="s">
        <v>65</v>
      </c>
      <c r="V466" s="314">
        <v>650</v>
      </c>
      <c r="W466" s="315">
        <f>IFERROR(IF(V466="",0,CEILING((V466/$H466),1)*$H466),"")</f>
        <v>655.19999999999993</v>
      </c>
      <c r="X466" s="35">
        <f>IFERROR(IF(W466=0,"",ROUNDUP(W466/H466,0)*0.02175),"")</f>
        <v>1.827</v>
      </c>
      <c r="Y466" s="55"/>
      <c r="Z466" s="56"/>
      <c r="AD466" s="57"/>
      <c r="BA466" s="305" t="s">
        <v>1</v>
      </c>
    </row>
    <row r="467" spans="1:53" x14ac:dyDescent="0.2">
      <c r="A467" s="329"/>
      <c r="B467" s="330"/>
      <c r="C467" s="330"/>
      <c r="D467" s="330"/>
      <c r="E467" s="330"/>
      <c r="F467" s="330"/>
      <c r="G467" s="330"/>
      <c r="H467" s="330"/>
      <c r="I467" s="330"/>
      <c r="J467" s="330"/>
      <c r="K467" s="330"/>
      <c r="L467" s="330"/>
      <c r="M467" s="331"/>
      <c r="N467" s="326" t="s">
        <v>66</v>
      </c>
      <c r="O467" s="327"/>
      <c r="P467" s="327"/>
      <c r="Q467" s="327"/>
      <c r="R467" s="327"/>
      <c r="S467" s="327"/>
      <c r="T467" s="328"/>
      <c r="U467" s="36" t="s">
        <v>67</v>
      </c>
      <c r="V467" s="316">
        <f>IFERROR(V466/H466,"0")</f>
        <v>83.333333333333329</v>
      </c>
      <c r="W467" s="316">
        <f>IFERROR(W466/H466,"0")</f>
        <v>84</v>
      </c>
      <c r="X467" s="316">
        <f>IFERROR(IF(X466="",0,X466),"0")</f>
        <v>1.827</v>
      </c>
      <c r="Y467" s="317"/>
      <c r="Z467" s="317"/>
    </row>
    <row r="468" spans="1:53" x14ac:dyDescent="0.2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0"/>
      <c r="M468" s="331"/>
      <c r="N468" s="326" t="s">
        <v>66</v>
      </c>
      <c r="O468" s="327"/>
      <c r="P468" s="327"/>
      <c r="Q468" s="327"/>
      <c r="R468" s="327"/>
      <c r="S468" s="327"/>
      <c r="T468" s="328"/>
      <c r="U468" s="36" t="s">
        <v>65</v>
      </c>
      <c r="V468" s="316">
        <f>IFERROR(SUM(V466:V466),"0")</f>
        <v>650</v>
      </c>
      <c r="W468" s="316">
        <f>IFERROR(SUM(W466:W466),"0")</f>
        <v>655.19999999999993</v>
      </c>
      <c r="X468" s="36"/>
      <c r="Y468" s="317"/>
      <c r="Z468" s="317"/>
    </row>
    <row r="469" spans="1:53" ht="15" customHeight="1" x14ac:dyDescent="0.2">
      <c r="A469" s="408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0"/>
      <c r="M469" s="377"/>
      <c r="N469" s="347" t="s">
        <v>650</v>
      </c>
      <c r="O469" s="348"/>
      <c r="P469" s="348"/>
      <c r="Q469" s="348"/>
      <c r="R469" s="348"/>
      <c r="S469" s="348"/>
      <c r="T469" s="349"/>
      <c r="U469" s="36" t="s">
        <v>65</v>
      </c>
      <c r="V469" s="316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7828.5</v>
      </c>
      <c r="W469" s="316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7872</v>
      </c>
      <c r="X469" s="36"/>
      <c r="Y469" s="317"/>
      <c r="Z469" s="317"/>
    </row>
    <row r="470" spans="1:53" x14ac:dyDescent="0.2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0"/>
      <c r="M470" s="377"/>
      <c r="N470" s="347" t="s">
        <v>651</v>
      </c>
      <c r="O470" s="348"/>
      <c r="P470" s="348"/>
      <c r="Q470" s="348"/>
      <c r="R470" s="348"/>
      <c r="S470" s="348"/>
      <c r="T470" s="349"/>
      <c r="U470" s="36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8188.7043270276145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8234.9359999999997</v>
      </c>
      <c r="X470" s="36"/>
      <c r="Y470" s="317"/>
      <c r="Z470" s="317"/>
    </row>
    <row r="471" spans="1:53" x14ac:dyDescent="0.2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330"/>
      <c r="L471" s="330"/>
      <c r="M471" s="377"/>
      <c r="N471" s="347" t="s">
        <v>652</v>
      </c>
      <c r="O471" s="348"/>
      <c r="P471" s="348"/>
      <c r="Q471" s="348"/>
      <c r="R471" s="348"/>
      <c r="S471" s="348"/>
      <c r="T471" s="349"/>
      <c r="U471" s="36" t="s">
        <v>653</v>
      </c>
      <c r="V471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14</v>
      </c>
      <c r="W471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14</v>
      </c>
      <c r="X471" s="36"/>
      <c r="Y471" s="317"/>
      <c r="Z471" s="317"/>
    </row>
    <row r="472" spans="1:53" x14ac:dyDescent="0.2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330"/>
      <c r="L472" s="330"/>
      <c r="M472" s="377"/>
      <c r="N472" s="347" t="s">
        <v>654</v>
      </c>
      <c r="O472" s="348"/>
      <c r="P472" s="348"/>
      <c r="Q472" s="348"/>
      <c r="R472" s="348"/>
      <c r="S472" s="348"/>
      <c r="T472" s="349"/>
      <c r="U472" s="36" t="s">
        <v>65</v>
      </c>
      <c r="V472" s="316">
        <f>GrossWeightTotal+PalletQtyTotal*25</f>
        <v>8538.7043270276154</v>
      </c>
      <c r="W472" s="316">
        <f>GrossWeightTotalR+PalletQtyTotalR*25</f>
        <v>8584.9359999999997</v>
      </c>
      <c r="X472" s="36"/>
      <c r="Y472" s="317"/>
      <c r="Z472" s="317"/>
    </row>
    <row r="473" spans="1:53" x14ac:dyDescent="0.2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330"/>
      <c r="L473" s="330"/>
      <c r="M473" s="377"/>
      <c r="N473" s="347" t="s">
        <v>655</v>
      </c>
      <c r="O473" s="348"/>
      <c r="P473" s="348"/>
      <c r="Q473" s="348"/>
      <c r="R473" s="348"/>
      <c r="S473" s="348"/>
      <c r="T473" s="349"/>
      <c r="U473" s="36" t="s">
        <v>653</v>
      </c>
      <c r="V473" s="316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711.49456961100805</v>
      </c>
      <c r="W473" s="316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717</v>
      </c>
      <c r="X473" s="36"/>
      <c r="Y473" s="317"/>
      <c r="Z473" s="317"/>
    </row>
    <row r="474" spans="1:53" ht="14.25" customHeight="1" x14ac:dyDescent="0.2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330"/>
      <c r="L474" s="330"/>
      <c r="M474" s="377"/>
      <c r="N474" s="347" t="s">
        <v>656</v>
      </c>
      <c r="O474" s="348"/>
      <c r="P474" s="348"/>
      <c r="Q474" s="348"/>
      <c r="R474" s="348"/>
      <c r="S474" s="348"/>
      <c r="T474" s="349"/>
      <c r="U474" s="38" t="s">
        <v>657</v>
      </c>
      <c r="V474" s="36"/>
      <c r="W474" s="36"/>
      <c r="X474" s="36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15.111269999999999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39" t="s">
        <v>658</v>
      </c>
      <c r="B476" s="312" t="s">
        <v>59</v>
      </c>
      <c r="C476" s="320" t="s">
        <v>93</v>
      </c>
      <c r="D476" s="506"/>
      <c r="E476" s="506"/>
      <c r="F476" s="441"/>
      <c r="G476" s="320" t="s">
        <v>246</v>
      </c>
      <c r="H476" s="506"/>
      <c r="I476" s="506"/>
      <c r="J476" s="506"/>
      <c r="K476" s="506"/>
      <c r="L476" s="506"/>
      <c r="M476" s="441"/>
      <c r="N476" s="320" t="s">
        <v>444</v>
      </c>
      <c r="O476" s="441"/>
      <c r="P476" s="320" t="s">
        <v>494</v>
      </c>
      <c r="Q476" s="441"/>
      <c r="R476" s="312" t="s">
        <v>579</v>
      </c>
      <c r="S476" s="320" t="s">
        <v>621</v>
      </c>
      <c r="T476" s="441"/>
      <c r="U476" s="307"/>
      <c r="Z476" s="51"/>
      <c r="AC476" s="307"/>
    </row>
    <row r="477" spans="1:53" ht="14.25" customHeight="1" thickTop="1" x14ac:dyDescent="0.2">
      <c r="A477" s="318" t="s">
        <v>659</v>
      </c>
      <c r="B477" s="320" t="s">
        <v>59</v>
      </c>
      <c r="C477" s="320" t="s">
        <v>94</v>
      </c>
      <c r="D477" s="320" t="s">
        <v>102</v>
      </c>
      <c r="E477" s="320" t="s">
        <v>93</v>
      </c>
      <c r="F477" s="320" t="s">
        <v>238</v>
      </c>
      <c r="G477" s="320" t="s">
        <v>247</v>
      </c>
      <c r="H477" s="320" t="s">
        <v>254</v>
      </c>
      <c r="I477" s="320" t="s">
        <v>275</v>
      </c>
      <c r="J477" s="320" t="s">
        <v>335</v>
      </c>
      <c r="K477" s="307"/>
      <c r="L477" s="320" t="s">
        <v>417</v>
      </c>
      <c r="M477" s="320" t="s">
        <v>435</v>
      </c>
      <c r="N477" s="320" t="s">
        <v>445</v>
      </c>
      <c r="O477" s="320" t="s">
        <v>471</v>
      </c>
      <c r="P477" s="320" t="s">
        <v>495</v>
      </c>
      <c r="Q477" s="320" t="s">
        <v>557</v>
      </c>
      <c r="R477" s="320" t="s">
        <v>579</v>
      </c>
      <c r="S477" s="320" t="s">
        <v>622</v>
      </c>
      <c r="T477" s="320" t="s">
        <v>647</v>
      </c>
      <c r="U477" s="307"/>
      <c r="Z477" s="51"/>
      <c r="AC477" s="307"/>
    </row>
    <row r="478" spans="1:53" ht="13.5" customHeight="1" thickBot="1" x14ac:dyDescent="0.25">
      <c r="A478" s="319"/>
      <c r="B478" s="321"/>
      <c r="C478" s="321"/>
      <c r="D478" s="321"/>
      <c r="E478" s="321"/>
      <c r="F478" s="321"/>
      <c r="G478" s="321"/>
      <c r="H478" s="321"/>
      <c r="I478" s="321"/>
      <c r="J478" s="321"/>
      <c r="K478" s="307"/>
      <c r="L478" s="321"/>
      <c r="M478" s="321"/>
      <c r="N478" s="321"/>
      <c r="O478" s="321"/>
      <c r="P478" s="321"/>
      <c r="Q478" s="321"/>
      <c r="R478" s="321"/>
      <c r="S478" s="321"/>
      <c r="T478" s="321"/>
      <c r="U478" s="307"/>
      <c r="Z478" s="51"/>
      <c r="AC478" s="307"/>
    </row>
    <row r="479" spans="1:53" ht="18" customHeight="1" thickTop="1" thickBot="1" x14ac:dyDescent="0.25">
      <c r="A479" s="39" t="s">
        <v>660</v>
      </c>
      <c r="B479" s="45">
        <f>IFERROR(W22*1,"0")+IFERROR(W26*1,"0")+IFERROR(W27*1,"0")+IFERROR(W28*1,"0")+IFERROR(W29*1,"0")+IFERROR(W30*1,"0")+IFERROR(W31*1,"0")+IFERROR(W35*1,"0")+IFERROR(W39*1,"0")+IFERROR(W43*1,"0")</f>
        <v>0</v>
      </c>
      <c r="C479" s="45">
        <f>IFERROR(W49*1,"0")+IFERROR(W50*1,"0")</f>
        <v>0</v>
      </c>
      <c r="D479" s="45">
        <f>IFERROR(W55*1,"0")+IFERROR(W56*1,"0")+IFERROR(W57*1,"0")+IFERROR(W58*1,"0")</f>
        <v>194.4</v>
      </c>
      <c r="E479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0</v>
      </c>
      <c r="F479" s="45">
        <f>IFERROR(W130*1,"0")+IFERROR(W131*1,"0")+IFERROR(W132*1,"0")</f>
        <v>0</v>
      </c>
      <c r="G479" s="45">
        <f>IFERROR(W138*1,"0")+IFERROR(W139*1,"0")+IFERROR(W140*1,"0")</f>
        <v>0</v>
      </c>
      <c r="H479" s="45">
        <f>IFERROR(W145*1,"0")+IFERROR(W146*1,"0")+IFERROR(W147*1,"0")+IFERROR(W148*1,"0")+IFERROR(W149*1,"0")+IFERROR(W150*1,"0")+IFERROR(W151*1,"0")+IFERROR(W152*1,"0")+IFERROR(W153*1,"0")</f>
        <v>0</v>
      </c>
      <c r="I479" s="45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0</v>
      </c>
      <c r="J479" s="45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346.2</v>
      </c>
      <c r="K479" s="307"/>
      <c r="L479" s="45">
        <f>IFERROR(W261*1,"0")+IFERROR(W262*1,"0")+IFERROR(W263*1,"0")+IFERROR(W264*1,"0")+IFERROR(W265*1,"0")+IFERROR(W266*1,"0")+IFERROR(W267*1,"0")+IFERROR(W271*1,"0")+IFERROR(W272*1,"0")</f>
        <v>0</v>
      </c>
      <c r="M479" s="45">
        <f>IFERROR(W277*1,"0")+IFERROR(W281*1,"0")+IFERROR(W285*1,"0")+IFERROR(W289*1,"0")</f>
        <v>0</v>
      </c>
      <c r="N479" s="45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6110.4000000000005</v>
      </c>
      <c r="O479" s="45">
        <f>IFERROR(W321*1,"0")+IFERROR(W322*1,"0")+IFERROR(W323*1,"0")+IFERROR(W324*1,"0")+IFERROR(W328*1,"0")+IFERROR(W329*1,"0")+IFERROR(W333*1,"0")+IFERROR(W334*1,"0")+IFERROR(W335*1,"0")+IFERROR(W336*1,"0")+IFERROR(W340*1,"0")</f>
        <v>131.4</v>
      </c>
      <c r="P479" s="45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374.4</v>
      </c>
      <c r="Q479" s="45">
        <f>IFERROR(W391*1,"0")+IFERROR(W392*1,"0")+IFERROR(W396*1,"0")+IFERROR(W397*1,"0")+IFERROR(W398*1,"0")+IFERROR(W399*1,"0")+IFERROR(W400*1,"0")+IFERROR(W401*1,"0")+IFERROR(W402*1,"0")+IFERROR(W406*1,"0")</f>
        <v>0</v>
      </c>
      <c r="R479" s="45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0</v>
      </c>
      <c r="S479" s="45">
        <f>IFERROR(W445*1,"0")+IFERROR(W446*1,"0")+IFERROR(W450*1,"0")+IFERROR(W451*1,"0")+IFERROR(W455*1,"0")+IFERROR(W456*1,"0")+IFERROR(W460*1,"0")+IFERROR(W461*1,"0")</f>
        <v>60</v>
      </c>
      <c r="T479" s="45">
        <f>IFERROR(W466*1,"0")</f>
        <v>655.19999999999993</v>
      </c>
      <c r="U479" s="307"/>
      <c r="Z479" s="51"/>
      <c r="AC479" s="307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474">
    <filterColumn colId="2" showButton="0"/>
    <filterColumn colId="12" showButton="0"/>
    <filterColumn colId="13" showButton="0"/>
    <filterColumn colId="14" showButton="0"/>
    <filterColumn colId="15" showButton="0"/>
  </autoFilter>
  <mergeCells count="853">
    <mergeCell ref="N474:T474"/>
    <mergeCell ref="N84:R84"/>
    <mergeCell ref="N249:R249"/>
    <mergeCell ref="D121:E121"/>
    <mergeCell ref="P1:R1"/>
    <mergeCell ref="A435:M436"/>
    <mergeCell ref="D17:E18"/>
    <mergeCell ref="V17:V18"/>
    <mergeCell ref="X17:X18"/>
    <mergeCell ref="D123:E123"/>
    <mergeCell ref="D250:E250"/>
    <mergeCell ref="D50:E50"/>
    <mergeCell ref="A59:M60"/>
    <mergeCell ref="N340:R340"/>
    <mergeCell ref="N387:T387"/>
    <mergeCell ref="N79:R79"/>
    <mergeCell ref="N468:T468"/>
    <mergeCell ref="D266:E266"/>
    <mergeCell ref="S17:T17"/>
    <mergeCell ref="D95:E95"/>
    <mergeCell ref="N372:T372"/>
    <mergeCell ref="N385:R385"/>
    <mergeCell ref="Y17:Y18"/>
    <mergeCell ref="N310:T310"/>
    <mergeCell ref="D57:E57"/>
    <mergeCell ref="D355:E355"/>
    <mergeCell ref="A247:X247"/>
    <mergeCell ref="N151:R151"/>
    <mergeCell ref="D97:E97"/>
    <mergeCell ref="N180:R180"/>
    <mergeCell ref="A375:M376"/>
    <mergeCell ref="N272:R272"/>
    <mergeCell ref="A440:M441"/>
    <mergeCell ref="A341:M342"/>
    <mergeCell ref="A141:M142"/>
    <mergeCell ref="N182:R182"/>
    <mergeCell ref="D184:E184"/>
    <mergeCell ref="R5:S5"/>
    <mergeCell ref="A257:M258"/>
    <mergeCell ref="N27:R27"/>
    <mergeCell ref="D271:E271"/>
    <mergeCell ref="D191:E191"/>
    <mergeCell ref="D262:E262"/>
    <mergeCell ref="D433:E433"/>
    <mergeCell ref="A442:X442"/>
    <mergeCell ref="A426:M427"/>
    <mergeCell ref="D237:E237"/>
    <mergeCell ref="A364:M365"/>
    <mergeCell ref="N85:R85"/>
    <mergeCell ref="A137:X137"/>
    <mergeCell ref="A8:C8"/>
    <mergeCell ref="A10:C10"/>
    <mergeCell ref="A15:L15"/>
    <mergeCell ref="A48:X48"/>
    <mergeCell ref="A319:X319"/>
    <mergeCell ref="N23:T23"/>
    <mergeCell ref="N261:R261"/>
    <mergeCell ref="N90:R90"/>
    <mergeCell ref="N452:T452"/>
    <mergeCell ref="N427:T427"/>
    <mergeCell ref="J9:L9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D477:D478"/>
    <mergeCell ref="N370:R370"/>
    <mergeCell ref="N248:R248"/>
    <mergeCell ref="A133:M134"/>
    <mergeCell ref="D242:E242"/>
    <mergeCell ref="N297:R297"/>
    <mergeCell ref="D49:E49"/>
    <mergeCell ref="N235:R235"/>
    <mergeCell ref="N257:T257"/>
    <mergeCell ref="D163:E163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O5:P5"/>
    <mergeCell ref="F17:F18"/>
    <mergeCell ref="D107:E107"/>
    <mergeCell ref="D234:E234"/>
    <mergeCell ref="N447:T447"/>
    <mergeCell ref="N314:T314"/>
    <mergeCell ref="A410:X410"/>
    <mergeCell ref="D99:E99"/>
    <mergeCell ref="A174:X174"/>
    <mergeCell ref="N164:R164"/>
    <mergeCell ref="A12:L12"/>
    <mergeCell ref="N142:T142"/>
    <mergeCell ref="D101:E101"/>
    <mergeCell ref="N403:T403"/>
    <mergeCell ref="N209:R209"/>
    <mergeCell ref="D76:E76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A19:X19"/>
    <mergeCell ref="N438:R438"/>
    <mergeCell ref="D177:E177"/>
    <mergeCell ref="N354:R354"/>
    <mergeCell ref="N425:R425"/>
    <mergeCell ref="D226:E226"/>
    <mergeCell ref="D164:E164"/>
    <mergeCell ref="N369:R369"/>
    <mergeCell ref="N225:R225"/>
    <mergeCell ref="N418:R418"/>
    <mergeCell ref="N296:R296"/>
    <mergeCell ref="N356:R356"/>
    <mergeCell ref="N318:T318"/>
    <mergeCell ref="D333:E333"/>
    <mergeCell ref="N383:T383"/>
    <mergeCell ref="N306:R306"/>
    <mergeCell ref="N433:R433"/>
    <mergeCell ref="D243:E243"/>
    <mergeCell ref="N420:R420"/>
    <mergeCell ref="A423:X423"/>
    <mergeCell ref="N376:T376"/>
    <mergeCell ref="D397:E397"/>
    <mergeCell ref="N165:T165"/>
    <mergeCell ref="N324:R324"/>
    <mergeCell ref="D196:E196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196:R196"/>
    <mergeCell ref="N440:T440"/>
    <mergeCell ref="D461:E461"/>
    <mergeCell ref="A91:M92"/>
    <mergeCell ref="N417:R417"/>
    <mergeCell ref="N246:T246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N367:R367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A227:M228"/>
    <mergeCell ref="N130:R130"/>
    <mergeCell ref="N68:R68"/>
    <mergeCell ref="N295:R295"/>
    <mergeCell ref="N117:R117"/>
    <mergeCell ref="N353:R353"/>
    <mergeCell ref="D225:E225"/>
    <mergeCell ref="A405:X405"/>
    <mergeCell ref="D35:E35"/>
    <mergeCell ref="D10:E10"/>
    <mergeCell ref="F10:G10"/>
    <mergeCell ref="N110:R110"/>
    <mergeCell ref="N81:T81"/>
    <mergeCell ref="D102:E102"/>
    <mergeCell ref="N88:R88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85:E85"/>
    <mergeCell ref="D256:E256"/>
    <mergeCell ref="H1:O1"/>
    <mergeCell ref="A305:X305"/>
    <mergeCell ref="D186:E186"/>
    <mergeCell ref="D413:E413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D207:E207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N461:R461"/>
    <mergeCell ref="A411:X411"/>
    <mergeCell ref="D298:E298"/>
    <mergeCell ref="A373:X373"/>
    <mergeCell ref="N404:T404"/>
    <mergeCell ref="D181:E181"/>
    <mergeCell ref="N252:T252"/>
    <mergeCell ref="A160:M161"/>
    <mergeCell ref="N105:T105"/>
    <mergeCell ref="N123:R123"/>
    <mergeCell ref="N341:T341"/>
    <mergeCell ref="A290:M291"/>
    <mergeCell ref="N187:R187"/>
    <mergeCell ref="A382:M383"/>
    <mergeCell ref="D418:E418"/>
    <mergeCell ref="N254:R254"/>
    <mergeCell ref="A241:X241"/>
    <mergeCell ref="N281:R281"/>
    <mergeCell ref="D153:E153"/>
    <mergeCell ref="D420:E420"/>
    <mergeCell ref="N256:R256"/>
    <mergeCell ref="N109:R109"/>
    <mergeCell ref="N426:T426"/>
    <mergeCell ref="N364:T364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D204:E204"/>
    <mergeCell ref="A384:X384"/>
    <mergeCell ref="N104:T104"/>
    <mergeCell ref="A449:X449"/>
    <mergeCell ref="D296:E296"/>
    <mergeCell ref="N98:R98"/>
    <mergeCell ref="N396:R396"/>
    <mergeCell ref="D206:E206"/>
    <mergeCell ref="A144:X144"/>
    <mergeCell ref="N283:T283"/>
    <mergeCell ref="A218:X218"/>
    <mergeCell ref="N220:T220"/>
    <mergeCell ref="A345:X345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96:R96"/>
    <mergeCell ref="D75:E75"/>
    <mergeCell ref="D89:E89"/>
    <mergeCell ref="N416:R416"/>
    <mergeCell ref="N432:R432"/>
    <mergeCell ref="D434:E434"/>
    <mergeCell ref="D7:L7"/>
    <mergeCell ref="A330:M331"/>
    <mergeCell ref="N269:T269"/>
    <mergeCell ref="N171:R171"/>
    <mergeCell ref="D87:E87"/>
    <mergeCell ref="N121:R121"/>
    <mergeCell ref="N115:R115"/>
    <mergeCell ref="N238:R238"/>
    <mergeCell ref="D254:E254"/>
    <mergeCell ref="A282:M283"/>
    <mergeCell ref="N148:R148"/>
    <mergeCell ref="N179:R179"/>
    <mergeCell ref="D125:E125"/>
    <mergeCell ref="A200:X200"/>
    <mergeCell ref="N215:R215"/>
    <mergeCell ref="D112:E112"/>
    <mergeCell ref="N190:R190"/>
    <mergeCell ref="D56:E56"/>
    <mergeCell ref="N155:T155"/>
    <mergeCell ref="D176:E176"/>
    <mergeCell ref="D285:E285"/>
    <mergeCell ref="D114:E114"/>
    <mergeCell ref="D64:E64"/>
    <mergeCell ref="H17:H18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346:E346"/>
    <mergeCell ref="D347:E347"/>
    <mergeCell ref="A42:X42"/>
    <mergeCell ref="N41:T41"/>
    <mergeCell ref="D39:E39"/>
    <mergeCell ref="N59:T59"/>
    <mergeCell ref="T6:U9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N202:R202"/>
    <mergeCell ref="N87:R87"/>
    <mergeCell ref="N31:R31"/>
    <mergeCell ref="D74:E74"/>
    <mergeCell ref="D68:E68"/>
    <mergeCell ref="A34:X34"/>
    <mergeCell ref="N158:R158"/>
    <mergeCell ref="D201:E201"/>
    <mergeCell ref="A276:X276"/>
    <mergeCell ref="D130:E130"/>
    <mergeCell ref="A270:X270"/>
    <mergeCell ref="A83:X83"/>
    <mergeCell ref="N168:R168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N154:T154"/>
    <mergeCell ref="D340:E340"/>
    <mergeCell ref="N77:R77"/>
    <mergeCell ref="N74:R74"/>
    <mergeCell ref="N145:R145"/>
    <mergeCell ref="N316:R316"/>
    <mergeCell ref="A339:X339"/>
    <mergeCell ref="D182:E182"/>
    <mergeCell ref="N163:R163"/>
    <mergeCell ref="D109:E109"/>
    <mergeCell ref="N101:R101"/>
    <mergeCell ref="N138:R138"/>
    <mergeCell ref="N76:R76"/>
    <mergeCell ref="N329:R329"/>
    <mergeCell ref="D335:E335"/>
    <mergeCell ref="D188:E188"/>
    <mergeCell ref="N89:R89"/>
    <mergeCell ref="D132:E132"/>
    <mergeCell ref="N274:T274"/>
    <mergeCell ref="D295:E295"/>
    <mergeCell ref="D178:E178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N470:T470"/>
    <mergeCell ref="N397:R397"/>
    <mergeCell ref="G476:M476"/>
    <mergeCell ref="N451:R451"/>
    <mergeCell ref="D424:E424"/>
    <mergeCell ref="D399:E399"/>
    <mergeCell ref="N467:T467"/>
    <mergeCell ref="C476:F476"/>
    <mergeCell ref="N446:R446"/>
    <mergeCell ref="D412:E412"/>
    <mergeCell ref="N462:T462"/>
    <mergeCell ref="F477:F478"/>
    <mergeCell ref="H477:H478"/>
    <mergeCell ref="T477:T478"/>
    <mergeCell ref="N213:R213"/>
    <mergeCell ref="D63:E63"/>
    <mergeCell ref="N304:T304"/>
    <mergeCell ref="N150:R150"/>
    <mergeCell ref="N255:R255"/>
    <mergeCell ref="D96:E96"/>
    <mergeCell ref="N386:R386"/>
    <mergeCell ref="N242:R242"/>
    <mergeCell ref="A118:M119"/>
    <mergeCell ref="A251:M252"/>
    <mergeCell ref="N152:R152"/>
    <mergeCell ref="N450:R450"/>
    <mergeCell ref="N375:T375"/>
    <mergeCell ref="D396:E396"/>
    <mergeCell ref="D456:E456"/>
    <mergeCell ref="D116:E116"/>
    <mergeCell ref="D414:E414"/>
    <mergeCell ref="N160:T160"/>
    <mergeCell ref="D352:E352"/>
    <mergeCell ref="N219:R219"/>
    <mergeCell ref="A126:M127"/>
    <mergeCell ref="N141:T141"/>
    <mergeCell ref="D460:E460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291:T291"/>
    <mergeCell ref="N231:R231"/>
    <mergeCell ref="C17:C18"/>
    <mergeCell ref="N358:R358"/>
    <mergeCell ref="D103:E103"/>
    <mergeCell ref="K17:K18"/>
    <mergeCell ref="D401:E401"/>
    <mergeCell ref="D230:E230"/>
    <mergeCell ref="D168:E168"/>
    <mergeCell ref="N308:R308"/>
    <mergeCell ref="D180:E180"/>
    <mergeCell ref="D9:E9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N431:R431"/>
    <mergeCell ref="D466:E466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N317:T317"/>
    <mergeCell ref="N86:R86"/>
    <mergeCell ref="A421:M422"/>
    <mergeCell ref="O11:P11"/>
    <mergeCell ref="D322:E322"/>
    <mergeCell ref="N124:R124"/>
    <mergeCell ref="N92:T92"/>
    <mergeCell ref="D113:E113"/>
    <mergeCell ref="A6:C6"/>
    <mergeCell ref="N360:R360"/>
    <mergeCell ref="A245:M246"/>
    <mergeCell ref="AD17:AD18"/>
    <mergeCell ref="D88:E88"/>
    <mergeCell ref="N80:R80"/>
    <mergeCell ref="A337:M338"/>
    <mergeCell ref="N303:T303"/>
    <mergeCell ref="D324:E324"/>
    <mergeCell ref="D148:E148"/>
    <mergeCell ref="D26:E26"/>
    <mergeCell ref="N55:R55"/>
    <mergeCell ref="D115:E115"/>
    <mergeCell ref="F9:G9"/>
    <mergeCell ref="D27:E27"/>
    <mergeCell ref="N15:R16"/>
    <mergeCell ref="A62:X62"/>
    <mergeCell ref="N37:T37"/>
    <mergeCell ref="A44:M45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149:R149"/>
    <mergeCell ref="N205:R205"/>
    <mergeCell ref="N458:T458"/>
    <mergeCell ref="N378:R378"/>
    <mergeCell ref="N424:R424"/>
    <mergeCell ref="D398:E398"/>
    <mergeCell ref="N469:T469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380:E380"/>
    <mergeCell ref="D209:E209"/>
    <mergeCell ref="N402:R402"/>
    <mergeCell ref="A389:X389"/>
    <mergeCell ref="A327:X327"/>
    <mergeCell ref="D445:E445"/>
    <mergeCell ref="N116:R116"/>
    <mergeCell ref="A156:X156"/>
    <mergeCell ref="A454:X454"/>
    <mergeCell ref="D301:E301"/>
    <mergeCell ref="D147:E147"/>
    <mergeCell ref="D122:E122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D8:L8"/>
    <mergeCell ref="N39:R39"/>
    <mergeCell ref="N103:R103"/>
    <mergeCell ref="N352:R352"/>
    <mergeCell ref="D224:E224"/>
    <mergeCell ref="A293:X293"/>
    <mergeCell ref="A93:X93"/>
    <mergeCell ref="N243:R243"/>
    <mergeCell ref="N50:R50"/>
    <mergeCell ref="D31:E31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N223:R223"/>
    <mergeCell ref="R6:S9"/>
    <mergeCell ref="N207:R207"/>
    <mergeCell ref="N2:U3"/>
    <mergeCell ref="D79:E79"/>
    <mergeCell ref="A61:X61"/>
    <mergeCell ref="BA17:BA18"/>
    <mergeCell ref="N334:R334"/>
    <mergeCell ref="N421:T421"/>
    <mergeCell ref="N113:R113"/>
    <mergeCell ref="D302:E302"/>
    <mergeCell ref="N408:T408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W17:W18"/>
    <mergeCell ref="N161:T161"/>
    <mergeCell ref="N399:R399"/>
    <mergeCell ref="A288:X288"/>
    <mergeCell ref="N178:R178"/>
    <mergeCell ref="B477:B478"/>
    <mergeCell ref="D110:E110"/>
    <mergeCell ref="A348:M349"/>
    <mergeCell ref="A462:M463"/>
    <mergeCell ref="D378:E378"/>
    <mergeCell ref="N49:R49"/>
    <mergeCell ref="N359:R359"/>
    <mergeCell ref="D429:E429"/>
    <mergeCell ref="N472:T472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N126:T126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T10:U10"/>
    <mergeCell ref="N323:R323"/>
    <mergeCell ref="A286:M287"/>
    <mergeCell ref="D124:E124"/>
    <mergeCell ref="D195:E195"/>
    <mergeCell ref="N56:R56"/>
    <mergeCell ref="D360:E360"/>
    <mergeCell ref="D189:E189"/>
    <mergeCell ref="D431:E431"/>
    <mergeCell ref="N393:T393"/>
    <mergeCell ref="N331:T331"/>
    <mergeCell ref="A464:X464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N328:R328"/>
    <mergeCell ref="N262:R262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147:R147"/>
    <mergeCell ref="A199:X199"/>
    <mergeCell ref="A104:M105"/>
    <mergeCell ref="N176:R176"/>
    <mergeCell ref="N347:R347"/>
    <mergeCell ref="N412:R412"/>
    <mergeCell ref="N193:T193"/>
    <mergeCell ref="D214:E214"/>
    <mergeCell ref="N64:R64"/>
    <mergeCell ref="N362:R362"/>
    <mergeCell ref="N191:R191"/>
    <mergeCell ref="D369:E369"/>
    <mergeCell ref="N99:R99"/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1"/>
    </row>
    <row r="3" spans="2:8" x14ac:dyDescent="0.2">
      <c r="B3" s="46" t="s">
        <v>662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663</v>
      </c>
      <c r="C6" s="46" t="s">
        <v>664</v>
      </c>
      <c r="D6" s="46" t="s">
        <v>665</v>
      </c>
      <c r="E6" s="46"/>
    </row>
    <row r="7" spans="2:8" x14ac:dyDescent="0.2">
      <c r="B7" s="46" t="s">
        <v>666</v>
      </c>
      <c r="C7" s="46" t="s">
        <v>667</v>
      </c>
      <c r="D7" s="46" t="s">
        <v>668</v>
      </c>
      <c r="E7" s="46"/>
    </row>
    <row r="8" spans="2:8" x14ac:dyDescent="0.2">
      <c r="B8" s="46" t="s">
        <v>669</v>
      </c>
      <c r="C8" s="46" t="s">
        <v>670</v>
      </c>
      <c r="D8" s="46" t="s">
        <v>671</v>
      </c>
      <c r="E8" s="46"/>
    </row>
    <row r="9" spans="2:8" x14ac:dyDescent="0.2">
      <c r="B9" s="46" t="s">
        <v>14</v>
      </c>
      <c r="C9" s="46" t="s">
        <v>672</v>
      </c>
      <c r="D9" s="46" t="s">
        <v>673</v>
      </c>
      <c r="E9" s="46"/>
    </row>
    <row r="10" spans="2:8" x14ac:dyDescent="0.2">
      <c r="B10" s="46" t="s">
        <v>674</v>
      </c>
      <c r="C10" s="46" t="s">
        <v>675</v>
      </c>
      <c r="D10" s="46" t="s">
        <v>676</v>
      </c>
      <c r="E10" s="46"/>
    </row>
    <row r="11" spans="2:8" x14ac:dyDescent="0.2">
      <c r="B11" s="46" t="s">
        <v>677</v>
      </c>
      <c r="C11" s="46" t="s">
        <v>678</v>
      </c>
      <c r="D11" s="46" t="s">
        <v>679</v>
      </c>
      <c r="E11" s="46"/>
    </row>
    <row r="13" spans="2:8" x14ac:dyDescent="0.2">
      <c r="B13" s="46" t="s">
        <v>680</v>
      </c>
      <c r="C13" s="46" t="s">
        <v>664</v>
      </c>
      <c r="D13" s="46"/>
      <c r="E13" s="46"/>
    </row>
    <row r="15" spans="2:8" x14ac:dyDescent="0.2">
      <c r="B15" s="46" t="s">
        <v>681</v>
      </c>
      <c r="C15" s="46" t="s">
        <v>667</v>
      </c>
      <c r="D15" s="46"/>
      <c r="E15" s="46"/>
    </row>
    <row r="17" spans="2:5" x14ac:dyDescent="0.2">
      <c r="B17" s="46" t="s">
        <v>682</v>
      </c>
      <c r="C17" s="46" t="s">
        <v>670</v>
      </c>
      <c r="D17" s="46"/>
      <c r="E17" s="46"/>
    </row>
    <row r="19" spans="2:5" x14ac:dyDescent="0.2">
      <c r="B19" s="46" t="s">
        <v>683</v>
      </c>
      <c r="C19" s="46" t="s">
        <v>672</v>
      </c>
      <c r="D19" s="46"/>
      <c r="E19" s="46"/>
    </row>
    <row r="21" spans="2:5" x14ac:dyDescent="0.2">
      <c r="B21" s="46" t="s">
        <v>684</v>
      </c>
      <c r="C21" s="46" t="s">
        <v>675</v>
      </c>
      <c r="D21" s="46"/>
      <c r="E21" s="46"/>
    </row>
    <row r="23" spans="2:5" x14ac:dyDescent="0.2">
      <c r="B23" s="46" t="s">
        <v>685</v>
      </c>
      <c r="C23" s="46" t="s">
        <v>678</v>
      </c>
      <c r="D23" s="46"/>
      <c r="E23" s="46"/>
    </row>
    <row r="25" spans="2:5" x14ac:dyDescent="0.2">
      <c r="B25" s="46" t="s">
        <v>686</v>
      </c>
      <c r="C25" s="46"/>
      <c r="D25" s="46"/>
      <c r="E25" s="46"/>
    </row>
    <row r="26" spans="2:5" x14ac:dyDescent="0.2">
      <c r="B26" s="46" t="s">
        <v>687</v>
      </c>
      <c r="C26" s="46"/>
      <c r="D26" s="46"/>
      <c r="E26" s="46"/>
    </row>
    <row r="27" spans="2:5" x14ac:dyDescent="0.2">
      <c r="B27" s="46" t="s">
        <v>688</v>
      </c>
      <c r="C27" s="46"/>
      <c r="D27" s="46"/>
      <c r="E27" s="46"/>
    </row>
    <row r="28" spans="2:5" x14ac:dyDescent="0.2">
      <c r="B28" s="46" t="s">
        <v>689</v>
      </c>
      <c r="C28" s="46"/>
      <c r="D28" s="46"/>
      <c r="E28" s="46"/>
    </row>
    <row r="29" spans="2:5" x14ac:dyDescent="0.2">
      <c r="B29" s="46" t="s">
        <v>690</v>
      </c>
      <c r="C29" s="46"/>
      <c r="D29" s="46"/>
      <c r="E29" s="46"/>
    </row>
    <row r="30" spans="2:5" x14ac:dyDescent="0.2">
      <c r="B30" s="46" t="s">
        <v>691</v>
      </c>
      <c r="C30" s="46"/>
      <c r="D30" s="46"/>
      <c r="E30" s="46"/>
    </row>
    <row r="31" spans="2:5" x14ac:dyDescent="0.2">
      <c r="B31" s="46" t="s">
        <v>692</v>
      </c>
      <c r="C31" s="46"/>
      <c r="D31" s="46"/>
      <c r="E31" s="46"/>
    </row>
    <row r="32" spans="2:5" x14ac:dyDescent="0.2">
      <c r="B32" s="46" t="s">
        <v>693</v>
      </c>
      <c r="C32" s="46"/>
      <c r="D32" s="46"/>
      <c r="E32" s="46"/>
    </row>
    <row r="33" spans="2:5" x14ac:dyDescent="0.2">
      <c r="B33" s="46" t="s">
        <v>694</v>
      </c>
      <c r="C33" s="46"/>
      <c r="D33" s="46"/>
      <c r="E33" s="46"/>
    </row>
    <row r="34" spans="2:5" x14ac:dyDescent="0.2">
      <c r="B34" s="46" t="s">
        <v>695</v>
      </c>
      <c r="C34" s="46"/>
      <c r="D34" s="46"/>
      <c r="E34" s="46"/>
    </row>
    <row r="35" spans="2:5" x14ac:dyDescent="0.2">
      <c r="B35" s="46" t="s">
        <v>696</v>
      </c>
      <c r="C35" s="46"/>
      <c r="D35" s="46"/>
      <c r="E35" s="46"/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2023-12-08T10:25:28Z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