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W384" i="1" s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W319" i="1"/>
  <c r="W321" i="1" s="1"/>
  <c r="N319" i="1"/>
  <c r="V317" i="1"/>
  <c r="V316" i="1"/>
  <c r="W315" i="1"/>
  <c r="X315" i="1" s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X297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2" i="1"/>
  <c r="V281" i="1"/>
  <c r="W280" i="1"/>
  <c r="W282" i="1" s="1"/>
  <c r="N280" i="1"/>
  <c r="V278" i="1"/>
  <c r="V277" i="1"/>
  <c r="W276" i="1"/>
  <c r="W278" i="1" s="1"/>
  <c r="N276" i="1"/>
  <c r="V274" i="1"/>
  <c r="V273" i="1"/>
  <c r="W272" i="1"/>
  <c r="W274" i="1" s="1"/>
  <c r="N272" i="1"/>
  <c r="V270" i="1"/>
  <c r="V269" i="1"/>
  <c r="W268" i="1"/>
  <c r="M470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W241" i="1"/>
  <c r="X241" i="1" s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W207" i="1" s="1"/>
  <c r="N193" i="1"/>
  <c r="V190" i="1"/>
  <c r="V189" i="1"/>
  <c r="W188" i="1"/>
  <c r="X188" i="1" s="1"/>
  <c r="N188" i="1"/>
  <c r="W187" i="1"/>
  <c r="W190" i="1" s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300" i="1" l="1"/>
  <c r="W374" i="1"/>
  <c r="X369" i="1"/>
  <c r="X373" i="1" s="1"/>
  <c r="W373" i="1"/>
  <c r="X331" i="1"/>
  <c r="X332" i="1" s="1"/>
  <c r="W332" i="1"/>
  <c r="W126" i="1"/>
  <c r="W164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133" i="1"/>
  <c r="W184" i="1"/>
  <c r="X268" i="1"/>
  <c r="X269" i="1" s="1"/>
  <c r="W269" i="1"/>
  <c r="X272" i="1"/>
  <c r="X273" i="1" s="1"/>
  <c r="W273" i="1"/>
  <c r="X276" i="1"/>
  <c r="X277" i="1" s="1"/>
  <c r="W277" i="1"/>
  <c r="X280" i="1"/>
  <c r="X281" i="1" s="1"/>
  <c r="W281" i="1"/>
  <c r="W362" i="1"/>
  <c r="W439" i="1"/>
  <c r="V463" i="1"/>
  <c r="X77" i="1"/>
  <c r="W248" i="1"/>
  <c r="X259" i="1"/>
  <c r="X394" i="1"/>
  <c r="V464" i="1"/>
  <c r="W87" i="1"/>
  <c r="W110" i="1"/>
  <c r="W118" i="1"/>
  <c r="X122" i="1"/>
  <c r="X125" i="1" s="1"/>
  <c r="H470" i="1"/>
  <c r="I470" i="1"/>
  <c r="X160" i="1"/>
  <c r="X193" i="1"/>
  <c r="X207" i="1" s="1"/>
  <c r="W231" i="1"/>
  <c r="X245" i="1"/>
  <c r="X248" i="1" s="1"/>
  <c r="X319" i="1"/>
  <c r="X321" i="1" s="1"/>
  <c r="X358" i="1"/>
  <c r="X362" i="1" s="1"/>
  <c r="W427" i="1"/>
  <c r="W426" i="1"/>
  <c r="X436" i="1"/>
  <c r="X438" i="1" s="1"/>
  <c r="W438" i="1"/>
  <c r="X58" i="1"/>
  <c r="X87" i="1"/>
  <c r="X164" i="1"/>
  <c r="H9" i="1"/>
  <c r="A10" i="1"/>
  <c r="W98" i="1"/>
  <c r="W119" i="1"/>
  <c r="W133" i="1"/>
  <c r="W147" i="1"/>
  <c r="W152" i="1"/>
  <c r="W189" i="1"/>
  <c r="W230" i="1"/>
  <c r="X236" i="1"/>
  <c r="W265" i="1"/>
  <c r="X262" i="1"/>
  <c r="X264" i="1" s="1"/>
  <c r="W363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O470" i="1"/>
  <c r="W462" i="1"/>
  <c r="W461" i="1"/>
  <c r="W32" i="1"/>
  <c r="W59" i="1"/>
  <c r="W78" i="1"/>
  <c r="W88" i="1"/>
  <c r="W111" i="1"/>
  <c r="W125" i="1"/>
  <c r="W157" i="1"/>
  <c r="W165" i="1"/>
  <c r="W185" i="1"/>
  <c r="W260" i="1"/>
  <c r="W294" i="1"/>
  <c r="W366" i="1"/>
  <c r="X365" i="1"/>
  <c r="X366" i="1" s="1"/>
  <c r="W367" i="1"/>
  <c r="F470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0" i="1" l="1"/>
  <c r="W464" i="1"/>
  <c r="X465" i="1"/>
  <c r="W463" i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<sst xmlns="http://schemas.openxmlformats.org/spreadsheetml/2006/main" count="1941" uniqueCount="666">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</sst>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4" t="s">
        <v>0</v>
      </c>
      <c r="E1" s="415"/>
      <c r="F1" s="415"/>
      <c r="G1" s="12" t="s">
        <v>1</v>
      </c>
      <c r="H1" s="414" t="s">
        <v>2</v>
      </c>
      <c r="I1" s="415"/>
      <c r="J1" s="415"/>
      <c r="K1" s="415"/>
      <c r="L1" s="415"/>
      <c r="M1" s="415"/>
      <c r="N1" s="415"/>
      <c r="O1" s="415"/>
      <c r="P1" s="631" t="s">
        <v>3</v>
      </c>
      <c r="Q1" s="415"/>
      <c r="R1" s="4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7" t="s">
        <v>8</v>
      </c>
      <c r="B5" s="361"/>
      <c r="C5" s="362"/>
      <c r="D5" s="341"/>
      <c r="E5" s="343"/>
      <c r="F5" s="585" t="s">
        <v>9</v>
      </c>
      <c r="G5" s="362"/>
      <c r="H5" s="341" t="s">
        <v>665</v>
      </c>
      <c r="I5" s="342"/>
      <c r="J5" s="342"/>
      <c r="K5" s="342"/>
      <c r="L5" s="343"/>
      <c r="N5" s="24" t="s">
        <v>10</v>
      </c>
      <c r="O5" s="526">
        <v>45270</v>
      </c>
      <c r="P5" s="388"/>
      <c r="R5" s="612" t="s">
        <v>11</v>
      </c>
      <c r="S5" s="423"/>
      <c r="T5" s="464" t="s">
        <v>12</v>
      </c>
      <c r="U5" s="388"/>
      <c r="Z5" s="51"/>
      <c r="AA5" s="51"/>
      <c r="AB5" s="51"/>
    </row>
    <row r="6" spans="1:29" s="303" customFormat="1" ht="24" customHeight="1" x14ac:dyDescent="0.2">
      <c r="A6" s="437" t="s">
        <v>13</v>
      </c>
      <c r="B6" s="361"/>
      <c r="C6" s="362"/>
      <c r="D6" s="554" t="s">
        <v>14</v>
      </c>
      <c r="E6" s="555"/>
      <c r="F6" s="555"/>
      <c r="G6" s="555"/>
      <c r="H6" s="555"/>
      <c r="I6" s="555"/>
      <c r="J6" s="555"/>
      <c r="K6" s="555"/>
      <c r="L6" s="388"/>
      <c r="N6" s="24" t="s">
        <v>15</v>
      </c>
      <c r="O6" s="416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422" t="s">
        <v>16</v>
      </c>
      <c r="S6" s="423"/>
      <c r="T6" s="468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423"/>
      <c r="T7" s="469"/>
      <c r="U7" s="470"/>
      <c r="Z7" s="51"/>
      <c r="AA7" s="51"/>
      <c r="AB7" s="51"/>
    </row>
    <row r="8" spans="1:29" s="303" customFormat="1" ht="25.5" customHeight="1" x14ac:dyDescent="0.2">
      <c r="A8" s="634" t="s">
        <v>18</v>
      </c>
      <c r="B8" s="315"/>
      <c r="C8" s="316"/>
      <c r="D8" s="419"/>
      <c r="E8" s="420"/>
      <c r="F8" s="420"/>
      <c r="G8" s="420"/>
      <c r="H8" s="420"/>
      <c r="I8" s="420"/>
      <c r="J8" s="420"/>
      <c r="K8" s="420"/>
      <c r="L8" s="421"/>
      <c r="N8" s="24" t="s">
        <v>19</v>
      </c>
      <c r="O8" s="387">
        <v>0.45833333333333331</v>
      </c>
      <c r="P8" s="388"/>
      <c r="R8" s="312"/>
      <c r="S8" s="423"/>
      <c r="T8" s="469"/>
      <c r="U8" s="470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62"/>
      <c r="E9" s="318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8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8"/>
      <c r="L9" s="318"/>
      <c r="N9" s="26" t="s">
        <v>20</v>
      </c>
      <c r="O9" s="526"/>
      <c r="P9" s="388"/>
      <c r="R9" s="312"/>
      <c r="S9" s="423"/>
      <c r="T9" s="471"/>
      <c r="U9" s="472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62"/>
      <c r="E10" s="318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2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7"/>
      <c r="P10" s="388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7"/>
      <c r="P11" s="388"/>
      <c r="S11" s="24" t="s">
        <v>26</v>
      </c>
      <c r="T11" s="556" t="s">
        <v>27</v>
      </c>
      <c r="U11" s="557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69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548"/>
      <c r="P12" s="507"/>
      <c r="Q12" s="23"/>
      <c r="S12" s="24"/>
      <c r="T12" s="415"/>
      <c r="U12" s="312"/>
      <c r="Z12" s="51"/>
      <c r="AA12" s="51"/>
      <c r="AB12" s="51"/>
    </row>
    <row r="13" spans="1:29" s="303" customFormat="1" ht="23.25" customHeight="1" x14ac:dyDescent="0.2">
      <c r="A13" s="569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556"/>
      <c r="P13" s="557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69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1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430" t="s">
        <v>34</v>
      </c>
      <c r="O15" s="415"/>
      <c r="P15" s="415"/>
      <c r="Q15" s="415"/>
      <c r="R15" s="4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31"/>
      <c r="O16" s="431"/>
      <c r="P16" s="431"/>
      <c r="Q16" s="431"/>
      <c r="R16" s="43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8" t="s">
        <v>37</v>
      </c>
      <c r="D17" s="349" t="s">
        <v>38</v>
      </c>
      <c r="E17" s="405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04"/>
      <c r="P17" s="404"/>
      <c r="Q17" s="404"/>
      <c r="R17" s="405"/>
      <c r="S17" s="626" t="s">
        <v>48</v>
      </c>
      <c r="T17" s="362"/>
      <c r="U17" s="349" t="s">
        <v>49</v>
      </c>
      <c r="V17" s="349" t="s">
        <v>50</v>
      </c>
      <c r="W17" s="381" t="s">
        <v>51</v>
      </c>
      <c r="X17" s="349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5"/>
      <c r="BA17" s="371" t="s">
        <v>56</v>
      </c>
    </row>
    <row r="18" spans="1:53" ht="14.25" customHeight="1" x14ac:dyDescent="0.2">
      <c r="A18" s="350"/>
      <c r="B18" s="350"/>
      <c r="C18" s="350"/>
      <c r="D18" s="406"/>
      <c r="E18" s="408"/>
      <c r="F18" s="350"/>
      <c r="G18" s="350"/>
      <c r="H18" s="350"/>
      <c r="I18" s="350"/>
      <c r="J18" s="350"/>
      <c r="K18" s="350"/>
      <c r="L18" s="350"/>
      <c r="M18" s="350"/>
      <c r="N18" s="406"/>
      <c r="O18" s="407"/>
      <c r="P18" s="407"/>
      <c r="Q18" s="407"/>
      <c r="R18" s="408"/>
      <c r="S18" s="302" t="s">
        <v>57</v>
      </c>
      <c r="T18" s="302" t="s">
        <v>58</v>
      </c>
      <c r="U18" s="350"/>
      <c r="V18" s="350"/>
      <c r="W18" s="382"/>
      <c r="X18" s="350"/>
      <c r="Y18" s="541"/>
      <c r="Z18" s="541"/>
      <c r="AA18" s="378"/>
      <c r="AB18" s="379"/>
      <c r="AC18" s="380"/>
      <c r="AD18" s="446"/>
      <c r="BA18" s="312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6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2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09">
        <v>4607091389258</v>
      </c>
      <c r="E22" s="310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0"/>
      <c r="P22" s="320"/>
      <c r="Q22" s="320"/>
      <c r="R22" s="310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09">
        <v>4607091383881</v>
      </c>
      <c r="E26" s="310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0"/>
      <c r="P26" s="320"/>
      <c r="Q26" s="320"/>
      <c r="R26" s="310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09">
        <v>4607091388237</v>
      </c>
      <c r="E27" s="310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5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0"/>
      <c r="P27" s="320"/>
      <c r="Q27" s="320"/>
      <c r="R27" s="310"/>
      <c r="S27" s="34"/>
      <c r="T27" s="34"/>
      <c r="U27" s="35" t="s">
        <v>65</v>
      </c>
      <c r="V27" s="305">
        <v>39</v>
      </c>
      <c r="W27" s="306">
        <f t="shared" si="0"/>
        <v>40.32</v>
      </c>
      <c r="X27" s="36">
        <f t="shared" si="1"/>
        <v>0.12048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09">
        <v>4607091383935</v>
      </c>
      <c r="E28" s="310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0"/>
      <c r="P28" s="320"/>
      <c r="Q28" s="320"/>
      <c r="R28" s="310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09">
        <v>4680115881853</v>
      </c>
      <c r="E29" s="310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0"/>
      <c r="P29" s="320"/>
      <c r="Q29" s="320"/>
      <c r="R29" s="310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09">
        <v>4607091383911</v>
      </c>
      <c r="E30" s="310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0"/>
      <c r="P30" s="320"/>
      <c r="Q30" s="320"/>
      <c r="R30" s="310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09">
        <v>4607091388244</v>
      </c>
      <c r="E31" s="310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0"/>
      <c r="P31" s="320"/>
      <c r="Q31" s="320"/>
      <c r="R31" s="310"/>
      <c r="S31" s="34"/>
      <c r="T31" s="34"/>
      <c r="U31" s="35" t="s">
        <v>65</v>
      </c>
      <c r="V31" s="305">
        <v>34</v>
      </c>
      <c r="W31" s="306">
        <f t="shared" si="0"/>
        <v>35.28</v>
      </c>
      <c r="X31" s="36">
        <f t="shared" si="1"/>
        <v>0.10542</v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28.968253968253968</v>
      </c>
      <c r="W32" s="307">
        <f>IFERROR(W26/H26,"0")+IFERROR(W27/H27,"0")+IFERROR(W28/H28,"0")+IFERROR(W29/H29,"0")+IFERROR(W30/H30,"0")+IFERROR(W31/H31,"0")</f>
        <v>30</v>
      </c>
      <c r="X32" s="307">
        <f>IFERROR(IF(X26="",0,X26),"0")+IFERROR(IF(X27="",0,X27),"0")+IFERROR(IF(X28="",0,X28),"0")+IFERROR(IF(X29="",0,X29),"0")+IFERROR(IF(X30="",0,X30),"0")+IFERROR(IF(X31="",0,X31),"0")</f>
        <v>0.22589999999999999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73</v>
      </c>
      <c r="W33" s="307">
        <f>IFERROR(SUM(W26:W31),"0")</f>
        <v>75.599999999999994</v>
      </c>
      <c r="X33" s="37"/>
      <c r="Y33" s="308"/>
      <c r="Z33" s="308"/>
    </row>
    <row r="34" spans="1:53" ht="14.25" customHeight="1" x14ac:dyDescent="0.25">
      <c r="A34" s="32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09">
        <v>4607091388503</v>
      </c>
      <c r="E35" s="310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0"/>
      <c r="P35" s="320"/>
      <c r="Q35" s="320"/>
      <c r="R35" s="310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09">
        <v>4607091388282</v>
      </c>
      <c r="E39" s="310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0"/>
      <c r="P39" s="320"/>
      <c r="Q39" s="320"/>
      <c r="R39" s="310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09">
        <v>4607091389111</v>
      </c>
      <c r="E43" s="310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0"/>
      <c r="P43" s="320"/>
      <c r="Q43" s="320"/>
      <c r="R43" s="310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6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2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09">
        <v>4680115881440</v>
      </c>
      <c r="E49" s="310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0"/>
      <c r="P49" s="320"/>
      <c r="Q49" s="320"/>
      <c r="R49" s="310"/>
      <c r="S49" s="34"/>
      <c r="T49" s="34"/>
      <c r="U49" s="35" t="s">
        <v>65</v>
      </c>
      <c r="V49" s="305">
        <v>5</v>
      </c>
      <c r="W49" s="306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x14ac:dyDescent="0.2">
      <c r="A50" s="311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3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0.46296296296296291</v>
      </c>
      <c r="W50" s="307">
        <f>IFERROR(W49/H49,"0")</f>
        <v>1</v>
      </c>
      <c r="X50" s="307">
        <f>IFERROR(IF(X49="",0,X49),"0")</f>
        <v>2.1749999999999999E-2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5</v>
      </c>
      <c r="W51" s="307">
        <f>IFERROR(SUM(W49:W49),"0")</f>
        <v>10.8</v>
      </c>
      <c r="X51" s="37"/>
      <c r="Y51" s="308"/>
      <c r="Z51" s="308"/>
    </row>
    <row r="52" spans="1:53" ht="16.5" customHeight="1" x14ac:dyDescent="0.25">
      <c r="A52" s="326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24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09">
        <v>4680115881426</v>
      </c>
      <c r="E54" s="310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0"/>
      <c r="P54" s="320"/>
      <c r="Q54" s="320"/>
      <c r="R54" s="310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09">
        <v>4680115881426</v>
      </c>
      <c r="E55" s="310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50" t="s">
        <v>106</v>
      </c>
      <c r="O55" s="320"/>
      <c r="P55" s="320"/>
      <c r="Q55" s="320"/>
      <c r="R55" s="310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09">
        <v>4680115881419</v>
      </c>
      <c r="E56" s="310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0"/>
      <c r="P56" s="320"/>
      <c r="Q56" s="320"/>
      <c r="R56" s="310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09">
        <v>4680115881525</v>
      </c>
      <c r="E57" s="310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20"/>
      <c r="P57" s="320"/>
      <c r="Q57" s="320"/>
      <c r="R57" s="310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1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3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26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24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09">
        <v>4607091382945</v>
      </c>
      <c r="E62" s="310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65" t="s">
        <v>114</v>
      </c>
      <c r="O62" s="320"/>
      <c r="P62" s="320"/>
      <c r="Q62" s="320"/>
      <c r="R62" s="310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09">
        <v>4607091385670</v>
      </c>
      <c r="E63" s="310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390" t="s">
        <v>118</v>
      </c>
      <c r="O63" s="320"/>
      <c r="P63" s="320"/>
      <c r="Q63" s="320"/>
      <c r="R63" s="310"/>
      <c r="S63" s="34"/>
      <c r="T63" s="34"/>
      <c r="U63" s="35" t="s">
        <v>65</v>
      </c>
      <c r="V63" s="305">
        <v>78</v>
      </c>
      <c r="W63" s="306">
        <f t="shared" si="2"/>
        <v>78.399999999999991</v>
      </c>
      <c r="X63" s="36">
        <f>IFERROR(IF(W63=0,"",ROUNDUP(W63/H63,0)*0.02175),"")</f>
        <v>0.15225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09">
        <v>4680115881327</v>
      </c>
      <c r="E64" s="310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0"/>
      <c r="P64" s="320"/>
      <c r="Q64" s="320"/>
      <c r="R64" s="310"/>
      <c r="S64" s="34"/>
      <c r="T64" s="34"/>
      <c r="U64" s="35" t="s">
        <v>65</v>
      </c>
      <c r="V64" s="305">
        <v>70</v>
      </c>
      <c r="W64" s="306">
        <f t="shared" si="2"/>
        <v>75.600000000000009</v>
      </c>
      <c r="X64" s="36">
        <f>IFERROR(IF(W64=0,"",ROUNDUP(W64/H64,0)*0.02175),"")</f>
        <v>0.15225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09">
        <v>4680115882133</v>
      </c>
      <c r="E65" s="310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2" t="s">
        <v>124</v>
      </c>
      <c r="O65" s="320"/>
      <c r="P65" s="320"/>
      <c r="Q65" s="320"/>
      <c r="R65" s="310"/>
      <c r="S65" s="34"/>
      <c r="T65" s="34"/>
      <c r="U65" s="35" t="s">
        <v>65</v>
      </c>
      <c r="V65" s="305">
        <v>120</v>
      </c>
      <c r="W65" s="306">
        <f t="shared" si="2"/>
        <v>123.19999999999999</v>
      </c>
      <c r="X65" s="36">
        <f>IFERROR(IF(W65=0,"",ROUNDUP(W65/H65,0)*0.02175),"")</f>
        <v>0.23924999999999999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09">
        <v>4607091382952</v>
      </c>
      <c r="E66" s="310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0"/>
      <c r="P66" s="320"/>
      <c r="Q66" s="320"/>
      <c r="R66" s="310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09">
        <v>4607091385687</v>
      </c>
      <c r="E67" s="310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0"/>
      <c r="P67" s="320"/>
      <c r="Q67" s="320"/>
      <c r="R67" s="310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09">
        <v>4680115882539</v>
      </c>
      <c r="E68" s="310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0"/>
      <c r="P68" s="320"/>
      <c r="Q68" s="320"/>
      <c r="R68" s="310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09">
        <v>4607091384604</v>
      </c>
      <c r="E69" s="310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0"/>
      <c r="P69" s="320"/>
      <c r="Q69" s="320"/>
      <c r="R69" s="310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09">
        <v>4680115880283</v>
      </c>
      <c r="E70" s="310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0"/>
      <c r="P70" s="320"/>
      <c r="Q70" s="320"/>
      <c r="R70" s="310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09">
        <v>4680115881303</v>
      </c>
      <c r="E71" s="310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0"/>
      <c r="P71" s="320"/>
      <c r="Q71" s="320"/>
      <c r="R71" s="310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09">
        <v>4680115882720</v>
      </c>
      <c r="E72" s="310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596" t="s">
        <v>139</v>
      </c>
      <c r="O72" s="320"/>
      <c r="P72" s="320"/>
      <c r="Q72" s="320"/>
      <c r="R72" s="310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09">
        <v>4607091388466</v>
      </c>
      <c r="E73" s="310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0"/>
      <c r="P73" s="320"/>
      <c r="Q73" s="320"/>
      <c r="R73" s="310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09">
        <v>4680115880269</v>
      </c>
      <c r="E74" s="310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0"/>
      <c r="P74" s="320"/>
      <c r="Q74" s="320"/>
      <c r="R74" s="310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09">
        <v>4680115880429</v>
      </c>
      <c r="E75" s="310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0"/>
      <c r="P75" s="320"/>
      <c r="Q75" s="320"/>
      <c r="R75" s="310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09">
        <v>4680115881457</v>
      </c>
      <c r="E76" s="310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0"/>
      <c r="P76" s="320"/>
      <c r="Q76" s="320"/>
      <c r="R76" s="310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1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3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24.160052910052912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25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0.54374999999999996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3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268</v>
      </c>
      <c r="W78" s="307">
        <f>IFERROR(SUM(W62:W76),"0")</f>
        <v>277.2</v>
      </c>
      <c r="X78" s="37"/>
      <c r="Y78" s="308"/>
      <c r="Z78" s="308"/>
    </row>
    <row r="79" spans="1:53" ht="14.25" customHeight="1" x14ac:dyDescent="0.25">
      <c r="A79" s="324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09">
        <v>4607091384789</v>
      </c>
      <c r="E80" s="310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8" t="s">
        <v>150</v>
      </c>
      <c r="O80" s="320"/>
      <c r="P80" s="320"/>
      <c r="Q80" s="320"/>
      <c r="R80" s="310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09">
        <v>4680115881488</v>
      </c>
      <c r="E81" s="310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0"/>
      <c r="P81" s="320"/>
      <c r="Q81" s="320"/>
      <c r="R81" s="310"/>
      <c r="S81" s="34"/>
      <c r="T81" s="34"/>
      <c r="U81" s="35" t="s">
        <v>65</v>
      </c>
      <c r="V81" s="305">
        <v>50</v>
      </c>
      <c r="W81" s="306">
        <f t="shared" si="4"/>
        <v>54</v>
      </c>
      <c r="X81" s="36">
        <f>IFERROR(IF(W81=0,"",ROUNDUP(W81/H81,0)*0.02175),"")</f>
        <v>0.10874999999999999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09">
        <v>4607091384765</v>
      </c>
      <c r="E82" s="310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7" t="s">
        <v>155</v>
      </c>
      <c r="O82" s="320"/>
      <c r="P82" s="320"/>
      <c r="Q82" s="320"/>
      <c r="R82" s="310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09">
        <v>4680115882751</v>
      </c>
      <c r="E83" s="310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9" t="s">
        <v>158</v>
      </c>
      <c r="O83" s="320"/>
      <c r="P83" s="320"/>
      <c r="Q83" s="320"/>
      <c r="R83" s="310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09">
        <v>4680115882775</v>
      </c>
      <c r="E84" s="310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23" t="s">
        <v>162</v>
      </c>
      <c r="O84" s="320"/>
      <c r="P84" s="320"/>
      <c r="Q84" s="320"/>
      <c r="R84" s="310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09">
        <v>4680115880658</v>
      </c>
      <c r="E85" s="310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0"/>
      <c r="P85" s="320"/>
      <c r="Q85" s="320"/>
      <c r="R85" s="310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09">
        <v>4607091381962</v>
      </c>
      <c r="E86" s="310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0"/>
      <c r="P86" s="320"/>
      <c r="Q86" s="320"/>
      <c r="R86" s="310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1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3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4.6296296296296298</v>
      </c>
      <c r="W87" s="307">
        <f>IFERROR(W80/H80,"0")+IFERROR(W81/H81,"0")+IFERROR(W82/H82,"0")+IFERROR(W83/H83,"0")+IFERROR(W84/H84,"0")+IFERROR(W85/H85,"0")+IFERROR(W86/H86,"0")</f>
        <v>5</v>
      </c>
      <c r="X87" s="307">
        <f>IFERROR(IF(X80="",0,X80),"0")+IFERROR(IF(X81="",0,X81),"0")+IFERROR(IF(X82="",0,X82),"0")+IFERROR(IF(X83="",0,X83),"0")+IFERROR(IF(X84="",0,X84),"0")+IFERROR(IF(X85="",0,X85),"0")+IFERROR(IF(X86="",0,X86),"0")</f>
        <v>0.10874999999999999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3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50</v>
      </c>
      <c r="W88" s="307">
        <f>IFERROR(SUM(W80:W86),"0")</f>
        <v>54</v>
      </c>
      <c r="X88" s="37"/>
      <c r="Y88" s="308"/>
      <c r="Z88" s="308"/>
    </row>
    <row r="89" spans="1:53" ht="14.25" customHeight="1" x14ac:dyDescent="0.25">
      <c r="A89" s="324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09">
        <v>4607091387667</v>
      </c>
      <c r="E90" s="310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0"/>
      <c r="P90" s="320"/>
      <c r="Q90" s="320"/>
      <c r="R90" s="310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09">
        <v>4607091387636</v>
      </c>
      <c r="E91" s="310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0"/>
      <c r="P91" s="320"/>
      <c r="Q91" s="320"/>
      <c r="R91" s="310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09">
        <v>4607091384727</v>
      </c>
      <c r="E92" s="310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0"/>
      <c r="P92" s="320"/>
      <c r="Q92" s="320"/>
      <c r="R92" s="310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09">
        <v>4607091386745</v>
      </c>
      <c r="E93" s="310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0"/>
      <c r="P93" s="320"/>
      <c r="Q93" s="320"/>
      <c r="R93" s="310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09">
        <v>4607091382426</v>
      </c>
      <c r="E94" s="310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0"/>
      <c r="P94" s="320"/>
      <c r="Q94" s="320"/>
      <c r="R94" s="310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09">
        <v>4607091386547</v>
      </c>
      <c r="E95" s="310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0"/>
      <c r="P95" s="320"/>
      <c r="Q95" s="320"/>
      <c r="R95" s="310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09">
        <v>4607091384734</v>
      </c>
      <c r="E96" s="310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0"/>
      <c r="P96" s="320"/>
      <c r="Q96" s="320"/>
      <c r="R96" s="310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09">
        <v>4607091382464</v>
      </c>
      <c r="E97" s="310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0"/>
      <c r="P97" s="320"/>
      <c r="Q97" s="320"/>
      <c r="R97" s="310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1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3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13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24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09">
        <v>4607091386967</v>
      </c>
      <c r="E101" s="310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85" t="s">
        <v>185</v>
      </c>
      <c r="O101" s="320"/>
      <c r="P101" s="320"/>
      <c r="Q101" s="320"/>
      <c r="R101" s="310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09">
        <v>4607091386967</v>
      </c>
      <c r="E102" s="310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8" t="s">
        <v>187</v>
      </c>
      <c r="O102" s="320"/>
      <c r="P102" s="320"/>
      <c r="Q102" s="320"/>
      <c r="R102" s="310"/>
      <c r="S102" s="34"/>
      <c r="T102" s="34"/>
      <c r="U102" s="35" t="s">
        <v>65</v>
      </c>
      <c r="V102" s="305">
        <v>150</v>
      </c>
      <c r="W102" s="306">
        <f t="shared" si="6"/>
        <v>151.20000000000002</v>
      </c>
      <c r="X102" s="36">
        <f>IFERROR(IF(W102=0,"",ROUNDUP(W102/H102,0)*0.02175),"")</f>
        <v>0.39149999999999996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09">
        <v>4607091385304</v>
      </c>
      <c r="E103" s="310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7" t="s">
        <v>190</v>
      </c>
      <c r="O103" s="320"/>
      <c r="P103" s="320"/>
      <c r="Q103" s="320"/>
      <c r="R103" s="310"/>
      <c r="S103" s="34"/>
      <c r="T103" s="34"/>
      <c r="U103" s="35" t="s">
        <v>65</v>
      </c>
      <c r="V103" s="305">
        <v>158</v>
      </c>
      <c r="W103" s="306">
        <f t="shared" si="6"/>
        <v>159.6</v>
      </c>
      <c r="X103" s="36">
        <f>IFERROR(IF(W103=0,"",ROUNDUP(W103/H103,0)*0.02175),"")</f>
        <v>0.41324999999999995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09">
        <v>4607091386264</v>
      </c>
      <c r="E104" s="310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0"/>
      <c r="P104" s="320"/>
      <c r="Q104" s="320"/>
      <c r="R104" s="310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09">
        <v>4607091385731</v>
      </c>
      <c r="E105" s="310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4" t="s">
        <v>195</v>
      </c>
      <c r="O105" s="320"/>
      <c r="P105" s="320"/>
      <c r="Q105" s="320"/>
      <c r="R105" s="310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09">
        <v>4680115880214</v>
      </c>
      <c r="E106" s="310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20"/>
      <c r="P106" s="320"/>
      <c r="Q106" s="320"/>
      <c r="R106" s="310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09">
        <v>4680115880894</v>
      </c>
      <c r="E107" s="310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51" t="s">
        <v>201</v>
      </c>
      <c r="O107" s="320"/>
      <c r="P107" s="320"/>
      <c r="Q107" s="320"/>
      <c r="R107" s="310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09">
        <v>4607091385427</v>
      </c>
      <c r="E108" s="310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0"/>
      <c r="P108" s="320"/>
      <c r="Q108" s="320"/>
      <c r="R108" s="310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09">
        <v>4680115882645</v>
      </c>
      <c r="E109" s="310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14" t="s">
        <v>206</v>
      </c>
      <c r="O109" s="320"/>
      <c r="P109" s="320"/>
      <c r="Q109" s="320"/>
      <c r="R109" s="310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1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13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36.666666666666671</v>
      </c>
      <c r="W110" s="307">
        <f>IFERROR(W101/H101,"0")+IFERROR(W102/H102,"0")+IFERROR(W103/H103,"0")+IFERROR(W104/H104,"0")+IFERROR(W105/H105,"0")+IFERROR(W106/H106,"0")+IFERROR(W107/H107,"0")+IFERROR(W108/H108,"0")+IFERROR(W109/H109,"0")</f>
        <v>37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0.80474999999999985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3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308</v>
      </c>
      <c r="W111" s="307">
        <f>IFERROR(SUM(W101:W109),"0")</f>
        <v>310.8</v>
      </c>
      <c r="X111" s="37"/>
      <c r="Y111" s="308"/>
      <c r="Z111" s="308"/>
    </row>
    <row r="112" spans="1:53" ht="14.25" customHeight="1" x14ac:dyDescent="0.25">
      <c r="A112" s="324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09">
        <v>4607091383065</v>
      </c>
      <c r="E113" s="310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0"/>
      <c r="P113" s="320"/>
      <c r="Q113" s="320"/>
      <c r="R113" s="310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09">
        <v>4680115881532</v>
      </c>
      <c r="E114" s="310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0"/>
      <c r="P114" s="320"/>
      <c r="Q114" s="320"/>
      <c r="R114" s="310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09">
        <v>4680115882652</v>
      </c>
      <c r="E115" s="310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9" t="s">
        <v>214</v>
      </c>
      <c r="O115" s="320"/>
      <c r="P115" s="320"/>
      <c r="Q115" s="320"/>
      <c r="R115" s="310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09">
        <v>4680115880238</v>
      </c>
      <c r="E116" s="310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0"/>
      <c r="P116" s="320"/>
      <c r="Q116" s="320"/>
      <c r="R116" s="310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09">
        <v>4680115881464</v>
      </c>
      <c r="E117" s="310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32" t="s">
        <v>219</v>
      </c>
      <c r="O117" s="320"/>
      <c r="P117" s="320"/>
      <c r="Q117" s="320"/>
      <c r="R117" s="310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1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3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13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26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24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09">
        <v>4607091385168</v>
      </c>
      <c r="E122" s="310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3" t="s">
        <v>223</v>
      </c>
      <c r="O122" s="320"/>
      <c r="P122" s="320"/>
      <c r="Q122" s="320"/>
      <c r="R122" s="310"/>
      <c r="S122" s="34"/>
      <c r="T122" s="34"/>
      <c r="U122" s="35" t="s">
        <v>65</v>
      </c>
      <c r="V122" s="305">
        <v>550</v>
      </c>
      <c r="W122" s="306">
        <f>IFERROR(IF(V122="",0,CEILING((V122/$H122),1)*$H122),"")</f>
        <v>554.4</v>
      </c>
      <c r="X122" s="36">
        <f>IFERROR(IF(W122=0,"",ROUNDUP(W122/H122,0)*0.02175),"")</f>
        <v>1.4355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09">
        <v>4607091383256</v>
      </c>
      <c r="E123" s="310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0"/>
      <c r="P123" s="320"/>
      <c r="Q123" s="320"/>
      <c r="R123" s="310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09">
        <v>4607091385748</v>
      </c>
      <c r="E124" s="310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0"/>
      <c r="P124" s="320"/>
      <c r="Q124" s="320"/>
      <c r="R124" s="310"/>
      <c r="S124" s="34"/>
      <c r="T124" s="34"/>
      <c r="U124" s="35" t="s">
        <v>65</v>
      </c>
      <c r="V124" s="305">
        <v>43</v>
      </c>
      <c r="W124" s="306">
        <f>IFERROR(IF(V124="",0,CEILING((V124/$H124),1)*$H124),"")</f>
        <v>43.2</v>
      </c>
      <c r="X124" s="36">
        <f>IFERROR(IF(W124=0,"",ROUNDUP(W124/H124,0)*0.00753),"")</f>
        <v>0.12048</v>
      </c>
      <c r="Y124" s="56"/>
      <c r="Z124" s="57"/>
      <c r="AD124" s="58"/>
      <c r="BA124" s="120" t="s">
        <v>1</v>
      </c>
    </row>
    <row r="125" spans="1:53" x14ac:dyDescent="0.2">
      <c r="A125" s="311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3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81.402116402116391</v>
      </c>
      <c r="W125" s="307">
        <f>IFERROR(W122/H122,"0")+IFERROR(W123/H123,"0")+IFERROR(W124/H124,"0")</f>
        <v>82</v>
      </c>
      <c r="X125" s="307">
        <f>IFERROR(IF(X122="",0,X122),"0")+IFERROR(IF(X123="",0,X123),"0")+IFERROR(IF(X124="",0,X124),"0")</f>
        <v>1.5559799999999999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3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593</v>
      </c>
      <c r="W126" s="307">
        <f>IFERROR(SUM(W122:W124),"0")</f>
        <v>597.6</v>
      </c>
      <c r="X126" s="37"/>
      <c r="Y126" s="308"/>
      <c r="Z126" s="308"/>
    </row>
    <row r="127" spans="1:53" ht="27.75" customHeight="1" x14ac:dyDescent="0.2">
      <c r="A127" s="327" t="s">
        <v>228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48"/>
      <c r="Z127" s="48"/>
    </row>
    <row r="128" spans="1:53" ht="16.5" customHeight="1" x14ac:dyDescent="0.25">
      <c r="A128" s="326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24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09">
        <v>4607091383423</v>
      </c>
      <c r="E130" s="310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0"/>
      <c r="P130" s="320"/>
      <c r="Q130" s="320"/>
      <c r="R130" s="310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09">
        <v>4607091381405</v>
      </c>
      <c r="E131" s="310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0"/>
      <c r="P131" s="320"/>
      <c r="Q131" s="320"/>
      <c r="R131" s="310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09">
        <v>4607091386516</v>
      </c>
      <c r="E132" s="310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0"/>
      <c r="P132" s="320"/>
      <c r="Q132" s="320"/>
      <c r="R132" s="310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1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3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3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26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24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09">
        <v>4680115883963</v>
      </c>
      <c r="E137" s="310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61" t="s">
        <v>239</v>
      </c>
      <c r="O137" s="320"/>
      <c r="P137" s="320"/>
      <c r="Q137" s="320"/>
      <c r="R137" s="310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09">
        <v>4680115880993</v>
      </c>
      <c r="E138" s="310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0"/>
      <c r="P138" s="320"/>
      <c r="Q138" s="320"/>
      <c r="R138" s="310"/>
      <c r="S138" s="34"/>
      <c r="T138" s="34"/>
      <c r="U138" s="35" t="s">
        <v>65</v>
      </c>
      <c r="V138" s="305">
        <v>80</v>
      </c>
      <c r="W138" s="306">
        <f t="shared" si="7"/>
        <v>84</v>
      </c>
      <c r="X138" s="36">
        <f>IFERROR(IF(W138=0,"",ROUNDUP(W138/H138,0)*0.00753),"")</f>
        <v>0.15060000000000001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09">
        <v>4680115881761</v>
      </c>
      <c r="E139" s="310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0"/>
      <c r="P139" s="320"/>
      <c r="Q139" s="320"/>
      <c r="R139" s="310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09">
        <v>4680115881563</v>
      </c>
      <c r="E140" s="310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0"/>
      <c r="P140" s="320"/>
      <c r="Q140" s="320"/>
      <c r="R140" s="310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09">
        <v>4680115880986</v>
      </c>
      <c r="E141" s="310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0"/>
      <c r="P141" s="320"/>
      <c r="Q141" s="320"/>
      <c r="R141" s="310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09">
        <v>4680115880207</v>
      </c>
      <c r="E142" s="310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0"/>
      <c r="P142" s="320"/>
      <c r="Q142" s="320"/>
      <c r="R142" s="310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09">
        <v>4680115881785</v>
      </c>
      <c r="E143" s="310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0"/>
      <c r="P143" s="320"/>
      <c r="Q143" s="320"/>
      <c r="R143" s="310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09">
        <v>4680115881679</v>
      </c>
      <c r="E144" s="310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0"/>
      <c r="P144" s="320"/>
      <c r="Q144" s="320"/>
      <c r="R144" s="310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09">
        <v>4680115880191</v>
      </c>
      <c r="E145" s="310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0"/>
      <c r="P145" s="320"/>
      <c r="Q145" s="320"/>
      <c r="R145" s="310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3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19.047619047619047</v>
      </c>
      <c r="W146" s="307">
        <f>IFERROR(W137/H137,"0")+IFERROR(W138/H138,"0")+IFERROR(W139/H139,"0")+IFERROR(W140/H140,"0")+IFERROR(W141/H141,"0")+IFERROR(W142/H142,"0")+IFERROR(W143/H143,"0")+IFERROR(W144/H144,"0")+IFERROR(W145/H145,"0")</f>
        <v>20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0.15060000000000001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3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80</v>
      </c>
      <c r="W147" s="307">
        <f>IFERROR(SUM(W137:W145),"0")</f>
        <v>84</v>
      </c>
      <c r="X147" s="37"/>
      <c r="Y147" s="308"/>
      <c r="Z147" s="308"/>
    </row>
    <row r="148" spans="1:53" ht="16.5" customHeight="1" x14ac:dyDescent="0.25">
      <c r="A148" s="326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24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09">
        <v>4680115881402</v>
      </c>
      <c r="E150" s="310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0"/>
      <c r="P150" s="320"/>
      <c r="Q150" s="320"/>
      <c r="R150" s="310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09">
        <v>4680115881396</v>
      </c>
      <c r="E151" s="310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0"/>
      <c r="P151" s="320"/>
      <c r="Q151" s="320"/>
      <c r="R151" s="310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1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3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13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24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09">
        <v>4680115882935</v>
      </c>
      <c r="E155" s="310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19" t="s">
        <v>264</v>
      </c>
      <c r="O155" s="320"/>
      <c r="P155" s="320"/>
      <c r="Q155" s="320"/>
      <c r="R155" s="310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09">
        <v>4680115880764</v>
      </c>
      <c r="E156" s="310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0"/>
      <c r="P156" s="320"/>
      <c r="Q156" s="320"/>
      <c r="R156" s="310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1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3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3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4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09">
        <v>4680115882683</v>
      </c>
      <c r="E160" s="310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0"/>
      <c r="P160" s="320"/>
      <c r="Q160" s="320"/>
      <c r="R160" s="310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09">
        <v>4680115882690</v>
      </c>
      <c r="E161" s="310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0"/>
      <c r="P161" s="320"/>
      <c r="Q161" s="320"/>
      <c r="R161" s="310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09">
        <v>4680115882669</v>
      </c>
      <c r="E162" s="310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0"/>
      <c r="P162" s="320"/>
      <c r="Q162" s="320"/>
      <c r="R162" s="310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09">
        <v>4680115882676</v>
      </c>
      <c r="E163" s="310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0"/>
      <c r="P163" s="320"/>
      <c r="Q163" s="320"/>
      <c r="R163" s="310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1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13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3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24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09">
        <v>4680115881556</v>
      </c>
      <c r="E167" s="310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4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0"/>
      <c r="P167" s="320"/>
      <c r="Q167" s="320"/>
      <c r="R167" s="310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09">
        <v>4680115880573</v>
      </c>
      <c r="E168" s="310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1" t="s">
        <v>279</v>
      </c>
      <c r="O168" s="320"/>
      <c r="P168" s="320"/>
      <c r="Q168" s="320"/>
      <c r="R168" s="310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09">
        <v>4680115881594</v>
      </c>
      <c r="E169" s="310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0"/>
      <c r="P169" s="320"/>
      <c r="Q169" s="320"/>
      <c r="R169" s="310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09">
        <v>4680115881587</v>
      </c>
      <c r="E170" s="310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33" t="s">
        <v>284</v>
      </c>
      <c r="O170" s="320"/>
      <c r="P170" s="320"/>
      <c r="Q170" s="320"/>
      <c r="R170" s="310"/>
      <c r="S170" s="34"/>
      <c r="T170" s="34"/>
      <c r="U170" s="35" t="s">
        <v>65</v>
      </c>
      <c r="V170" s="305">
        <v>100</v>
      </c>
      <c r="W170" s="306">
        <f t="shared" si="8"/>
        <v>100</v>
      </c>
      <c r="X170" s="36">
        <f>IFERROR(IF(W170=0,"",ROUNDUP(W170/H170,0)*0.01196),"")</f>
        <v>0.29899999999999999</v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09">
        <v>4680115880962</v>
      </c>
      <c r="E171" s="310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0"/>
      <c r="P171" s="320"/>
      <c r="Q171" s="320"/>
      <c r="R171" s="310"/>
      <c r="S171" s="34"/>
      <c r="T171" s="34"/>
      <c r="U171" s="35" t="s">
        <v>65</v>
      </c>
      <c r="V171" s="305">
        <v>360</v>
      </c>
      <c r="W171" s="306">
        <f t="shared" si="8"/>
        <v>366.59999999999997</v>
      </c>
      <c r="X171" s="36">
        <f>IFERROR(IF(W171=0,"",ROUNDUP(W171/H171,0)*0.02175),"")</f>
        <v>1.0222499999999999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09">
        <v>4680115881617</v>
      </c>
      <c r="E172" s="310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0"/>
      <c r="P172" s="320"/>
      <c r="Q172" s="320"/>
      <c r="R172" s="310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09">
        <v>4680115881228</v>
      </c>
      <c r="E173" s="310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20"/>
      <c r="P173" s="320"/>
      <c r="Q173" s="320"/>
      <c r="R173" s="310"/>
      <c r="S173" s="34"/>
      <c r="T173" s="34"/>
      <c r="U173" s="35" t="s">
        <v>65</v>
      </c>
      <c r="V173" s="305">
        <v>20</v>
      </c>
      <c r="W173" s="306">
        <f t="shared" si="8"/>
        <v>21.599999999999998</v>
      </c>
      <c r="X173" s="36">
        <f>IFERROR(IF(W173=0,"",ROUNDUP(W173/H173,0)*0.00753),"")</f>
        <v>6.7769999999999997E-2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09">
        <v>4680115881037</v>
      </c>
      <c r="E174" s="310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65" t="s">
        <v>294</v>
      </c>
      <c r="O174" s="320"/>
      <c r="P174" s="320"/>
      <c r="Q174" s="320"/>
      <c r="R174" s="310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09">
        <v>4680115881211</v>
      </c>
      <c r="E175" s="310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0"/>
      <c r="P175" s="320"/>
      <c r="Q175" s="320"/>
      <c r="R175" s="310"/>
      <c r="S175" s="34"/>
      <c r="T175" s="34"/>
      <c r="U175" s="35" t="s">
        <v>65</v>
      </c>
      <c r="V175" s="305">
        <v>60</v>
      </c>
      <c r="W175" s="306">
        <f t="shared" si="8"/>
        <v>60</v>
      </c>
      <c r="X175" s="36">
        <f>IFERROR(IF(W175=0,"",ROUNDUP(W175/H175,0)*0.00753),"")</f>
        <v>0.18825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09">
        <v>4680115881020</v>
      </c>
      <c r="E176" s="310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0"/>
      <c r="P176" s="320"/>
      <c r="Q176" s="320"/>
      <c r="R176" s="310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09">
        <v>4680115882195</v>
      </c>
      <c r="E177" s="310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0"/>
      <c r="P177" s="320"/>
      <c r="Q177" s="320"/>
      <c r="R177" s="310"/>
      <c r="S177" s="34"/>
      <c r="T177" s="34"/>
      <c r="U177" s="35" t="s">
        <v>65</v>
      </c>
      <c r="V177" s="305">
        <v>260</v>
      </c>
      <c r="W177" s="306">
        <f t="shared" si="8"/>
        <v>261.59999999999997</v>
      </c>
      <c r="X177" s="36">
        <f t="shared" ref="X177:X183" si="9">IFERROR(IF(W177=0,"",ROUNDUP(W177/H177,0)*0.00753),"")</f>
        <v>0.82077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09">
        <v>4680115882607</v>
      </c>
      <c r="E178" s="310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0"/>
      <c r="P178" s="320"/>
      <c r="Q178" s="320"/>
      <c r="R178" s="310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09">
        <v>4680115880092</v>
      </c>
      <c r="E179" s="310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0"/>
      <c r="P179" s="320"/>
      <c r="Q179" s="320"/>
      <c r="R179" s="310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09">
        <v>4680115880221</v>
      </c>
      <c r="E180" s="310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0"/>
      <c r="P180" s="320"/>
      <c r="Q180" s="320"/>
      <c r="R180" s="310"/>
      <c r="S180" s="34"/>
      <c r="T180" s="34"/>
      <c r="U180" s="35" t="s">
        <v>65</v>
      </c>
      <c r="V180" s="305">
        <v>160</v>
      </c>
      <c r="W180" s="306">
        <f t="shared" si="8"/>
        <v>160.79999999999998</v>
      </c>
      <c r="X180" s="36">
        <f t="shared" si="9"/>
        <v>0.50451000000000001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09">
        <v>4680115882942</v>
      </c>
      <c r="E181" s="310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0"/>
      <c r="P181" s="320"/>
      <c r="Q181" s="320"/>
      <c r="R181" s="310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09">
        <v>4680115880504</v>
      </c>
      <c r="E182" s="310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0"/>
      <c r="P182" s="320"/>
      <c r="Q182" s="320"/>
      <c r="R182" s="310"/>
      <c r="S182" s="34"/>
      <c r="T182" s="34"/>
      <c r="U182" s="35" t="s">
        <v>65</v>
      </c>
      <c r="V182" s="305">
        <v>270</v>
      </c>
      <c r="W182" s="306">
        <f t="shared" si="8"/>
        <v>271.2</v>
      </c>
      <c r="X182" s="36">
        <f t="shared" si="9"/>
        <v>0.85089000000000004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09">
        <v>4680115882164</v>
      </c>
      <c r="E183" s="310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0"/>
      <c r="P183" s="320"/>
      <c r="Q183" s="320"/>
      <c r="R183" s="310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1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13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391.9871794871795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395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3.7534399999999999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13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1230</v>
      </c>
      <c r="W185" s="307">
        <f>IFERROR(SUM(W167:W183),"0")</f>
        <v>1241.8</v>
      </c>
      <c r="X185" s="37"/>
      <c r="Y185" s="308"/>
      <c r="Z185" s="308"/>
    </row>
    <row r="186" spans="1:53" ht="14.25" customHeight="1" x14ac:dyDescent="0.25">
      <c r="A186" s="324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09">
        <v>4680115880801</v>
      </c>
      <c r="E187" s="310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20"/>
      <c r="P187" s="320"/>
      <c r="Q187" s="320"/>
      <c r="R187" s="310"/>
      <c r="S187" s="34"/>
      <c r="T187" s="34"/>
      <c r="U187" s="35" t="s">
        <v>65</v>
      </c>
      <c r="V187" s="305">
        <v>280</v>
      </c>
      <c r="W187" s="306">
        <f>IFERROR(IF(V187="",0,CEILING((V187/$H187),1)*$H187),"")</f>
        <v>280.8</v>
      </c>
      <c r="X187" s="36">
        <f>IFERROR(IF(W187=0,"",ROUNDUP(W187/H187,0)*0.00753),"")</f>
        <v>0.88101000000000007</v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09">
        <v>4680115880818</v>
      </c>
      <c r="E188" s="310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20"/>
      <c r="P188" s="320"/>
      <c r="Q188" s="320"/>
      <c r="R188" s="310"/>
      <c r="S188" s="34"/>
      <c r="T188" s="34"/>
      <c r="U188" s="35" t="s">
        <v>65</v>
      </c>
      <c r="V188" s="305">
        <v>300</v>
      </c>
      <c r="W188" s="306">
        <f>IFERROR(IF(V188="",0,CEILING((V188/$H188),1)*$H188),"")</f>
        <v>300</v>
      </c>
      <c r="X188" s="36">
        <f>IFERROR(IF(W188=0,"",ROUNDUP(W188/H188,0)*0.00753),"")</f>
        <v>0.94125000000000003</v>
      </c>
      <c r="Y188" s="56"/>
      <c r="Z188" s="57"/>
      <c r="AD188" s="58"/>
      <c r="BA188" s="159" t="s">
        <v>1</v>
      </c>
    </row>
    <row r="189" spans="1:53" x14ac:dyDescent="0.2">
      <c r="A189" s="311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3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241.66666666666669</v>
      </c>
      <c r="W189" s="307">
        <f>IFERROR(W187/H187,"0")+IFERROR(W188/H188,"0")</f>
        <v>242</v>
      </c>
      <c r="X189" s="307">
        <f>IFERROR(IF(X187="",0,X187),"0")+IFERROR(IF(X188="",0,X188),"0")</f>
        <v>1.82226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13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580</v>
      </c>
      <c r="W190" s="307">
        <f>IFERROR(SUM(W187:W188),"0")</f>
        <v>580.79999999999995</v>
      </c>
      <c r="X190" s="37"/>
      <c r="Y190" s="308"/>
      <c r="Z190" s="308"/>
    </row>
    <row r="191" spans="1:53" ht="16.5" customHeight="1" x14ac:dyDescent="0.25">
      <c r="A191" s="326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24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09">
        <v>4607091387445</v>
      </c>
      <c r="E193" s="310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2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20"/>
      <c r="P193" s="320"/>
      <c r="Q193" s="320"/>
      <c r="R193" s="310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09">
        <v>4607091386004</v>
      </c>
      <c r="E194" s="310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2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0"/>
      <c r="P194" s="320"/>
      <c r="Q194" s="320"/>
      <c r="R194" s="310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09">
        <v>4607091386004</v>
      </c>
      <c r="E195" s="310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0"/>
      <c r="P195" s="320"/>
      <c r="Q195" s="320"/>
      <c r="R195" s="310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09">
        <v>4607091386073</v>
      </c>
      <c r="E196" s="310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20"/>
      <c r="P196" s="320"/>
      <c r="Q196" s="320"/>
      <c r="R196" s="310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09">
        <v>4607091387322</v>
      </c>
      <c r="E197" s="310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0"/>
      <c r="P197" s="320"/>
      <c r="Q197" s="320"/>
      <c r="R197" s="310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09">
        <v>4607091387322</v>
      </c>
      <c r="E198" s="310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0"/>
      <c r="P198" s="320"/>
      <c r="Q198" s="320"/>
      <c r="R198" s="310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09">
        <v>4607091387377</v>
      </c>
      <c r="E199" s="310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20"/>
      <c r="P199" s="320"/>
      <c r="Q199" s="320"/>
      <c r="R199" s="310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09">
        <v>4607091387353</v>
      </c>
      <c r="E200" s="310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20"/>
      <c r="P200" s="320"/>
      <c r="Q200" s="320"/>
      <c r="R200" s="310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09">
        <v>4607091386011</v>
      </c>
      <c r="E201" s="310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20"/>
      <c r="P201" s="320"/>
      <c r="Q201" s="320"/>
      <c r="R201" s="310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09">
        <v>4607091387308</v>
      </c>
      <c r="E202" s="310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20"/>
      <c r="P202" s="320"/>
      <c r="Q202" s="320"/>
      <c r="R202" s="310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09">
        <v>4607091387339</v>
      </c>
      <c r="E203" s="310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20"/>
      <c r="P203" s="320"/>
      <c r="Q203" s="320"/>
      <c r="R203" s="310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09">
        <v>4680115882638</v>
      </c>
      <c r="E204" s="310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20"/>
      <c r="P204" s="320"/>
      <c r="Q204" s="320"/>
      <c r="R204" s="310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09">
        <v>4680115881938</v>
      </c>
      <c r="E205" s="310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20"/>
      <c r="P205" s="320"/>
      <c r="Q205" s="320"/>
      <c r="R205" s="310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09">
        <v>4607091387346</v>
      </c>
      <c r="E206" s="310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20"/>
      <c r="P206" s="320"/>
      <c r="Q206" s="320"/>
      <c r="R206" s="310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1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3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13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24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09">
        <v>4680115881914</v>
      </c>
      <c r="E210" s="310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20"/>
      <c r="P210" s="320"/>
      <c r="Q210" s="320"/>
      <c r="R210" s="310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1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3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24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09">
        <v>4607091387193</v>
      </c>
      <c r="E214" s="310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20"/>
      <c r="P214" s="320"/>
      <c r="Q214" s="320"/>
      <c r="R214" s="310"/>
      <c r="S214" s="34"/>
      <c r="T214" s="34"/>
      <c r="U214" s="35" t="s">
        <v>65</v>
      </c>
      <c r="V214" s="305">
        <v>60</v>
      </c>
      <c r="W214" s="306">
        <f>IFERROR(IF(V214="",0,CEILING((V214/$H214),1)*$H214),"")</f>
        <v>63</v>
      </c>
      <c r="X214" s="36">
        <f>IFERROR(IF(W214=0,"",ROUNDUP(W214/H214,0)*0.00753),"")</f>
        <v>0.11295000000000001</v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09">
        <v>4607091387230</v>
      </c>
      <c r="E215" s="310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20"/>
      <c r="P215" s="320"/>
      <c r="Q215" s="320"/>
      <c r="R215" s="310"/>
      <c r="S215" s="34"/>
      <c r="T215" s="34"/>
      <c r="U215" s="35" t="s">
        <v>65</v>
      </c>
      <c r="V215" s="305">
        <v>65</v>
      </c>
      <c r="W215" s="306">
        <f>IFERROR(IF(V215="",0,CEILING((V215/$H215),1)*$H215),"")</f>
        <v>67.2</v>
      </c>
      <c r="X215" s="36">
        <f>IFERROR(IF(W215=0,"",ROUNDUP(W215/H215,0)*0.00753),"")</f>
        <v>0.12048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09">
        <v>4607091387285</v>
      </c>
      <c r="E216" s="310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20"/>
      <c r="P216" s="320"/>
      <c r="Q216" s="320"/>
      <c r="R216" s="310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09">
        <v>4607091389845</v>
      </c>
      <c r="E217" s="310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20"/>
      <c r="P217" s="320"/>
      <c r="Q217" s="320"/>
      <c r="R217" s="310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1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3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29.761904761904759</v>
      </c>
      <c r="W218" s="307">
        <f>IFERROR(W214/H214,"0")+IFERROR(W215/H215,"0")+IFERROR(W216/H216,"0")+IFERROR(W217/H217,"0")</f>
        <v>31</v>
      </c>
      <c r="X218" s="307">
        <f>IFERROR(IF(X214="",0,X214),"0")+IFERROR(IF(X215="",0,X215),"0")+IFERROR(IF(X216="",0,X216),"0")+IFERROR(IF(X217="",0,X217),"0")</f>
        <v>0.23343000000000003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13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125</v>
      </c>
      <c r="W219" s="307">
        <f>IFERROR(SUM(W214:W217),"0")</f>
        <v>130.19999999999999</v>
      </c>
      <c r="X219" s="37"/>
      <c r="Y219" s="308"/>
      <c r="Z219" s="308"/>
    </row>
    <row r="220" spans="1:53" ht="14.25" customHeight="1" x14ac:dyDescent="0.25">
      <c r="A220" s="324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09">
        <v>4607091387766</v>
      </c>
      <c r="E221" s="310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3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20"/>
      <c r="P221" s="320"/>
      <c r="Q221" s="320"/>
      <c r="R221" s="310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09">
        <v>4607091387957</v>
      </c>
      <c r="E222" s="310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20"/>
      <c r="P222" s="320"/>
      <c r="Q222" s="320"/>
      <c r="R222" s="310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09">
        <v>4607091387964</v>
      </c>
      <c r="E223" s="310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20"/>
      <c r="P223" s="320"/>
      <c r="Q223" s="320"/>
      <c r="R223" s="310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09">
        <v>4680115883604</v>
      </c>
      <c r="E224" s="310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6" t="s">
        <v>362</v>
      </c>
      <c r="O224" s="320"/>
      <c r="P224" s="320"/>
      <c r="Q224" s="320"/>
      <c r="R224" s="310"/>
      <c r="S224" s="34"/>
      <c r="T224" s="34"/>
      <c r="U224" s="35" t="s">
        <v>65</v>
      </c>
      <c r="V224" s="305">
        <v>35</v>
      </c>
      <c r="W224" s="306">
        <f t="shared" si="12"/>
        <v>35.700000000000003</v>
      </c>
      <c r="X224" s="36">
        <f>IFERROR(IF(W224=0,"",ROUNDUP(W224/H224,0)*0.00753),"")</f>
        <v>0.12801000000000001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09">
        <v>4680115883567</v>
      </c>
      <c r="E225" s="310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0" t="s">
        <v>365</v>
      </c>
      <c r="O225" s="320"/>
      <c r="P225" s="320"/>
      <c r="Q225" s="320"/>
      <c r="R225" s="310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09">
        <v>4607091381672</v>
      </c>
      <c r="E226" s="310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20"/>
      <c r="P226" s="320"/>
      <c r="Q226" s="320"/>
      <c r="R226" s="310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09">
        <v>4607091387537</v>
      </c>
      <c r="E227" s="310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20"/>
      <c r="P227" s="320"/>
      <c r="Q227" s="320"/>
      <c r="R227" s="310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09">
        <v>4607091387513</v>
      </c>
      <c r="E228" s="310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20"/>
      <c r="P228" s="320"/>
      <c r="Q228" s="320"/>
      <c r="R228" s="310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09">
        <v>4680115880511</v>
      </c>
      <c r="E229" s="310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20"/>
      <c r="P229" s="320"/>
      <c r="Q229" s="320"/>
      <c r="R229" s="310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1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13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16.666666666666664</v>
      </c>
      <c r="W230" s="307">
        <f>IFERROR(W221/H221,"0")+IFERROR(W222/H222,"0")+IFERROR(W223/H223,"0")+IFERROR(W224/H224,"0")+IFERROR(W225/H225,"0")+IFERROR(W226/H226,"0")+IFERROR(W227/H227,"0")+IFERROR(W228/H228,"0")+IFERROR(W229/H229,"0")</f>
        <v>17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0.12801000000000001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35</v>
      </c>
      <c r="W231" s="307">
        <f>IFERROR(SUM(W221:W229),"0")</f>
        <v>35.700000000000003</v>
      </c>
      <c r="X231" s="37"/>
      <c r="Y231" s="308"/>
      <c r="Z231" s="308"/>
    </row>
    <row r="232" spans="1:53" ht="14.25" customHeight="1" x14ac:dyDescent="0.25">
      <c r="A232" s="324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09">
        <v>4607091380880</v>
      </c>
      <c r="E233" s="310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20"/>
      <c r="P233" s="320"/>
      <c r="Q233" s="320"/>
      <c r="R233" s="310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09">
        <v>4607091384482</v>
      </c>
      <c r="E234" s="310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20"/>
      <c r="P234" s="320"/>
      <c r="Q234" s="320"/>
      <c r="R234" s="310"/>
      <c r="S234" s="34"/>
      <c r="T234" s="34"/>
      <c r="U234" s="35" t="s">
        <v>65</v>
      </c>
      <c r="V234" s="305">
        <v>85</v>
      </c>
      <c r="W234" s="306">
        <f>IFERROR(IF(V234="",0,CEILING((V234/$H234),1)*$H234),"")</f>
        <v>85.8</v>
      </c>
      <c r="X234" s="36">
        <f>IFERROR(IF(W234=0,"",ROUNDUP(W234/H234,0)*0.02175),"")</f>
        <v>0.23924999999999999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09">
        <v>4607091380897</v>
      </c>
      <c r="E235" s="310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20"/>
      <c r="P235" s="320"/>
      <c r="Q235" s="320"/>
      <c r="R235" s="310"/>
      <c r="S235" s="34"/>
      <c r="T235" s="34"/>
      <c r="U235" s="35" t="s">
        <v>65</v>
      </c>
      <c r="V235" s="305">
        <v>60</v>
      </c>
      <c r="W235" s="306">
        <f>IFERROR(IF(V235="",0,CEILING((V235/$H235),1)*$H235),"")</f>
        <v>67.2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x14ac:dyDescent="0.2">
      <c r="A236" s="311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13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18.04029304029304</v>
      </c>
      <c r="W236" s="307">
        <f>IFERROR(W233/H233,"0")+IFERROR(W234/H234,"0")+IFERROR(W235/H235,"0")</f>
        <v>19</v>
      </c>
      <c r="X236" s="307">
        <f>IFERROR(IF(X233="",0,X233),"0")+IFERROR(IF(X234="",0,X234),"0")+IFERROR(IF(X235="",0,X235),"0")</f>
        <v>0.41325000000000001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145</v>
      </c>
      <c r="W237" s="307">
        <f>IFERROR(SUM(W233:W235),"0")</f>
        <v>153</v>
      </c>
      <c r="X237" s="37"/>
      <c r="Y237" s="308"/>
      <c r="Z237" s="308"/>
    </row>
    <row r="238" spans="1:53" ht="14.25" customHeight="1" x14ac:dyDescent="0.25">
      <c r="A238" s="324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09">
        <v>4607091388374</v>
      </c>
      <c r="E239" s="310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2" t="s">
        <v>382</v>
      </c>
      <c r="O239" s="320"/>
      <c r="P239" s="320"/>
      <c r="Q239" s="320"/>
      <c r="R239" s="310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09">
        <v>4607091388381</v>
      </c>
      <c r="E240" s="310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12" t="s">
        <v>385</v>
      </c>
      <c r="O240" s="320"/>
      <c r="P240" s="320"/>
      <c r="Q240" s="320"/>
      <c r="R240" s="310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09">
        <v>4607091388404</v>
      </c>
      <c r="E241" s="310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20"/>
      <c r="P241" s="320"/>
      <c r="Q241" s="320"/>
      <c r="R241" s="310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1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13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24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09">
        <v>4680115881808</v>
      </c>
      <c r="E245" s="310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20"/>
      <c r="P245" s="320"/>
      <c r="Q245" s="320"/>
      <c r="R245" s="310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09">
        <v>4680115881822</v>
      </c>
      <c r="E246" s="310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20"/>
      <c r="P246" s="320"/>
      <c r="Q246" s="320"/>
      <c r="R246" s="310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09">
        <v>4680115880016</v>
      </c>
      <c r="E247" s="310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20"/>
      <c r="P247" s="320"/>
      <c r="Q247" s="320"/>
      <c r="R247" s="310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1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13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26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24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09">
        <v>4607091387421</v>
      </c>
      <c r="E252" s="310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0"/>
      <c r="P252" s="320"/>
      <c r="Q252" s="320"/>
      <c r="R252" s="310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09">
        <v>4607091387421</v>
      </c>
      <c r="E253" s="310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0"/>
      <c r="P253" s="320"/>
      <c r="Q253" s="320"/>
      <c r="R253" s="310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09">
        <v>4607091387452</v>
      </c>
      <c r="E254" s="310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8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0"/>
      <c r="P254" s="320"/>
      <c r="Q254" s="320"/>
      <c r="R254" s="310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09">
        <v>4607091387452</v>
      </c>
      <c r="E255" s="310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44" t="s">
        <v>404</v>
      </c>
      <c r="O255" s="320"/>
      <c r="P255" s="320"/>
      <c r="Q255" s="320"/>
      <c r="R255" s="310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09">
        <v>4607091385984</v>
      </c>
      <c r="E256" s="310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20"/>
      <c r="P256" s="320"/>
      <c r="Q256" s="320"/>
      <c r="R256" s="310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09">
        <v>4607091387438</v>
      </c>
      <c r="E257" s="310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20"/>
      <c r="P257" s="320"/>
      <c r="Q257" s="320"/>
      <c r="R257" s="310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09">
        <v>4607091387469</v>
      </c>
      <c r="E258" s="310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20"/>
      <c r="P258" s="320"/>
      <c r="Q258" s="320"/>
      <c r="R258" s="310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1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13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24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09">
        <v>4607091387292</v>
      </c>
      <c r="E262" s="310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20"/>
      <c r="P262" s="320"/>
      <c r="Q262" s="320"/>
      <c r="R262" s="310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09">
        <v>4607091387315</v>
      </c>
      <c r="E263" s="310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20"/>
      <c r="P263" s="320"/>
      <c r="Q263" s="320"/>
      <c r="R263" s="310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1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13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26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24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09">
        <v>4607091383836</v>
      </c>
      <c r="E268" s="310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20"/>
      <c r="P268" s="320"/>
      <c r="Q268" s="320"/>
      <c r="R268" s="310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1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3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24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09">
        <v>4607091387919</v>
      </c>
      <c r="E272" s="310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20"/>
      <c r="P272" s="320"/>
      <c r="Q272" s="320"/>
      <c r="R272" s="310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1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3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13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4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09">
        <v>4607091388831</v>
      </c>
      <c r="E276" s="310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0"/>
      <c r="P276" s="320"/>
      <c r="Q276" s="320"/>
      <c r="R276" s="310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1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3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24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09">
        <v>4607091383102</v>
      </c>
      <c r="E280" s="310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0"/>
      <c r="P280" s="320"/>
      <c r="Q280" s="320"/>
      <c r="R280" s="310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1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3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27" t="s">
        <v>424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48"/>
      <c r="Z283" s="48"/>
    </row>
    <row r="284" spans="1:53" ht="16.5" customHeight="1" x14ac:dyDescent="0.25">
      <c r="A284" s="326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24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09">
        <v>4607091383997</v>
      </c>
      <c r="E286" s="310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0"/>
      <c r="P286" s="320"/>
      <c r="Q286" s="320"/>
      <c r="R286" s="310"/>
      <c r="S286" s="34"/>
      <c r="T286" s="34"/>
      <c r="U286" s="35" t="s">
        <v>65</v>
      </c>
      <c r="V286" s="305">
        <v>2550</v>
      </c>
      <c r="W286" s="306">
        <f t="shared" ref="W286:W293" si="14">IFERROR(IF(V286="",0,CEILING((V286/$H286),1)*$H286),"")</f>
        <v>2550</v>
      </c>
      <c r="X286" s="36">
        <f>IFERROR(IF(W286=0,"",ROUNDUP(W286/H286,0)*0.02175),"")</f>
        <v>3.6974999999999998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09">
        <v>4607091383997</v>
      </c>
      <c r="E287" s="310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0"/>
      <c r="P287" s="320"/>
      <c r="Q287" s="320"/>
      <c r="R287" s="310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09">
        <v>4607091384130</v>
      </c>
      <c r="E288" s="310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0"/>
      <c r="P288" s="320"/>
      <c r="Q288" s="320"/>
      <c r="R288" s="310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09">
        <v>4607091384130</v>
      </c>
      <c r="E289" s="310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0"/>
      <c r="P289" s="320"/>
      <c r="Q289" s="320"/>
      <c r="R289" s="310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09">
        <v>4607091384147</v>
      </c>
      <c r="E290" s="310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0"/>
      <c r="P290" s="320"/>
      <c r="Q290" s="320"/>
      <c r="R290" s="310"/>
      <c r="S290" s="34"/>
      <c r="T290" s="34"/>
      <c r="U290" s="35" t="s">
        <v>65</v>
      </c>
      <c r="V290" s="305">
        <v>476</v>
      </c>
      <c r="W290" s="306">
        <f t="shared" si="14"/>
        <v>480</v>
      </c>
      <c r="X290" s="36">
        <f>IFERROR(IF(W290=0,"",ROUNDUP(W290/H290,0)*0.02175),"")</f>
        <v>0.69599999999999995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09">
        <v>4607091384147</v>
      </c>
      <c r="E291" s="310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602" t="s">
        <v>435</v>
      </c>
      <c r="O291" s="320"/>
      <c r="P291" s="320"/>
      <c r="Q291" s="320"/>
      <c r="R291" s="310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09">
        <v>4607091384154</v>
      </c>
      <c r="E292" s="310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0"/>
      <c r="P292" s="320"/>
      <c r="Q292" s="320"/>
      <c r="R292" s="310"/>
      <c r="S292" s="34"/>
      <c r="T292" s="34"/>
      <c r="U292" s="35" t="s">
        <v>65</v>
      </c>
      <c r="V292" s="305">
        <v>44</v>
      </c>
      <c r="W292" s="306">
        <f t="shared" si="14"/>
        <v>45</v>
      </c>
      <c r="X292" s="36">
        <f>IFERROR(IF(W292=0,"",ROUNDUP(W292/H292,0)*0.00937),"")</f>
        <v>8.4330000000000002E-2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09">
        <v>4607091384161</v>
      </c>
      <c r="E293" s="310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0"/>
      <c r="P293" s="320"/>
      <c r="Q293" s="320"/>
      <c r="R293" s="310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1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3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210.53333333333336</v>
      </c>
      <c r="W294" s="307">
        <f>IFERROR(W286/H286,"0")+IFERROR(W287/H287,"0")+IFERROR(W288/H288,"0")+IFERROR(W289/H289,"0")+IFERROR(W290/H290,"0")+IFERROR(W291/H291,"0")+IFERROR(W292/H292,"0")+IFERROR(W293/H293,"0")</f>
        <v>211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4.4778299999999991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13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3070</v>
      </c>
      <c r="W295" s="307">
        <f>IFERROR(SUM(W286:W293),"0")</f>
        <v>3075</v>
      </c>
      <c r="X295" s="37"/>
      <c r="Y295" s="308"/>
      <c r="Z295" s="308"/>
    </row>
    <row r="296" spans="1:53" ht="14.25" customHeight="1" x14ac:dyDescent="0.25">
      <c r="A296" s="324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09">
        <v>4607091383980</v>
      </c>
      <c r="E297" s="310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0"/>
      <c r="P297" s="320"/>
      <c r="Q297" s="320"/>
      <c r="R297" s="310"/>
      <c r="S297" s="34"/>
      <c r="T297" s="34"/>
      <c r="U297" s="35" t="s">
        <v>65</v>
      </c>
      <c r="V297" s="305">
        <v>1020</v>
      </c>
      <c r="W297" s="306">
        <f>IFERROR(IF(V297="",0,CEILING((V297/$H297),1)*$H297),"")</f>
        <v>1020</v>
      </c>
      <c r="X297" s="36">
        <f>IFERROR(IF(W297=0,"",ROUNDUP(W297/H297,0)*0.02175),"")</f>
        <v>1.4789999999999999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09">
        <v>4680115883314</v>
      </c>
      <c r="E298" s="310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444</v>
      </c>
      <c r="O298" s="320"/>
      <c r="P298" s="320"/>
      <c r="Q298" s="320"/>
      <c r="R298" s="310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09">
        <v>4607091384178</v>
      </c>
      <c r="E299" s="310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0"/>
      <c r="P299" s="320"/>
      <c r="Q299" s="320"/>
      <c r="R299" s="310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1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3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68</v>
      </c>
      <c r="W300" s="307">
        <f>IFERROR(W297/H297,"0")+IFERROR(W298/H298,"0")+IFERROR(W299/H299,"0")</f>
        <v>68</v>
      </c>
      <c r="X300" s="307">
        <f>IFERROR(IF(X297="",0,X297),"0")+IFERROR(IF(X298="",0,X298),"0")+IFERROR(IF(X299="",0,X299),"0")</f>
        <v>1.4789999999999999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13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1020</v>
      </c>
      <c r="W301" s="307">
        <f>IFERROR(SUM(W297:W299),"0")</f>
        <v>1020</v>
      </c>
      <c r="X301" s="37"/>
      <c r="Y301" s="308"/>
      <c r="Z301" s="308"/>
    </row>
    <row r="302" spans="1:53" ht="14.25" customHeight="1" x14ac:dyDescent="0.25">
      <c r="A302" s="324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09">
        <v>4607091384260</v>
      </c>
      <c r="E303" s="310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0"/>
      <c r="P303" s="320"/>
      <c r="Q303" s="320"/>
      <c r="R303" s="310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1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3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3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24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09">
        <v>4607091384673</v>
      </c>
      <c r="E307" s="310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0"/>
      <c r="P307" s="320"/>
      <c r="Q307" s="320"/>
      <c r="R307" s="310"/>
      <c r="S307" s="34"/>
      <c r="T307" s="34"/>
      <c r="U307" s="35" t="s">
        <v>65</v>
      </c>
      <c r="V307" s="305">
        <v>190</v>
      </c>
      <c r="W307" s="306">
        <f>IFERROR(IF(V307="",0,CEILING((V307/$H307),1)*$H307),"")</f>
        <v>195</v>
      </c>
      <c r="X307" s="36">
        <f>IFERROR(IF(W307=0,"",ROUNDUP(W307/H307,0)*0.02175),"")</f>
        <v>0.54374999999999996</v>
      </c>
      <c r="Y307" s="56"/>
      <c r="Z307" s="57"/>
      <c r="AD307" s="58"/>
      <c r="BA307" s="222" t="s">
        <v>1</v>
      </c>
    </row>
    <row r="308" spans="1:53" x14ac:dyDescent="0.2">
      <c r="A308" s="311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3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24.358974358974361</v>
      </c>
      <c r="W308" s="307">
        <f>IFERROR(W307/H307,"0")</f>
        <v>25</v>
      </c>
      <c r="X308" s="307">
        <f>IFERROR(IF(X307="",0,X307),"0")</f>
        <v>0.54374999999999996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3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190</v>
      </c>
      <c r="W309" s="307">
        <f>IFERROR(SUM(W307:W307),"0")</f>
        <v>195</v>
      </c>
      <c r="X309" s="37"/>
      <c r="Y309" s="308"/>
      <c r="Z309" s="308"/>
    </row>
    <row r="310" spans="1:53" ht="16.5" customHeight="1" x14ac:dyDescent="0.25">
      <c r="A310" s="326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24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09">
        <v>4607091384185</v>
      </c>
      <c r="E312" s="310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0"/>
      <c r="P312" s="320"/>
      <c r="Q312" s="320"/>
      <c r="R312" s="310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09">
        <v>4607091384192</v>
      </c>
      <c r="E313" s="310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0"/>
      <c r="P313" s="320"/>
      <c r="Q313" s="320"/>
      <c r="R313" s="310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09">
        <v>4680115881907</v>
      </c>
      <c r="E314" s="310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0"/>
      <c r="P314" s="320"/>
      <c r="Q314" s="320"/>
      <c r="R314" s="310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09">
        <v>4607091384680</v>
      </c>
      <c r="E315" s="310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0"/>
      <c r="P315" s="320"/>
      <c r="Q315" s="320"/>
      <c r="R315" s="310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1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13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13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24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09">
        <v>4607091384802</v>
      </c>
      <c r="E319" s="310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0"/>
      <c r="P319" s="320"/>
      <c r="Q319" s="320"/>
      <c r="R319" s="310"/>
      <c r="S319" s="34"/>
      <c r="T319" s="34"/>
      <c r="U319" s="35" t="s">
        <v>65</v>
      </c>
      <c r="V319" s="305">
        <v>20</v>
      </c>
      <c r="W319" s="306">
        <f>IFERROR(IF(V319="",0,CEILING((V319/$H319),1)*$H319),"")</f>
        <v>21.9</v>
      </c>
      <c r="X319" s="36">
        <f>IFERROR(IF(W319=0,"",ROUNDUP(W319/H319,0)*0.00753),"")</f>
        <v>3.7650000000000003E-2</v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09">
        <v>4607091384826</v>
      </c>
      <c r="E320" s="310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0"/>
      <c r="P320" s="320"/>
      <c r="Q320" s="320"/>
      <c r="R320" s="310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1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3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4.5662100456621006</v>
      </c>
      <c r="W321" s="307">
        <f>IFERROR(W319/H319,"0")+IFERROR(W320/H320,"0")</f>
        <v>5</v>
      </c>
      <c r="X321" s="307">
        <f>IFERROR(IF(X319="",0,X319),"0")+IFERROR(IF(X320="",0,X320),"0")</f>
        <v>3.7650000000000003E-2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13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20</v>
      </c>
      <c r="W322" s="307">
        <f>IFERROR(SUM(W319:W320),"0")</f>
        <v>21.9</v>
      </c>
      <c r="X322" s="37"/>
      <c r="Y322" s="308"/>
      <c r="Z322" s="308"/>
    </row>
    <row r="323" spans="1:53" ht="14.25" customHeight="1" x14ac:dyDescent="0.25">
      <c r="A323" s="324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09">
        <v>4607091384246</v>
      </c>
      <c r="E324" s="310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0"/>
      <c r="P324" s="320"/>
      <c r="Q324" s="320"/>
      <c r="R324" s="310"/>
      <c r="S324" s="34"/>
      <c r="T324" s="34"/>
      <c r="U324" s="35" t="s">
        <v>65</v>
      </c>
      <c r="V324" s="305">
        <v>70</v>
      </c>
      <c r="W324" s="306">
        <f>IFERROR(IF(V324="",0,CEILING((V324/$H324),1)*$H324),"")</f>
        <v>70.2</v>
      </c>
      <c r="X324" s="36">
        <f>IFERROR(IF(W324=0,"",ROUNDUP(W324/H324,0)*0.02175),"")</f>
        <v>0.19574999999999998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09">
        <v>4680115881976</v>
      </c>
      <c r="E325" s="310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0"/>
      <c r="P325" s="320"/>
      <c r="Q325" s="320"/>
      <c r="R325" s="310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09">
        <v>4607091384253</v>
      </c>
      <c r="E326" s="310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0"/>
      <c r="P326" s="320"/>
      <c r="Q326" s="320"/>
      <c r="R326" s="310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09">
        <v>4680115881969</v>
      </c>
      <c r="E327" s="310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0"/>
      <c r="P327" s="320"/>
      <c r="Q327" s="320"/>
      <c r="R327" s="310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1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13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8.9743589743589745</v>
      </c>
      <c r="W328" s="307">
        <f>IFERROR(W324/H324,"0")+IFERROR(W325/H325,"0")+IFERROR(W326/H326,"0")+IFERROR(W327/H327,"0")</f>
        <v>9</v>
      </c>
      <c r="X328" s="307">
        <f>IFERROR(IF(X324="",0,X324),"0")+IFERROR(IF(X325="",0,X325),"0")+IFERROR(IF(X326="",0,X326),"0")+IFERROR(IF(X327="",0,X327),"0")</f>
        <v>0.19574999999999998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13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70</v>
      </c>
      <c r="W329" s="307">
        <f>IFERROR(SUM(W324:W327),"0")</f>
        <v>70.2</v>
      </c>
      <c r="X329" s="37"/>
      <c r="Y329" s="308"/>
      <c r="Z329" s="308"/>
    </row>
    <row r="330" spans="1:53" ht="14.25" customHeight="1" x14ac:dyDescent="0.25">
      <c r="A330" s="324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09">
        <v>4607091389357</v>
      </c>
      <c r="E331" s="310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0"/>
      <c r="P331" s="320"/>
      <c r="Q331" s="320"/>
      <c r="R331" s="310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1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3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3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27" t="s">
        <v>474</v>
      </c>
      <c r="B334" s="328"/>
      <c r="C334" s="328"/>
      <c r="D334" s="328"/>
      <c r="E334" s="328"/>
      <c r="F334" s="328"/>
      <c r="G334" s="328"/>
      <c r="H334" s="328"/>
      <c r="I334" s="328"/>
      <c r="J334" s="328"/>
      <c r="K334" s="328"/>
      <c r="L334" s="328"/>
      <c r="M334" s="328"/>
      <c r="N334" s="328"/>
      <c r="O334" s="328"/>
      <c r="P334" s="328"/>
      <c r="Q334" s="328"/>
      <c r="R334" s="328"/>
      <c r="S334" s="328"/>
      <c r="T334" s="328"/>
      <c r="U334" s="328"/>
      <c r="V334" s="328"/>
      <c r="W334" s="328"/>
      <c r="X334" s="328"/>
      <c r="Y334" s="48"/>
      <c r="Z334" s="48"/>
    </row>
    <row r="335" spans="1:53" ht="16.5" customHeight="1" x14ac:dyDescent="0.25">
      <c r="A335" s="326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24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09">
        <v>4607091389708</v>
      </c>
      <c r="E337" s="310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0"/>
      <c r="P337" s="320"/>
      <c r="Q337" s="320"/>
      <c r="R337" s="310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09">
        <v>4607091389692</v>
      </c>
      <c r="E338" s="310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0"/>
      <c r="P338" s="320"/>
      <c r="Q338" s="320"/>
      <c r="R338" s="310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1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3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13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24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09">
        <v>4607091389753</v>
      </c>
      <c r="E342" s="310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0"/>
      <c r="P342" s="320"/>
      <c r="Q342" s="320"/>
      <c r="R342" s="310"/>
      <c r="S342" s="34"/>
      <c r="T342" s="34"/>
      <c r="U342" s="35" t="s">
        <v>65</v>
      </c>
      <c r="V342" s="305">
        <v>150</v>
      </c>
      <c r="W342" s="306">
        <f t="shared" ref="W342:W354" si="15">IFERROR(IF(V342="",0,CEILING((V342/$H342),1)*$H342),"")</f>
        <v>151.20000000000002</v>
      </c>
      <c r="X342" s="36">
        <f>IFERROR(IF(W342=0,"",ROUNDUP(W342/H342,0)*0.00753),"")</f>
        <v>0.27107999999999999</v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09">
        <v>4607091389760</v>
      </c>
      <c r="E343" s="310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0"/>
      <c r="P343" s="320"/>
      <c r="Q343" s="320"/>
      <c r="R343" s="310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09">
        <v>4607091389746</v>
      </c>
      <c r="E344" s="310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0"/>
      <c r="P344" s="320"/>
      <c r="Q344" s="320"/>
      <c r="R344" s="310"/>
      <c r="S344" s="34"/>
      <c r="T344" s="34"/>
      <c r="U344" s="35" t="s">
        <v>65</v>
      </c>
      <c r="V344" s="305">
        <v>300</v>
      </c>
      <c r="W344" s="306">
        <f t="shared" si="15"/>
        <v>302.40000000000003</v>
      </c>
      <c r="X344" s="36">
        <f>IFERROR(IF(W344=0,"",ROUNDUP(W344/H344,0)*0.00753),"")</f>
        <v>0.54215999999999998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09">
        <v>4680115882928</v>
      </c>
      <c r="E345" s="310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0"/>
      <c r="P345" s="320"/>
      <c r="Q345" s="320"/>
      <c r="R345" s="310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09">
        <v>4680115883147</v>
      </c>
      <c r="E346" s="310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0"/>
      <c r="P346" s="320"/>
      <c r="Q346" s="320"/>
      <c r="R346" s="310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09">
        <v>4607091384338</v>
      </c>
      <c r="E347" s="310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0"/>
      <c r="P347" s="320"/>
      <c r="Q347" s="320"/>
      <c r="R347" s="310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09">
        <v>4680115883154</v>
      </c>
      <c r="E348" s="310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0"/>
      <c r="P348" s="320"/>
      <c r="Q348" s="320"/>
      <c r="R348" s="310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09">
        <v>4607091389524</v>
      </c>
      <c r="E349" s="310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0"/>
      <c r="P349" s="320"/>
      <c r="Q349" s="320"/>
      <c r="R349" s="310"/>
      <c r="S349" s="34"/>
      <c r="T349" s="34"/>
      <c r="U349" s="35" t="s">
        <v>65</v>
      </c>
      <c r="V349" s="305">
        <v>16</v>
      </c>
      <c r="W349" s="306">
        <f t="shared" si="15"/>
        <v>16.8</v>
      </c>
      <c r="X349" s="36">
        <f t="shared" si="16"/>
        <v>4.0160000000000001E-2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09">
        <v>4680115883161</v>
      </c>
      <c r="E350" s="310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0"/>
      <c r="P350" s="320"/>
      <c r="Q350" s="320"/>
      <c r="R350" s="310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09">
        <v>4607091384345</v>
      </c>
      <c r="E351" s="310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0"/>
      <c r="P351" s="320"/>
      <c r="Q351" s="320"/>
      <c r="R351" s="310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09">
        <v>4680115883178</v>
      </c>
      <c r="E352" s="310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0"/>
      <c r="P352" s="320"/>
      <c r="Q352" s="320"/>
      <c r="R352" s="310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09">
        <v>4607091389531</v>
      </c>
      <c r="E353" s="310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3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0"/>
      <c r="P353" s="320"/>
      <c r="Q353" s="320"/>
      <c r="R353" s="310"/>
      <c r="S353" s="34"/>
      <c r="T353" s="34"/>
      <c r="U353" s="35" t="s">
        <v>65</v>
      </c>
      <c r="V353" s="305">
        <v>30</v>
      </c>
      <c r="W353" s="306">
        <f t="shared" si="15"/>
        <v>31.5</v>
      </c>
      <c r="X353" s="36">
        <f t="shared" si="16"/>
        <v>7.5300000000000006E-2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09">
        <v>4680115883185</v>
      </c>
      <c r="E354" s="310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5" t="s">
        <v>506</v>
      </c>
      <c r="O354" s="320"/>
      <c r="P354" s="320"/>
      <c r="Q354" s="320"/>
      <c r="R354" s="310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1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13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129.04761904761904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131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0.92869999999999997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13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496</v>
      </c>
      <c r="W356" s="307">
        <f>IFERROR(SUM(W342:W354),"0")</f>
        <v>501.90000000000003</v>
      </c>
      <c r="X356" s="37"/>
      <c r="Y356" s="308"/>
      <c r="Z356" s="308"/>
    </row>
    <row r="357" spans="1:53" ht="14.25" customHeight="1" x14ac:dyDescent="0.25">
      <c r="A357" s="324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09">
        <v>4607091389685</v>
      </c>
      <c r="E358" s="310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0"/>
      <c r="P358" s="320"/>
      <c r="Q358" s="320"/>
      <c r="R358" s="310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09">
        <v>4607091389654</v>
      </c>
      <c r="E359" s="310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0"/>
      <c r="P359" s="320"/>
      <c r="Q359" s="320"/>
      <c r="R359" s="310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09">
        <v>4607091384352</v>
      </c>
      <c r="E360" s="310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0"/>
      <c r="P360" s="320"/>
      <c r="Q360" s="320"/>
      <c r="R360" s="310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09">
        <v>4607091389661</v>
      </c>
      <c r="E361" s="310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0"/>
      <c r="P361" s="320"/>
      <c r="Q361" s="320"/>
      <c r="R361" s="310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1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13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13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24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09">
        <v>4680115881648</v>
      </c>
      <c r="E365" s="310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0"/>
      <c r="P365" s="320"/>
      <c r="Q365" s="320"/>
      <c r="R365" s="310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1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3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3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24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09">
        <v>4680115884359</v>
      </c>
      <c r="E369" s="310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79" t="s">
        <v>521</v>
      </c>
      <c r="O369" s="320"/>
      <c r="P369" s="320"/>
      <c r="Q369" s="320"/>
      <c r="R369" s="310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09">
        <v>4680115884335</v>
      </c>
      <c r="E370" s="310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10" t="s">
        <v>524</v>
      </c>
      <c r="O370" s="320"/>
      <c r="P370" s="320"/>
      <c r="Q370" s="320"/>
      <c r="R370" s="310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09">
        <v>4680115884113</v>
      </c>
      <c r="E371" s="310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9" t="s">
        <v>527</v>
      </c>
      <c r="O371" s="320"/>
      <c r="P371" s="320"/>
      <c r="Q371" s="320"/>
      <c r="R371" s="310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09">
        <v>4680115884342</v>
      </c>
      <c r="E372" s="310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603" t="s">
        <v>530</v>
      </c>
      <c r="O372" s="320"/>
      <c r="P372" s="320"/>
      <c r="Q372" s="320"/>
      <c r="R372" s="310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1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3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24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09">
        <v>4680115884090</v>
      </c>
      <c r="E376" s="310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33" t="s">
        <v>533</v>
      </c>
      <c r="O376" s="320"/>
      <c r="P376" s="320"/>
      <c r="Q376" s="320"/>
      <c r="R376" s="310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09">
        <v>4680115882997</v>
      </c>
      <c r="E377" s="310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629" t="s">
        <v>536</v>
      </c>
      <c r="O377" s="320"/>
      <c r="P377" s="320"/>
      <c r="Q377" s="320"/>
      <c r="R377" s="310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26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24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09">
        <v>4607091389388</v>
      </c>
      <c r="E382" s="310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0"/>
      <c r="P382" s="320"/>
      <c r="Q382" s="320"/>
      <c r="R382" s="310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09">
        <v>4607091389364</v>
      </c>
      <c r="E383" s="310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3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0"/>
      <c r="P383" s="320"/>
      <c r="Q383" s="320"/>
      <c r="R383" s="310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1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13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13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24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09">
        <v>4607091389739</v>
      </c>
      <c r="E387" s="310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0"/>
      <c r="P387" s="320"/>
      <c r="Q387" s="320"/>
      <c r="R387" s="310"/>
      <c r="S387" s="34"/>
      <c r="T387" s="34"/>
      <c r="U387" s="35" t="s">
        <v>65</v>
      </c>
      <c r="V387" s="305">
        <v>520</v>
      </c>
      <c r="W387" s="306">
        <f t="shared" ref="W387:W393" si="17">IFERROR(IF(V387="",0,CEILING((V387/$H387),1)*$H387),"")</f>
        <v>520.80000000000007</v>
      </c>
      <c r="X387" s="36">
        <f>IFERROR(IF(W387=0,"",ROUNDUP(W387/H387,0)*0.00753),"")</f>
        <v>0.93371999999999999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09">
        <v>4680115883048</v>
      </c>
      <c r="E388" s="310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0"/>
      <c r="P388" s="320"/>
      <c r="Q388" s="320"/>
      <c r="R388" s="310"/>
      <c r="S388" s="34"/>
      <c r="T388" s="34"/>
      <c r="U388" s="35" t="s">
        <v>65</v>
      </c>
      <c r="V388" s="305">
        <v>75</v>
      </c>
      <c r="W388" s="306">
        <f t="shared" si="17"/>
        <v>76</v>
      </c>
      <c r="X388" s="36">
        <f>IFERROR(IF(W388=0,"",ROUNDUP(W388/H388,0)*0.00937),"")</f>
        <v>0.17802999999999999</v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09">
        <v>4607091389425</v>
      </c>
      <c r="E389" s="310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5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0"/>
      <c r="P389" s="320"/>
      <c r="Q389" s="320"/>
      <c r="R389" s="310"/>
      <c r="S389" s="34"/>
      <c r="T389" s="34"/>
      <c r="U389" s="35" t="s">
        <v>65</v>
      </c>
      <c r="V389" s="305">
        <v>52.5</v>
      </c>
      <c r="W389" s="306">
        <f t="shared" si="17"/>
        <v>52.5</v>
      </c>
      <c r="X389" s="36">
        <f>IFERROR(IF(W389=0,"",ROUNDUP(W389/H389,0)*0.00502),"")</f>
        <v>0.1255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09">
        <v>4680115882911</v>
      </c>
      <c r="E390" s="310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8" t="s">
        <v>550</v>
      </c>
      <c r="O390" s="320"/>
      <c r="P390" s="320"/>
      <c r="Q390" s="320"/>
      <c r="R390" s="310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09">
        <v>4680115880771</v>
      </c>
      <c r="E391" s="310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0"/>
      <c r="P391" s="320"/>
      <c r="Q391" s="320"/>
      <c r="R391" s="310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09">
        <v>4607091389500</v>
      </c>
      <c r="E392" s="310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0"/>
      <c r="P392" s="320"/>
      <c r="Q392" s="320"/>
      <c r="R392" s="310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09">
        <v>4680115881983</v>
      </c>
      <c r="E393" s="310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0"/>
      <c r="P393" s="320"/>
      <c r="Q393" s="320"/>
      <c r="R393" s="310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1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3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167.5595238095238</v>
      </c>
      <c r="W394" s="307">
        <f>IFERROR(W387/H387,"0")+IFERROR(W388/H388,"0")+IFERROR(W389/H389,"0")+IFERROR(W390/H390,"0")+IFERROR(W391/H391,"0")+IFERROR(W392/H392,"0")+IFERROR(W393/H393,"0")</f>
        <v>168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1.23725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3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647.5</v>
      </c>
      <c r="W395" s="307">
        <f>IFERROR(SUM(W387:W393),"0")</f>
        <v>649.30000000000007</v>
      </c>
      <c r="X395" s="37"/>
      <c r="Y395" s="308"/>
      <c r="Z395" s="308"/>
    </row>
    <row r="396" spans="1:53" ht="14.25" customHeight="1" x14ac:dyDescent="0.25">
      <c r="A396" s="324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09">
        <v>4680115882980</v>
      </c>
      <c r="E397" s="310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8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0"/>
      <c r="P397" s="320"/>
      <c r="Q397" s="320"/>
      <c r="R397" s="310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1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13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13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27" t="s">
        <v>559</v>
      </c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  <c r="U400" s="328"/>
      <c r="V400" s="328"/>
      <c r="W400" s="328"/>
      <c r="X400" s="328"/>
      <c r="Y400" s="48"/>
      <c r="Z400" s="48"/>
    </row>
    <row r="401" spans="1:53" ht="16.5" customHeight="1" x14ac:dyDescent="0.25">
      <c r="A401" s="326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24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09">
        <v>4607091389067</v>
      </c>
      <c r="E403" s="310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0"/>
      <c r="P403" s="320"/>
      <c r="Q403" s="320"/>
      <c r="R403" s="310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09">
        <v>4607091383522</v>
      </c>
      <c r="E404" s="310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0"/>
      <c r="P404" s="320"/>
      <c r="Q404" s="320"/>
      <c r="R404" s="310"/>
      <c r="S404" s="34"/>
      <c r="T404" s="34"/>
      <c r="U404" s="35" t="s">
        <v>65</v>
      </c>
      <c r="V404" s="305">
        <v>119</v>
      </c>
      <c r="W404" s="306">
        <f t="shared" si="18"/>
        <v>121.44000000000001</v>
      </c>
      <c r="X404" s="36">
        <f>IFERROR(IF(W404=0,"",ROUNDUP(W404/H404,0)*0.01196),"")</f>
        <v>0.27507999999999999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09">
        <v>4607091384437</v>
      </c>
      <c r="E405" s="310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0"/>
      <c r="P405" s="320"/>
      <c r="Q405" s="320"/>
      <c r="R405" s="310"/>
      <c r="S405" s="34"/>
      <c r="T405" s="34"/>
      <c r="U405" s="35" t="s">
        <v>65</v>
      </c>
      <c r="V405" s="305">
        <v>68</v>
      </c>
      <c r="W405" s="306">
        <f t="shared" si="18"/>
        <v>68.64</v>
      </c>
      <c r="X405" s="36">
        <f>IFERROR(IF(W405=0,"",ROUNDUP(W405/H405,0)*0.01196),"")</f>
        <v>0.15548000000000001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09">
        <v>4607091389104</v>
      </c>
      <c r="E406" s="310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0"/>
      <c r="P406" s="320"/>
      <c r="Q406" s="320"/>
      <c r="R406" s="310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09">
        <v>4680115880603</v>
      </c>
      <c r="E407" s="310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0"/>
      <c r="P407" s="320"/>
      <c r="Q407" s="320"/>
      <c r="R407" s="310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09">
        <v>4607091389999</v>
      </c>
      <c r="E408" s="310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0"/>
      <c r="P408" s="320"/>
      <c r="Q408" s="320"/>
      <c r="R408" s="310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09">
        <v>4680115882782</v>
      </c>
      <c r="E409" s="310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0"/>
      <c r="P409" s="320"/>
      <c r="Q409" s="320"/>
      <c r="R409" s="310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09">
        <v>4607091389098</v>
      </c>
      <c r="E410" s="310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0"/>
      <c r="P410" s="320"/>
      <c r="Q410" s="320"/>
      <c r="R410" s="310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09">
        <v>4607091389982</v>
      </c>
      <c r="E411" s="310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0"/>
      <c r="P411" s="320"/>
      <c r="Q411" s="320"/>
      <c r="R411" s="310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1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35.416666666666664</v>
      </c>
      <c r="W412" s="307">
        <f>IFERROR(W403/H403,"0")+IFERROR(W404/H404,"0")+IFERROR(W405/H405,"0")+IFERROR(W406/H406,"0")+IFERROR(W407/H407,"0")+IFERROR(W408/H408,"0")+IFERROR(W409/H409,"0")+IFERROR(W410/H410,"0")+IFERROR(W411/H411,"0")</f>
        <v>36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0.43056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3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187</v>
      </c>
      <c r="W413" s="307">
        <f>IFERROR(SUM(W403:W411),"0")</f>
        <v>190.08</v>
      </c>
      <c r="X413" s="37"/>
      <c r="Y413" s="308"/>
      <c r="Z413" s="308"/>
    </row>
    <row r="414" spans="1:53" ht="14.25" customHeight="1" x14ac:dyDescent="0.25">
      <c r="A414" s="324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09">
        <v>4607091388930</v>
      </c>
      <c r="E415" s="310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0"/>
      <c r="P415" s="320"/>
      <c r="Q415" s="320"/>
      <c r="R415" s="310"/>
      <c r="S415" s="34"/>
      <c r="T415" s="34"/>
      <c r="U415" s="35" t="s">
        <v>65</v>
      </c>
      <c r="V415" s="305">
        <v>90</v>
      </c>
      <c r="W415" s="306">
        <f>IFERROR(IF(V415="",0,CEILING((V415/$H415),1)*$H415),"")</f>
        <v>95.04</v>
      </c>
      <c r="X415" s="36">
        <f>IFERROR(IF(W415=0,"",ROUNDUP(W415/H415,0)*0.01196),"")</f>
        <v>0.21528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09">
        <v>4680115880054</v>
      </c>
      <c r="E416" s="310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0"/>
      <c r="P416" s="320"/>
      <c r="Q416" s="320"/>
      <c r="R416" s="310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1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13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17.045454545454543</v>
      </c>
      <c r="W417" s="307">
        <f>IFERROR(W415/H415,"0")+IFERROR(W416/H416,"0")</f>
        <v>18</v>
      </c>
      <c r="X417" s="307">
        <f>IFERROR(IF(X415="",0,X415),"0")+IFERROR(IF(X416="",0,X416),"0")</f>
        <v>0.21528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3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90</v>
      </c>
      <c r="W418" s="307">
        <f>IFERROR(SUM(W415:W416),"0")</f>
        <v>95.04</v>
      </c>
      <c r="X418" s="37"/>
      <c r="Y418" s="308"/>
      <c r="Z418" s="308"/>
    </row>
    <row r="419" spans="1:53" ht="14.25" customHeight="1" x14ac:dyDescent="0.25">
      <c r="A419" s="324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09">
        <v>4680115883116</v>
      </c>
      <c r="E420" s="310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0"/>
      <c r="P420" s="320"/>
      <c r="Q420" s="320"/>
      <c r="R420" s="310"/>
      <c r="S420" s="34"/>
      <c r="T420" s="34"/>
      <c r="U420" s="35" t="s">
        <v>65</v>
      </c>
      <c r="V420" s="305">
        <v>175</v>
      </c>
      <c r="W420" s="306">
        <f t="shared" ref="W420:W425" si="19">IFERROR(IF(V420="",0,CEILING((V420/$H420),1)*$H420),"")</f>
        <v>179.52</v>
      </c>
      <c r="X420" s="36">
        <f>IFERROR(IF(W420=0,"",ROUNDUP(W420/H420,0)*0.01196),"")</f>
        <v>0.40664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09">
        <v>4680115883093</v>
      </c>
      <c r="E421" s="310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0"/>
      <c r="P421" s="320"/>
      <c r="Q421" s="320"/>
      <c r="R421" s="310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09">
        <v>4680115883109</v>
      </c>
      <c r="E422" s="310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0"/>
      <c r="P422" s="320"/>
      <c r="Q422" s="320"/>
      <c r="R422" s="310"/>
      <c r="S422" s="34"/>
      <c r="T422" s="34"/>
      <c r="U422" s="35" t="s">
        <v>65</v>
      </c>
      <c r="V422" s="305">
        <v>79</v>
      </c>
      <c r="W422" s="306">
        <f t="shared" si="19"/>
        <v>79.2</v>
      </c>
      <c r="X422" s="36">
        <f>IFERROR(IF(W422=0,"",ROUNDUP(W422/H422,0)*0.01196),"")</f>
        <v>0.1794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09">
        <v>4680115882072</v>
      </c>
      <c r="E423" s="310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20"/>
      <c r="P423" s="320"/>
      <c r="Q423" s="320"/>
      <c r="R423" s="310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09">
        <v>4680115882102</v>
      </c>
      <c r="E424" s="310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51" t="s">
        <v>593</v>
      </c>
      <c r="O424" s="320"/>
      <c r="P424" s="320"/>
      <c r="Q424" s="320"/>
      <c r="R424" s="310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09">
        <v>4680115882096</v>
      </c>
      <c r="E425" s="310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7" t="s">
        <v>596</v>
      </c>
      <c r="O425" s="320"/>
      <c r="P425" s="320"/>
      <c r="Q425" s="320"/>
      <c r="R425" s="310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1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48.106060606060602</v>
      </c>
      <c r="W426" s="307">
        <f>IFERROR(W420/H420,"0")+IFERROR(W421/H421,"0")+IFERROR(W422/H422,"0")+IFERROR(W423/H423,"0")+IFERROR(W424/H424,"0")+IFERROR(W425/H425,"0")</f>
        <v>49</v>
      </c>
      <c r="X426" s="307">
        <f>IFERROR(IF(X420="",0,X420),"0")+IFERROR(IF(X421="",0,X421),"0")+IFERROR(IF(X422="",0,X422),"0")+IFERROR(IF(X423="",0,X423),"0")+IFERROR(IF(X424="",0,X424),"0")+IFERROR(IF(X425="",0,X425),"0")</f>
        <v>0.58604000000000001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3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254</v>
      </c>
      <c r="W427" s="307">
        <f>IFERROR(SUM(W420:W425),"0")</f>
        <v>258.72000000000003</v>
      </c>
      <c r="X427" s="37"/>
      <c r="Y427" s="308"/>
      <c r="Z427" s="308"/>
    </row>
    <row r="428" spans="1:53" ht="14.25" customHeight="1" x14ac:dyDescent="0.25">
      <c r="A428" s="324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09">
        <v>4607091383409</v>
      </c>
      <c r="E429" s="310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0"/>
      <c r="P429" s="320"/>
      <c r="Q429" s="320"/>
      <c r="R429" s="310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09">
        <v>4607091383416</v>
      </c>
      <c r="E430" s="310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0"/>
      <c r="P430" s="320"/>
      <c r="Q430" s="320"/>
      <c r="R430" s="310"/>
      <c r="S430" s="34"/>
      <c r="T430" s="34"/>
      <c r="U430" s="35" t="s">
        <v>65</v>
      </c>
      <c r="V430" s="305">
        <v>40</v>
      </c>
      <c r="W430" s="306">
        <f>IFERROR(IF(V430="",0,CEILING((V430/$H430),1)*$H430),"")</f>
        <v>46.8</v>
      </c>
      <c r="X430" s="36">
        <f>IFERROR(IF(W430=0,"",ROUNDUP(W430/H430,0)*0.02175),"")</f>
        <v>0.1305</v>
      </c>
      <c r="Y430" s="56"/>
      <c r="Z430" s="57"/>
      <c r="AD430" s="58"/>
      <c r="BA430" s="288" t="s">
        <v>1</v>
      </c>
    </row>
    <row r="431" spans="1:53" x14ac:dyDescent="0.2">
      <c r="A431" s="311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13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5.1282051282051286</v>
      </c>
      <c r="W431" s="307">
        <f>IFERROR(W429/H429,"0")+IFERROR(W430/H430,"0")</f>
        <v>6</v>
      </c>
      <c r="X431" s="307">
        <f>IFERROR(IF(X429="",0,X429),"0")+IFERROR(IF(X430="",0,X430),"0")</f>
        <v>0.1305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40</v>
      </c>
      <c r="W432" s="307">
        <f>IFERROR(SUM(W429:W430),"0")</f>
        <v>46.8</v>
      </c>
      <c r="X432" s="37"/>
      <c r="Y432" s="308"/>
      <c r="Z432" s="308"/>
    </row>
    <row r="433" spans="1:53" ht="27.75" customHeight="1" x14ac:dyDescent="0.2">
      <c r="A433" s="327" t="s">
        <v>601</v>
      </c>
      <c r="B433" s="328"/>
      <c r="C433" s="328"/>
      <c r="D433" s="328"/>
      <c r="E433" s="328"/>
      <c r="F433" s="328"/>
      <c r="G433" s="328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  <c r="U433" s="328"/>
      <c r="V433" s="328"/>
      <c r="W433" s="328"/>
      <c r="X433" s="328"/>
      <c r="Y433" s="48"/>
      <c r="Z433" s="48"/>
    </row>
    <row r="434" spans="1:53" ht="16.5" customHeight="1" x14ac:dyDescent="0.25">
      <c r="A434" s="326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24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09">
        <v>4640242180441</v>
      </c>
      <c r="E436" s="310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1" t="s">
        <v>605</v>
      </c>
      <c r="O436" s="320"/>
      <c r="P436" s="320"/>
      <c r="Q436" s="320"/>
      <c r="R436" s="310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09">
        <v>4640242180564</v>
      </c>
      <c r="E437" s="310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608</v>
      </c>
      <c r="O437" s="320"/>
      <c r="P437" s="320"/>
      <c r="Q437" s="320"/>
      <c r="R437" s="310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1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3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24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09">
        <v>4640242180526</v>
      </c>
      <c r="E441" s="310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6" t="s">
        <v>611</v>
      </c>
      <c r="O441" s="320"/>
      <c r="P441" s="320"/>
      <c r="Q441" s="320"/>
      <c r="R441" s="310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09">
        <v>4640242180519</v>
      </c>
      <c r="E442" s="310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49" t="s">
        <v>614</v>
      </c>
      <c r="O442" s="320"/>
      <c r="P442" s="320"/>
      <c r="Q442" s="320"/>
      <c r="R442" s="310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1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3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24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09">
        <v>4640242180816</v>
      </c>
      <c r="E446" s="310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0" t="s">
        <v>617</v>
      </c>
      <c r="O446" s="320"/>
      <c r="P446" s="320"/>
      <c r="Q446" s="320"/>
      <c r="R446" s="310"/>
      <c r="S446" s="34"/>
      <c r="T446" s="34"/>
      <c r="U446" s="35" t="s">
        <v>65</v>
      </c>
      <c r="V446" s="305">
        <v>80</v>
      </c>
      <c r="W446" s="306">
        <f>IFERROR(IF(V446="",0,CEILING((V446/$H446),1)*$H446),"")</f>
        <v>84</v>
      </c>
      <c r="X446" s="36">
        <f>IFERROR(IF(W446=0,"",ROUNDUP(W446/H446,0)*0.00753),"")</f>
        <v>0.15060000000000001</v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09">
        <v>4640242180595</v>
      </c>
      <c r="E447" s="310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5" t="s">
        <v>620</v>
      </c>
      <c r="O447" s="320"/>
      <c r="P447" s="320"/>
      <c r="Q447" s="320"/>
      <c r="R447" s="310"/>
      <c r="S447" s="34"/>
      <c r="T447" s="34"/>
      <c r="U447" s="35" t="s">
        <v>65</v>
      </c>
      <c r="V447" s="305">
        <v>90</v>
      </c>
      <c r="W447" s="306">
        <f>IFERROR(IF(V447="",0,CEILING((V447/$H447),1)*$H447),"")</f>
        <v>92.4</v>
      </c>
      <c r="X447" s="36">
        <f>IFERROR(IF(W447=0,"",ROUNDUP(W447/H447,0)*0.00753),"")</f>
        <v>0.16566</v>
      </c>
      <c r="Y447" s="56"/>
      <c r="Z447" s="57"/>
      <c r="AD447" s="58"/>
      <c r="BA447" s="294" t="s">
        <v>1</v>
      </c>
    </row>
    <row r="448" spans="1:53" x14ac:dyDescent="0.2">
      <c r="A448" s="311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40.476190476190474</v>
      </c>
      <c r="W448" s="307">
        <f>IFERROR(W446/H446,"0")+IFERROR(W447/H447,"0")</f>
        <v>42</v>
      </c>
      <c r="X448" s="307">
        <f>IFERROR(IF(X446="",0,X446),"0")+IFERROR(IF(X447="",0,X447),"0")</f>
        <v>0.31625999999999999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3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170</v>
      </c>
      <c r="W449" s="307">
        <f>IFERROR(SUM(W446:W447),"0")</f>
        <v>176.4</v>
      </c>
      <c r="X449" s="37"/>
      <c r="Y449" s="308"/>
      <c r="Z449" s="308"/>
    </row>
    <row r="450" spans="1:53" ht="14.25" customHeight="1" x14ac:dyDescent="0.25">
      <c r="A450" s="32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09">
        <v>4640242180540</v>
      </c>
      <c r="E451" s="310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0" t="s">
        <v>623</v>
      </c>
      <c r="O451" s="320"/>
      <c r="P451" s="320"/>
      <c r="Q451" s="320"/>
      <c r="R451" s="310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09">
        <v>4640242180557</v>
      </c>
      <c r="E452" s="310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389" t="s">
        <v>626</v>
      </c>
      <c r="O452" s="320"/>
      <c r="P452" s="320"/>
      <c r="Q452" s="320"/>
      <c r="R452" s="310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1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3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26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24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09">
        <v>4680115880870</v>
      </c>
      <c r="E457" s="310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0"/>
      <c r="P457" s="320"/>
      <c r="Q457" s="320"/>
      <c r="R457" s="310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1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3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13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1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423"/>
      <c r="N460" s="360" t="s">
        <v>630</v>
      </c>
      <c r="O460" s="361"/>
      <c r="P460" s="361"/>
      <c r="Q460" s="361"/>
      <c r="R460" s="361"/>
      <c r="S460" s="361"/>
      <c r="T460" s="36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9746.5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9851.8399999999983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423"/>
      <c r="N461" s="360" t="s">
        <v>631</v>
      </c>
      <c r="O461" s="361"/>
      <c r="P461" s="361"/>
      <c r="Q461" s="361"/>
      <c r="R461" s="361"/>
      <c r="S461" s="361"/>
      <c r="T461" s="36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10310.289459217849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10422.43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423"/>
      <c r="N462" s="360" t="s">
        <v>632</v>
      </c>
      <c r="O462" s="361"/>
      <c r="P462" s="361"/>
      <c r="Q462" s="361"/>
      <c r="R462" s="361"/>
      <c r="S462" s="361"/>
      <c r="T462" s="36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18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18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423"/>
      <c r="N463" s="360" t="s">
        <v>634</v>
      </c>
      <c r="O463" s="361"/>
      <c r="P463" s="361"/>
      <c r="Q463" s="361"/>
      <c r="R463" s="361"/>
      <c r="S463" s="361"/>
      <c r="T463" s="362"/>
      <c r="U463" s="37" t="s">
        <v>65</v>
      </c>
      <c r="V463" s="307">
        <f>GrossWeightTotal+PalletQtyTotal*25</f>
        <v>10760.289459217849</v>
      </c>
      <c r="W463" s="307">
        <f>GrossWeightTotalR+PalletQtyTotalR*25</f>
        <v>10872.43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423"/>
      <c r="N464" s="360" t="s">
        <v>635</v>
      </c>
      <c r="O464" s="361"/>
      <c r="P464" s="361"/>
      <c r="Q464" s="361"/>
      <c r="R464" s="361"/>
      <c r="S464" s="361"/>
      <c r="T464" s="36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1652.672609202061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1672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423"/>
      <c r="N465" s="360" t="s">
        <v>636</v>
      </c>
      <c r="O465" s="361"/>
      <c r="P465" s="361"/>
      <c r="Q465" s="361"/>
      <c r="R465" s="361"/>
      <c r="S465" s="361"/>
      <c r="T465" s="36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20.340439999999997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5"/>
      <c r="E467" s="625"/>
      <c r="F467" s="396"/>
      <c r="G467" s="339" t="s">
        <v>228</v>
      </c>
      <c r="H467" s="625"/>
      <c r="I467" s="625"/>
      <c r="J467" s="625"/>
      <c r="K467" s="625"/>
      <c r="L467" s="625"/>
      <c r="M467" s="396"/>
      <c r="N467" s="339" t="s">
        <v>424</v>
      </c>
      <c r="O467" s="396"/>
      <c r="P467" s="339" t="s">
        <v>474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30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257</v>
      </c>
      <c r="J468" s="339" t="s">
        <v>317</v>
      </c>
      <c r="K468" s="299"/>
      <c r="L468" s="339" t="s">
        <v>397</v>
      </c>
      <c r="M468" s="339" t="s">
        <v>415</v>
      </c>
      <c r="N468" s="339" t="s">
        <v>425</v>
      </c>
      <c r="O468" s="339" t="s">
        <v>451</v>
      </c>
      <c r="P468" s="339" t="s">
        <v>475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31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75.599999999999994</v>
      </c>
      <c r="C470" s="46">
        <f>IFERROR(W49*1,"0")</f>
        <v>10.8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642</v>
      </c>
      <c r="F470" s="46">
        <f>IFERROR(W122*1,"0")+IFERROR(W123*1,"0")+IFERROR(W124*1,"0")</f>
        <v>597.6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84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1822.6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318.89999999999998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4290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92.1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501.90000000000003</v>
      </c>
      <c r="Q470" s="46">
        <f>IFERROR(W382*1,"0")+IFERROR(W383*1,"0")+IFERROR(W387*1,"0")+IFERROR(W388*1,"0")+IFERROR(W389*1,"0")+IFERROR(W390*1,"0")+IFERROR(W391*1,"0")+IFERROR(W392*1,"0")+IFERROR(W393*1,"0")+IFERROR(W397*1,"0")</f>
        <v>649.30000000000007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590.64</v>
      </c>
      <c r="S470" s="46">
        <f>IFERROR(W436*1,"0")+IFERROR(W437*1,"0")+IFERROR(W441*1,"0")+IFERROR(W442*1,"0")+IFERROR(W446*1,"0")+IFERROR(W447*1,"0")+IFERROR(W451*1,"0")+IFERROR(W452*1,"0")</f>
        <v>176.4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D276:E276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N35:R35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A279:X279"/>
    <mergeCell ref="N177:R177"/>
    <mergeCell ref="N412:T412"/>
    <mergeCell ref="D85:E85"/>
    <mergeCell ref="D256:E256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N463:T463"/>
    <mergeCell ref="D65:E65"/>
    <mergeCell ref="N36:T36"/>
    <mergeCell ref="N207:T207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D194:E194"/>
    <mergeCell ref="N206:R206"/>
    <mergeCell ref="D222:E222"/>
    <mergeCell ref="D314:E314"/>
    <mergeCell ref="N287:R287"/>
    <mergeCell ref="N114:R114"/>
    <mergeCell ref="D299:E299"/>
    <mergeCell ref="N67:R67"/>
    <mergeCell ref="D228:E228"/>
    <mergeCell ref="D177:E177"/>
    <mergeCell ref="N147:T147"/>
    <mergeCell ref="A98:M99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381:X381"/>
    <mergeCell ref="N394:T394"/>
    <mergeCell ref="D415:E415"/>
    <mergeCell ref="D468:D469"/>
    <mergeCell ref="C468:C469"/>
    <mergeCell ref="N426:T426"/>
    <mergeCell ref="N413:T413"/>
    <mergeCell ref="D446:E446"/>
    <mergeCell ref="D441:E441"/>
    <mergeCell ref="N362:T362"/>
    <mergeCell ref="D383:E383"/>
    <mergeCell ref="D370:E370"/>
    <mergeCell ref="L468:L469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N31:R31"/>
    <mergeCell ref="N202:R202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O11:P11"/>
    <mergeCell ref="N205:R205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26:R26"/>
    <mergeCell ref="D172:E172"/>
    <mergeCell ref="N249:T249"/>
    <mergeCell ref="N40:T40"/>
    <mergeCell ref="A60:X60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131:R131"/>
    <mergeCell ref="D108:E108"/>
    <mergeCell ref="N223:R223"/>
    <mergeCell ref="D160:E160"/>
    <mergeCell ref="D116:E116"/>
    <mergeCell ref="N194:R194"/>
    <mergeCell ref="D174:E174"/>
    <mergeCell ref="N134:T134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N432:T432"/>
    <mergeCell ref="A244:X244"/>
    <mergeCell ref="D327:E327"/>
    <mergeCell ref="N379:T379"/>
    <mergeCell ref="N300:T300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D387:E387"/>
    <mergeCell ref="D272:E272"/>
    <mergeCell ref="D210:E210"/>
    <mergeCell ref="D92:E92"/>
    <mergeCell ref="A412:M413"/>
    <mergeCell ref="N385:T385"/>
    <mergeCell ref="D137:E137"/>
    <mergeCell ref="D422:E422"/>
    <mergeCell ref="D372:E372"/>
    <mergeCell ref="N24:T24"/>
    <mergeCell ref="H9:I9"/>
    <mergeCell ref="N260:T260"/>
    <mergeCell ref="D162:E162"/>
    <mergeCell ref="D156:E156"/>
    <mergeCell ref="N37:T37"/>
    <mergeCell ref="D106:E106"/>
    <mergeCell ref="D93:E93"/>
    <mergeCell ref="D369:E369"/>
    <mergeCell ref="N350:R350"/>
    <mergeCell ref="D352:E352"/>
    <mergeCell ref="A152:M153"/>
    <mergeCell ref="D117:E117"/>
    <mergeCell ref="I17:I18"/>
    <mergeCell ref="N237:T237"/>
    <mergeCell ref="D141:E141"/>
    <mergeCell ref="D377:E377"/>
    <mergeCell ref="N212:T21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2023-12-08T10:27:28Z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