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1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заказа'!$B$18:$X$256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заказа'!$V$252:$V$252</definedName>
    <definedName name="GrossWeightTotalR">'Бланк заказа'!$W$252:$W$252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заказа'!$V$253:$V$253</definedName>
    <definedName name="PalletQtyTotalR">'Бланк заказа'!$W$253:$W$253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заказа'!$B$134:$B$134</definedName>
    <definedName name="ProductId49">'Бланк заказа'!$B$140:$B$140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заказа'!$B$148:$B$148</definedName>
    <definedName name="ProductId54">'Бланк заказа'!$B$152:$B$152</definedName>
    <definedName name="ProductId55">'Бланк заказа'!$B$153:$B$153</definedName>
    <definedName name="ProductId56">'Бланк заказа'!$B$159:$B$159</definedName>
    <definedName name="ProductId57">'Бланк заказа'!$B$160:$B$160</definedName>
    <definedName name="ProductId58">'Бланк заказа'!$B$165:$B$165</definedName>
    <definedName name="ProductId59">'Бланк заказа'!$B$170:$B$170</definedName>
    <definedName name="ProductId6">'Бланк заказа'!$B$36:$B$36</definedName>
    <definedName name="ProductId60">'Бланк заказа'!$B$176:$B$176</definedName>
    <definedName name="ProductId61">'Бланк заказа'!$B$181:$B$181</definedName>
    <definedName name="ProductId62">'Бланк заказа'!$B$182:$B$182</definedName>
    <definedName name="ProductId63">'Бланк заказа'!$B$187:$B$187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заказа'!$B$207:$B$207</definedName>
    <definedName name="ProductId71">'Бланк заказа'!$B$213:$B$213</definedName>
    <definedName name="ProductId72">'Бланк заказа'!$B$218:$B$218</definedName>
    <definedName name="ProductId73">'Бланк заказа'!$B$224:$B$224</definedName>
    <definedName name="ProductId74">'Бланк заказа'!$B$228:$B$228</definedName>
    <definedName name="ProductId75">'Бланк заказа'!$B$232:$B$232</definedName>
    <definedName name="ProductId76">'Бланк заказа'!$B$233:$B$233</definedName>
    <definedName name="ProductId77">'Бланк заказа'!$B$234:$B$234</definedName>
    <definedName name="ProductId78">'Бланк заказа'!$B$235:$B$235</definedName>
    <definedName name="ProductId79">'Бланк заказа'!$B$239:$B$239</definedName>
    <definedName name="ProductId8">'Бланк заказа'!$B$38:$B$38</definedName>
    <definedName name="ProductId80">'Бланк заказа'!$B$240:$B$240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88">'Бланк заказа'!$B$248:$B$248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заказа'!$V$134:$V$134</definedName>
    <definedName name="SalesQty49">'Бланк заказа'!$V$140:$V$140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заказа'!$V$148:$V$148</definedName>
    <definedName name="SalesQty54">'Бланк заказа'!$V$152:$V$152</definedName>
    <definedName name="SalesQty55">'Бланк заказа'!$V$153:$V$153</definedName>
    <definedName name="SalesQty56">'Бланк заказа'!$V$159:$V$159</definedName>
    <definedName name="SalesQty57">'Бланк заказа'!$V$160:$V$160</definedName>
    <definedName name="SalesQty58">'Бланк заказа'!$V$165:$V$165</definedName>
    <definedName name="SalesQty59">'Бланк заказа'!$V$170:$V$170</definedName>
    <definedName name="SalesQty6">'Бланк заказа'!$V$36:$V$36</definedName>
    <definedName name="SalesQty60">'Бланк заказа'!$V$176:$V$176</definedName>
    <definedName name="SalesQty61">'Бланк заказа'!$V$181:$V$181</definedName>
    <definedName name="SalesQty62">'Бланк заказа'!$V$182:$V$182</definedName>
    <definedName name="SalesQty63">'Бланк заказа'!$V$187:$V$187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заказа'!$V$195:$V$195</definedName>
    <definedName name="SalesQty68">'Бланк заказа'!$V$200:$V$200</definedName>
    <definedName name="SalesQty69">'Бланк заказа'!$V$201:$V$201</definedName>
    <definedName name="SalesQty7">'Бланк заказа'!$V$37:$V$37</definedName>
    <definedName name="SalesQty70">'Бланк заказа'!$V$207:$V$207</definedName>
    <definedName name="SalesQty71">'Бланк заказа'!$V$213:$V$213</definedName>
    <definedName name="SalesQty72">'Бланк заказа'!$V$218:$V$218</definedName>
    <definedName name="SalesQty73">'Бланк заказа'!$V$224:$V$224</definedName>
    <definedName name="SalesQty74">'Бланк заказа'!$V$228:$V$228</definedName>
    <definedName name="SalesQty75">'Бланк заказа'!$V$232:$V$232</definedName>
    <definedName name="SalesQty76">'Бланк заказа'!$V$233:$V$233</definedName>
    <definedName name="SalesQty77">'Бланк заказа'!$V$234:$V$234</definedName>
    <definedName name="SalesQty78">'Бланк заказа'!$V$235:$V$235</definedName>
    <definedName name="SalesQty79">'Бланк заказа'!$V$239:$V$239</definedName>
    <definedName name="SalesQty8">'Бланк заказа'!$V$38:$V$38</definedName>
    <definedName name="SalesQty80">'Бланк заказа'!$V$240:$V$240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88">'Бланк заказа'!$V$248:$V$248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заказа'!$W$134:$W$134</definedName>
    <definedName name="SalesRoundBox49">'Бланк заказа'!$W$140:$W$140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заказа'!$W$148:$W$148</definedName>
    <definedName name="SalesRoundBox54">'Бланк заказа'!$W$152:$W$152</definedName>
    <definedName name="SalesRoundBox55">'Бланк заказа'!$W$153:$W$153</definedName>
    <definedName name="SalesRoundBox56">'Бланк заказа'!$W$159:$W$159</definedName>
    <definedName name="SalesRoundBox57">'Бланк заказа'!$W$160:$W$160</definedName>
    <definedName name="SalesRoundBox58">'Бланк заказа'!$W$165:$W$165</definedName>
    <definedName name="SalesRoundBox59">'Бланк заказа'!$W$170:$W$170</definedName>
    <definedName name="SalesRoundBox6">'Бланк заказа'!$W$36:$W$36</definedName>
    <definedName name="SalesRoundBox60">'Бланк заказа'!$W$176:$W$176</definedName>
    <definedName name="SalesRoundBox61">'Бланк заказа'!$W$181:$W$181</definedName>
    <definedName name="SalesRoundBox62">'Бланк заказа'!$W$182:$W$182</definedName>
    <definedName name="SalesRoundBox63">'Бланк заказа'!$W$187:$W$187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заказа'!$W$195:$W$195</definedName>
    <definedName name="SalesRoundBox68">'Бланк заказа'!$W$200:$W$200</definedName>
    <definedName name="SalesRoundBox69">'Бланк заказа'!$W$201:$W$201</definedName>
    <definedName name="SalesRoundBox7">'Бланк заказа'!$W$37:$W$37</definedName>
    <definedName name="SalesRoundBox70">'Бланк заказа'!$W$207:$W$207</definedName>
    <definedName name="SalesRoundBox71">'Бланк заказа'!$W$213:$W$213</definedName>
    <definedName name="SalesRoundBox72">'Бланк заказа'!$W$218:$W$218</definedName>
    <definedName name="SalesRoundBox73">'Бланк заказа'!$W$224:$W$224</definedName>
    <definedName name="SalesRoundBox74">'Бланк заказа'!$W$228:$W$228</definedName>
    <definedName name="SalesRoundBox75">'Бланк заказа'!$W$232:$W$232</definedName>
    <definedName name="SalesRoundBox76">'Бланк заказа'!$W$233:$W$233</definedName>
    <definedName name="SalesRoundBox77">'Бланк заказа'!$W$234:$W$234</definedName>
    <definedName name="SalesRoundBox78">'Бланк заказа'!$W$235:$W$235</definedName>
    <definedName name="SalesRoundBox79">'Бланк заказа'!$W$239:$W$239</definedName>
    <definedName name="SalesRoundBox8">'Бланк заказа'!$W$38:$W$38</definedName>
    <definedName name="SalesRoundBox80">'Бланк заказа'!$W$240:$W$240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88">'Бланк заказа'!$W$248:$W$248</definedName>
    <definedName name="SalesRoundBox9">'Бланк заказа'!$W$39:$W$39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заказа'!$U$134:$U$134</definedName>
    <definedName name="UnitOfMeasure49">'Бланк заказа'!$U$140:$U$140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заказа'!$U$148:$U$148</definedName>
    <definedName name="UnitOfMeasure54">'Бланк заказа'!$U$152:$U$152</definedName>
    <definedName name="UnitOfMeasure55">'Бланк заказа'!$U$153:$U$153</definedName>
    <definedName name="UnitOfMeasure56">'Бланк заказа'!$U$159:$U$159</definedName>
    <definedName name="UnitOfMeasure57">'Бланк заказа'!$U$160:$U$160</definedName>
    <definedName name="UnitOfMeasure58">'Бланк заказа'!$U$165:$U$165</definedName>
    <definedName name="UnitOfMeasure59">'Бланк заказа'!$U$170:$U$170</definedName>
    <definedName name="UnitOfMeasure6">'Бланк заказа'!$U$36:$U$36</definedName>
    <definedName name="UnitOfMeasure60">'Бланк заказа'!$U$176:$U$176</definedName>
    <definedName name="UnitOfMeasure61">'Бланк заказа'!$U$181:$U$181</definedName>
    <definedName name="UnitOfMeasure62">'Бланк заказа'!$U$182:$U$182</definedName>
    <definedName name="UnitOfMeasure63">'Бланк заказа'!$U$187:$U$187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заказа'!$U$195:$U$195</definedName>
    <definedName name="UnitOfMeasure68">'Бланк заказа'!$U$200:$U$200</definedName>
    <definedName name="UnitOfMeasure69">'Бланк заказа'!$U$201:$U$201</definedName>
    <definedName name="UnitOfMeasure7">'Бланк заказа'!$U$37:$U$37</definedName>
    <definedName name="UnitOfMeasure70">'Бланк заказа'!$U$207:$U$207</definedName>
    <definedName name="UnitOfMeasure71">'Бланк заказа'!$U$213:$U$213</definedName>
    <definedName name="UnitOfMeasure72">'Бланк заказа'!$U$218:$U$218</definedName>
    <definedName name="UnitOfMeasure73">'Бланк заказа'!$U$224:$U$224</definedName>
    <definedName name="UnitOfMeasure74">'Бланк заказа'!$U$228:$U$228</definedName>
    <definedName name="UnitOfMeasure75">'Бланк заказа'!$U$232:$U$232</definedName>
    <definedName name="UnitOfMeasure76">'Бланк заказа'!$U$233:$U$233</definedName>
    <definedName name="UnitOfMeasure77">'Бланк заказа'!$U$234:$U$234</definedName>
    <definedName name="UnitOfMeasure78">'Бланк заказа'!$U$235:$U$235</definedName>
    <definedName name="UnitOfMeasure79">'Бланк заказа'!$U$239:$U$239</definedName>
    <definedName name="UnitOfMeasure8">'Бланк заказа'!$U$38:$U$38</definedName>
    <definedName name="UnitOfMeasure80">'Бланк заказа'!$U$240:$U$240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88">'Бланк заказа'!$U$248:$U$248</definedName>
    <definedName name="UnitOfMeasure9">'Бланк заказа'!$U$39:$U$39</definedName>
    <definedName name="UnloadAddress">'Бланк заказа'!$D$8</definedName>
    <definedName name="UnloadAdressList0001">Setting!$B$8:$B$8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61" i="1" l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V253" i="1"/>
  <c r="V252" i="1"/>
  <c r="V250" i="1"/>
  <c r="V249" i="1"/>
  <c r="X248" i="1"/>
  <c r="W248" i="1"/>
  <c r="X247" i="1"/>
  <c r="W247" i="1"/>
  <c r="X246" i="1"/>
  <c r="W246" i="1"/>
  <c r="X245" i="1"/>
  <c r="W245" i="1"/>
  <c r="X244" i="1"/>
  <c r="W244" i="1"/>
  <c r="X243" i="1"/>
  <c r="W243" i="1"/>
  <c r="X242" i="1"/>
  <c r="W242" i="1"/>
  <c r="X241" i="1"/>
  <c r="W241" i="1"/>
  <c r="X240" i="1"/>
  <c r="W240" i="1"/>
  <c r="X239" i="1"/>
  <c r="X249" i="1" s="1"/>
  <c r="W239" i="1"/>
  <c r="W250" i="1" s="1"/>
  <c r="V237" i="1"/>
  <c r="V236" i="1"/>
  <c r="X235" i="1"/>
  <c r="W235" i="1"/>
  <c r="X234" i="1"/>
  <c r="W234" i="1"/>
  <c r="X233" i="1"/>
  <c r="W233" i="1"/>
  <c r="X232" i="1"/>
  <c r="X236" i="1" s="1"/>
  <c r="W232" i="1"/>
  <c r="W236" i="1" s="1"/>
  <c r="V230" i="1"/>
  <c r="V229" i="1"/>
  <c r="X228" i="1"/>
  <c r="X229" i="1" s="1"/>
  <c r="W228" i="1"/>
  <c r="W230" i="1" s="1"/>
  <c r="V226" i="1"/>
  <c r="V225" i="1"/>
  <c r="X224" i="1"/>
  <c r="X225" i="1" s="1"/>
  <c r="W224" i="1"/>
  <c r="W225" i="1" s="1"/>
  <c r="V220" i="1"/>
  <c r="V219" i="1"/>
  <c r="X218" i="1"/>
  <c r="X219" i="1" s="1"/>
  <c r="W218" i="1"/>
  <c r="W220" i="1" s="1"/>
  <c r="N218" i="1"/>
  <c r="V215" i="1"/>
  <c r="V214" i="1"/>
  <c r="X213" i="1"/>
  <c r="X214" i="1" s="1"/>
  <c r="W213" i="1"/>
  <c r="W215" i="1" s="1"/>
  <c r="V209" i="1"/>
  <c r="V208" i="1"/>
  <c r="X207" i="1"/>
  <c r="X208" i="1" s="1"/>
  <c r="W207" i="1"/>
  <c r="W208" i="1" s="1"/>
  <c r="N207" i="1"/>
  <c r="V203" i="1"/>
  <c r="V202" i="1"/>
  <c r="X201" i="1"/>
  <c r="W201" i="1"/>
  <c r="N201" i="1"/>
  <c r="X200" i="1"/>
  <c r="W200" i="1"/>
  <c r="N200" i="1"/>
  <c r="V197" i="1"/>
  <c r="V196" i="1"/>
  <c r="X195" i="1"/>
  <c r="X196" i="1" s="1"/>
  <c r="W195" i="1"/>
  <c r="W197" i="1" s="1"/>
  <c r="V192" i="1"/>
  <c r="V191" i="1"/>
  <c r="X190" i="1"/>
  <c r="W190" i="1"/>
  <c r="N190" i="1"/>
  <c r="X189" i="1"/>
  <c r="W189" i="1"/>
  <c r="N189" i="1"/>
  <c r="X188" i="1"/>
  <c r="W188" i="1"/>
  <c r="N188" i="1"/>
  <c r="X187" i="1"/>
  <c r="W187" i="1"/>
  <c r="N187" i="1"/>
  <c r="V184" i="1"/>
  <c r="V183" i="1"/>
  <c r="X182" i="1"/>
  <c r="W182" i="1"/>
  <c r="X181" i="1"/>
  <c r="X183" i="1" s="1"/>
  <c r="W181" i="1"/>
  <c r="W184" i="1" s="1"/>
  <c r="V178" i="1"/>
  <c r="V177" i="1"/>
  <c r="X176" i="1"/>
  <c r="X177" i="1" s="1"/>
  <c r="W176" i="1"/>
  <c r="W177" i="1" s="1"/>
  <c r="N176" i="1"/>
  <c r="V172" i="1"/>
  <c r="V171" i="1"/>
  <c r="X170" i="1"/>
  <c r="X171" i="1" s="1"/>
  <c r="W170" i="1"/>
  <c r="W171" i="1" s="1"/>
  <c r="V167" i="1"/>
  <c r="V166" i="1"/>
  <c r="X165" i="1"/>
  <c r="X166" i="1" s="1"/>
  <c r="W165" i="1"/>
  <c r="W167" i="1" s="1"/>
  <c r="N165" i="1"/>
  <c r="V162" i="1"/>
  <c r="V161" i="1"/>
  <c r="X160" i="1"/>
  <c r="W160" i="1"/>
  <c r="N160" i="1"/>
  <c r="X159" i="1"/>
  <c r="W159" i="1"/>
  <c r="N159" i="1"/>
  <c r="V155" i="1"/>
  <c r="V154" i="1"/>
  <c r="X153" i="1"/>
  <c r="W153" i="1"/>
  <c r="N153" i="1"/>
  <c r="X152" i="1"/>
  <c r="W152" i="1"/>
  <c r="N152" i="1"/>
  <c r="V150" i="1"/>
  <c r="V149" i="1"/>
  <c r="X148" i="1"/>
  <c r="W148" i="1"/>
  <c r="N148" i="1"/>
  <c r="X147" i="1"/>
  <c r="W147" i="1"/>
  <c r="N147" i="1"/>
  <c r="X146" i="1"/>
  <c r="W146" i="1"/>
  <c r="X145" i="1"/>
  <c r="W145" i="1"/>
  <c r="N145" i="1"/>
  <c r="V142" i="1"/>
  <c r="V141" i="1"/>
  <c r="X140" i="1"/>
  <c r="X141" i="1" s="1"/>
  <c r="W140" i="1"/>
  <c r="W142" i="1" s="1"/>
  <c r="N140" i="1"/>
  <c r="V136" i="1"/>
  <c r="V135" i="1"/>
  <c r="X134" i="1"/>
  <c r="W134" i="1"/>
  <c r="N134" i="1"/>
  <c r="X133" i="1"/>
  <c r="W133" i="1"/>
  <c r="N133" i="1"/>
  <c r="V130" i="1"/>
  <c r="V129" i="1"/>
  <c r="X128" i="1"/>
  <c r="W128" i="1"/>
  <c r="N128" i="1"/>
  <c r="X127" i="1"/>
  <c r="W127" i="1"/>
  <c r="N127" i="1"/>
  <c r="V124" i="1"/>
  <c r="V123" i="1"/>
  <c r="X122" i="1"/>
  <c r="X123" i="1" s="1"/>
  <c r="W122" i="1"/>
  <c r="W124" i="1" s="1"/>
  <c r="N122" i="1"/>
  <c r="V119" i="1"/>
  <c r="V118" i="1"/>
  <c r="X117" i="1"/>
  <c r="W117" i="1"/>
  <c r="N117" i="1"/>
  <c r="X116" i="1"/>
  <c r="W116" i="1"/>
  <c r="N116" i="1"/>
  <c r="X115" i="1"/>
  <c r="W115" i="1"/>
  <c r="X114" i="1"/>
  <c r="W114" i="1"/>
  <c r="N114" i="1"/>
  <c r="V111" i="1"/>
  <c r="V110" i="1"/>
  <c r="X109" i="1"/>
  <c r="X110" i="1" s="1"/>
  <c r="W109" i="1"/>
  <c r="W111" i="1" s="1"/>
  <c r="N109" i="1"/>
  <c r="V106" i="1"/>
  <c r="V105" i="1"/>
  <c r="X104" i="1"/>
  <c r="W104" i="1"/>
  <c r="N104" i="1"/>
  <c r="X103" i="1"/>
  <c r="W103" i="1"/>
  <c r="W106" i="1" s="1"/>
  <c r="N103" i="1"/>
  <c r="V100" i="1"/>
  <c r="V99" i="1"/>
  <c r="X98" i="1"/>
  <c r="W98" i="1"/>
  <c r="X97" i="1"/>
  <c r="W97" i="1"/>
  <c r="X96" i="1"/>
  <c r="W96" i="1"/>
  <c r="X95" i="1"/>
  <c r="W95" i="1"/>
  <c r="X94" i="1"/>
  <c r="X99" i="1" s="1"/>
  <c r="W94" i="1"/>
  <c r="W99" i="1" s="1"/>
  <c r="V91" i="1"/>
  <c r="V90" i="1"/>
  <c r="X89" i="1"/>
  <c r="W89" i="1"/>
  <c r="N89" i="1"/>
  <c r="X88" i="1"/>
  <c r="W88" i="1"/>
  <c r="N88" i="1"/>
  <c r="X87" i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W77" i="1"/>
  <c r="N77" i="1"/>
  <c r="V74" i="1"/>
  <c r="V73" i="1"/>
  <c r="X72" i="1"/>
  <c r="W72" i="1"/>
  <c r="N72" i="1"/>
  <c r="X71" i="1"/>
  <c r="W71" i="1"/>
  <c r="N71" i="1"/>
  <c r="V68" i="1"/>
  <c r="V67" i="1"/>
  <c r="X66" i="1"/>
  <c r="X67" i="1" s="1"/>
  <c r="W66" i="1"/>
  <c r="W68" i="1" s="1"/>
  <c r="N66" i="1"/>
  <c r="V63" i="1"/>
  <c r="V62" i="1"/>
  <c r="X61" i="1"/>
  <c r="W61" i="1"/>
  <c r="X60" i="1"/>
  <c r="X62" i="1" s="1"/>
  <c r="W60" i="1"/>
  <c r="W63" i="1" s="1"/>
  <c r="V57" i="1"/>
  <c r="V56" i="1"/>
  <c r="X55" i="1"/>
  <c r="W55" i="1"/>
  <c r="X54" i="1"/>
  <c r="W54" i="1"/>
  <c r="X53" i="1"/>
  <c r="W53" i="1"/>
  <c r="X52" i="1"/>
  <c r="W52" i="1"/>
  <c r="X51" i="1"/>
  <c r="W51" i="1"/>
  <c r="X50" i="1"/>
  <c r="X56" i="1" s="1"/>
  <c r="W50" i="1"/>
  <c r="W56" i="1" s="1"/>
  <c r="N50" i="1"/>
  <c r="V47" i="1"/>
  <c r="V46" i="1"/>
  <c r="X45" i="1"/>
  <c r="W45" i="1"/>
  <c r="W47" i="1" s="1"/>
  <c r="N45" i="1"/>
  <c r="X44" i="1"/>
  <c r="X46" i="1" s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W33" i="1" s="1"/>
  <c r="N28" i="1"/>
  <c r="V24" i="1"/>
  <c r="V23" i="1"/>
  <c r="X22" i="1"/>
  <c r="X23" i="1" s="1"/>
  <c r="W22" i="1"/>
  <c r="W24" i="1" s="1"/>
  <c r="N22" i="1"/>
  <c r="H10" i="1"/>
  <c r="A9" i="1"/>
  <c r="D7" i="1"/>
  <c r="O6" i="1"/>
  <c r="N2" i="1"/>
  <c r="W100" i="1" l="1"/>
  <c r="W57" i="1"/>
  <c r="W62" i="1"/>
  <c r="W67" i="1"/>
  <c r="X73" i="1"/>
  <c r="W74" i="1"/>
  <c r="X83" i="1"/>
  <c r="X90" i="1"/>
  <c r="W90" i="1"/>
  <c r="W123" i="1"/>
  <c r="X129" i="1"/>
  <c r="W130" i="1"/>
  <c r="X135" i="1"/>
  <c r="W141" i="1"/>
  <c r="X149" i="1"/>
  <c r="W149" i="1"/>
  <c r="W154" i="1"/>
  <c r="W162" i="1"/>
  <c r="W191" i="1"/>
  <c r="W196" i="1"/>
  <c r="X202" i="1"/>
  <c r="W203" i="1"/>
  <c r="X40" i="1"/>
  <c r="W40" i="1"/>
  <c r="W84" i="1"/>
  <c r="W91" i="1"/>
  <c r="W110" i="1"/>
  <c r="X118" i="1"/>
  <c r="W118" i="1"/>
  <c r="W136" i="1"/>
  <c r="W150" i="1"/>
  <c r="X154" i="1"/>
  <c r="W155" i="1"/>
  <c r="X161" i="1"/>
  <c r="W166" i="1"/>
  <c r="W183" i="1"/>
  <c r="X191" i="1"/>
  <c r="W192" i="1"/>
  <c r="W202" i="1"/>
  <c r="W214" i="1"/>
  <c r="W219" i="1"/>
  <c r="W229" i="1"/>
  <c r="W249" i="1"/>
  <c r="V254" i="1"/>
  <c r="F10" i="1"/>
  <c r="J9" i="1"/>
  <c r="F9" i="1"/>
  <c r="A10" i="1"/>
  <c r="W32" i="1"/>
  <c r="W105" i="1"/>
  <c r="H9" i="1"/>
  <c r="W253" i="1"/>
  <c r="W252" i="1"/>
  <c r="W23" i="1"/>
  <c r="V255" i="1"/>
  <c r="X32" i="1"/>
  <c r="V251" i="1"/>
  <c r="W41" i="1"/>
  <c r="W46" i="1"/>
  <c r="W73" i="1"/>
  <c r="W83" i="1"/>
  <c r="X105" i="1"/>
  <c r="W119" i="1"/>
  <c r="W129" i="1"/>
  <c r="W135" i="1"/>
  <c r="W161" i="1"/>
  <c r="W172" i="1"/>
  <c r="W178" i="1"/>
  <c r="W209" i="1"/>
  <c r="W226" i="1"/>
  <c r="W237" i="1"/>
  <c r="W254" i="1" l="1"/>
  <c r="W251" i="1"/>
  <c r="X256" i="1"/>
  <c r="W255" i="1"/>
  <c r="B264" i="1" s="1"/>
  <c r="C264" i="1"/>
  <c r="A264" i="1" l="1"/>
</calcChain>
</file>

<file path=xl/sharedStrings.xml><?xml version="1.0" encoding="utf-8"?>
<sst xmlns="http://schemas.openxmlformats.org/spreadsheetml/2006/main" count="918" uniqueCount="362">
  <si>
    <t xml:space="preserve">  БЛАНК ЗАКАЗА </t>
  </si>
  <si>
    <t>ЗПФ</t>
  </si>
  <si>
    <t>на отгрузку продукции с ООО Трейд-Сервис с</t>
  </si>
  <si>
    <t>05.12.2023</t>
  </si>
  <si>
    <t>бланк создан</t>
  </si>
  <si>
    <t>04.12.2023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</si>
  <si>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</si>
  <si>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</si>
  <si>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</si>
  <si>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</si>
  <si>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</si>
  <si>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</si>
  <si>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</si>
  <si>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</si>
  <si>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</si>
  <si>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</si>
  <si>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</si>
  <si>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</si>
  <si>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</si>
  <si>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</si>
  <si>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</si>
  <si>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</si>
  <si>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</si>
  <si>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</si>
  <si>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</si>
  <si>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</si>
  <si>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</si>
  <si>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</si>
  <si>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</si>
  <si>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</si>
  <si>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</si>
  <si>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</si>
  <si>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</si>
  <si>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</si>
  <si>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</si>
  <si>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</si>
  <si>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</si>
  <si>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</si>
  <si>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</si>
  <si>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</si>
  <si>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</si>
  <si>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</si>
  <si>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</si>
  <si>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</si>
  <si>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</si>
  <si>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</si>
  <si>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</si>
  <si>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</si>
  <si>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</si>
  <si>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</si>
  <si>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</si>
  <si>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</si>
  <si>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</si>
  <si>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</si>
  <si>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</si>
  <si>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</si>
  <si>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</si>
  <si>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</si>
  <si>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</si>
  <si>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</si>
  <si>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</si>
  <si>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</si>
  <si>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</si>
  <si>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</si>
  <si>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</si>
  <si>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</si>
  <si>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</si>
  <si>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</si>
  <si>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</si>
  <si>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</si>
  <si>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</si>
  <si>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</si>
  <si>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</si>
  <si>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</si>
  <si>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</si>
  <si>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</si>
  <si>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</si>
  <si>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</si>
  <si>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</si>
  <si>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</si>
  <si>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</si>
  <si>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</si>
  <si>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</si>
  <si>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</si>
  <si>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</si>
  <si>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</si>
  <si>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</si>
  <si>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</si>
  <si>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</si>
  <si>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</si>
  <si>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</si>
  <si>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</si>
  <si>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</si>
  <si>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</si>
  <si>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</si>
  <si>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</si>
  <si>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</si>
  <si>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</si>
  <si>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</si>
  <si>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</si>
  <si>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</si>
  <si>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</si>
  <si>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</si>
  <si>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</si>
  <si>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</si>
  <si>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</si>
  <si>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</si>
  <si>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</si>
  <si>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</si>
  <si>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</si>
  <si>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</si>
  <si>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</si>
  <si>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</si>
  <si>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</si>
  <si>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</si>
  <si>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</si>
  <si>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</si>
  <si>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</si>
  <si>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</si>
  <si>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</si>
  <si>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</si>
  <si>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</si>
  <si>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</si>
  <si>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</si>
  <si>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</si>
  <si>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</si>
  <si>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</si>
  <si>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</si>
  <si>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</si>
  <si>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</si>
  <si>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</si>
  <si>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</si>
  <si>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</si>
  <si>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</si>
  <si>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</si>
  <si>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</si>
  <si>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</si>
  <si>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</si>
  <si>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</si>
  <si>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</si>
  <si>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</si>
  <si>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</si>
  <si>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</si>
  <si>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</si>
  <si>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</si>
  <si>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</si>
  <si>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</si>
  <si>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</si>
  <si>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</si>
  <si>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</si>
  <si>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</si>
  <si>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</si>
  <si>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</si>
  <si>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</si>
  <si>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</si>
  <si>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</si>
  <si>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</si>
  <si>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</si>
  <si>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</si>
  <si>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</si>
  <si>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</si>
  <si>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</si>
  <si>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</si>
  <si>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</si>
  <si>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</si>
  <si>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</si>
  <si>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</si>
  <si>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</si>
  <si>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SU002731</t>
  </si>
  <si>
    <t>P003603</t>
  </si>
  <si>
    <t>Пельмени «Бульмени по-сибирски с говядиной и свининой» 0,8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</si>
  <si>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</si>
  <si>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</si>
  <si>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</si>
  <si>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</si>
  <si>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</si>
  <si>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</si>
  <si>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</si>
  <si>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</si>
  <si>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</si>
  <si>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</si>
  <si>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</si>
  <si>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</si>
  <si>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</si>
  <si>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</si>
  <si>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</si>
  <si>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</si>
  <si>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</si>
  <si>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</si>
  <si>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</si>
  <si>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</si>
  <si>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</si>
  <si>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</si>
  <si>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</si>
  <si>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</si>
  <si>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</si>
  <si>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</si>
  <si>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</si>
  <si>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</si>
  <si>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</si>
  <si>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</si>
  <si>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</si>
  <si>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</si>
  <si>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</si>
  <si>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SU002289</t>
  </si>
  <si>
    <t>P002492</t>
  </si>
  <si>
    <t>No Name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</si>
  <si>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</si>
  <si>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</si>
  <si>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</si>
  <si>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</si>
  <si>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</si>
  <si>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</si>
  <si>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</si>
  <si>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</si>
  <si>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</si>
  <si>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</si>
  <si>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</si>
  <si>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</si>
  <si>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</si>
  <si>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</si>
  <si>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</si>
  <si>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</si>
  <si>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</si>
  <si>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</si>
  <si>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</si>
  <si>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</si>
  <si>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</si>
  <si>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</si>
  <si>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</si>
  <si>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</si>
  <si>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</si>
  <si>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</si>
  <si>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</si>
  <si>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</si>
  <si>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</si>
  <si>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</si>
  <si>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</si>
  <si>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</si>
  <si>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</si>
  <si>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</si>
  <si>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</si>
  <si>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</si>
  <si>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</si>
  <si>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Мясорубская</t>
  </si>
  <si>
    <t>SU003145</t>
  </si>
  <si>
    <t>P003731</t>
  </si>
  <si>
    <t>Пельмени «Мясорубские с рубленой говядиной» 0,7 сфера ТМ «Стародворье»</t>
  </si>
  <si>
    <t>Новинка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</si>
  <si>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</si>
  <si>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</si>
  <si>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</si>
  <si>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</si>
  <si>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</si>
  <si>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</si>
  <si>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</si>
  <si>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</si>
  <si>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</si>
  <si>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</si>
  <si>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</si>
  <si>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</si>
  <si>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</si>
  <si>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</si>
  <si>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</si>
  <si>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</si>
  <si>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</si>
  <si>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</si>
  <si>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</si>
  <si>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</si>
  <si>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</si>
  <si>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</si>
  <si>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</si>
  <si>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</si>
  <si>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</si>
  <si>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</si>
  <si>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</si>
  <si>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</si>
  <si>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</si>
  <si>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</si>
  <si>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</si>
  <si>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</si>
  <si>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</si>
  <si>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</si>
  <si>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</si>
  <si>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</si>
  <si>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</si>
  <si>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</si>
  <si>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</si>
  <si>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</si>
  <si>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</si>
  <si>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</si>
  <si>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</si>
  <si>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</si>
  <si>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</si>
  <si>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</si>
  <si>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</si>
  <si>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</si>
  <si>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</si>
  <si>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</si>
  <si>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</si>
  <si>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</si>
  <si>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</si>
  <si>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</si>
  <si>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</si>
  <si>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</si>
  <si>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</si>
  <si>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</si>
  <si>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</si>
  <si>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</si>
  <si>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</si>
  <si>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</si>
  <si>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</si>
  <si>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</si>
  <si>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</si>
  <si>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</si>
  <si>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</si>
  <si>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</si>
  <si>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</si>
  <si>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</si>
  <si>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</si>
  <si>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</si>
  <si>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</si>
  <si>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</si>
  <si>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</si>
  <si>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</si>
  <si>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</si>
  <si>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</si>
  <si>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</si>
  <si>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</si>
  <si>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</si>
  <si>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</si>
  <si>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</si>
  <si>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</si>
  <si>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</si>
  <si>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</si>
  <si>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</si>
  <si>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</si>
  <si>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</si>
  <si>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</si>
  <si>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</si>
  <si>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</si>
  <si>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</si>
  <si>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</si>
  <si>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</si>
  <si>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</si>
  <si>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</si>
  <si>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</si>
  <si>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</si>
  <si>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</si>
  <si>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</si>
  <si>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</si>
  <si>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</si>
  <si>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</si>
  <si>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</si>
  <si>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</si>
  <si>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</si>
  <si>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</si>
  <si>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</si>
  <si>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</si>
  <si>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</si>
  <si>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</si>
  <si>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мультиреф 9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</si>
</sst>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8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8" fillId="27" borderId="0" xfId="0" applyFont="1" applyFill="1" applyAlignment="1" applyProtection="1">
      <alignment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8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10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0" fillId="0" borderId="20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5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0" fillId="0" borderId="42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4" fontId="34" fillId="24" borderId="0" xfId="0" applyNumberFormat="1" applyFont="1" applyFill="1" applyAlignment="1">
      <alignment vertical="center" wrapText="1"/>
    </xf>
    <xf numFmtId="0" fontId="0" fillId="0" borderId="41" xfId="0" applyBorder="1" applyProtection="1">
      <protection hidden="1"/>
    </xf>
    <xf numFmtId="0" fontId="1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5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3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15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2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7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8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64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55" customFormat="1" ht="45" customHeight="1" x14ac:dyDescent="0.2">
      <c r="A1" s="42"/>
      <c r="B1" s="42"/>
      <c r="C1" s="42"/>
      <c r="D1" s="230" t="s">
        <v>0</v>
      </c>
      <c r="E1" s="231"/>
      <c r="F1" s="231"/>
      <c r="G1" s="13" t="s">
        <v>1</v>
      </c>
      <c r="H1" s="230" t="s">
        <v>2</v>
      </c>
      <c r="I1" s="231"/>
      <c r="J1" s="231"/>
      <c r="K1" s="231"/>
      <c r="L1" s="231"/>
      <c r="M1" s="231"/>
      <c r="N1" s="231"/>
      <c r="O1" s="231"/>
      <c r="P1" s="239" t="s">
        <v>3</v>
      </c>
      <c r="Q1" s="231"/>
      <c r="R1" s="231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55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31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6"/>
      <c r="P2" s="166"/>
      <c r="Q2" s="166"/>
      <c r="R2" s="166"/>
      <c r="S2" s="166"/>
      <c r="T2" s="166"/>
      <c r="U2" s="166"/>
      <c r="V2" s="17"/>
      <c r="W2" s="17"/>
      <c r="X2" s="17"/>
      <c r="Y2" s="17"/>
      <c r="Z2" s="52"/>
      <c r="AA2" s="52"/>
      <c r="AB2" s="52"/>
    </row>
    <row r="3" spans="1:29" s="155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66"/>
      <c r="O3" s="166"/>
      <c r="P3" s="166"/>
      <c r="Q3" s="166"/>
      <c r="R3" s="166"/>
      <c r="S3" s="166"/>
      <c r="T3" s="166"/>
      <c r="U3" s="166"/>
      <c r="V3" s="17"/>
      <c r="W3" s="17"/>
      <c r="X3" s="17"/>
      <c r="Y3" s="17"/>
      <c r="Z3" s="52"/>
      <c r="AA3" s="52"/>
      <c r="AB3" s="52"/>
    </row>
    <row r="4" spans="1:29" s="155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55" customFormat="1" ht="23.45" customHeight="1" x14ac:dyDescent="0.2">
      <c r="A5" s="281" t="s">
        <v>8</v>
      </c>
      <c r="B5" s="191"/>
      <c r="C5" s="192"/>
      <c r="D5" s="304"/>
      <c r="E5" s="305"/>
      <c r="F5" s="234" t="s">
        <v>9</v>
      </c>
      <c r="G5" s="192"/>
      <c r="H5" s="304" t="s">
        <v>361</v>
      </c>
      <c r="I5" s="330"/>
      <c r="J5" s="330"/>
      <c r="K5" s="330"/>
      <c r="L5" s="305"/>
      <c r="N5" s="25" t="s">
        <v>10</v>
      </c>
      <c r="O5" s="232">
        <v>45270</v>
      </c>
      <c r="P5" s="205"/>
      <c r="R5" s="237" t="s">
        <v>11</v>
      </c>
      <c r="S5" s="198"/>
      <c r="T5" s="261" t="s">
        <v>12</v>
      </c>
      <c r="U5" s="205"/>
      <c r="Z5" s="52"/>
      <c r="AA5" s="52"/>
      <c r="AB5" s="52"/>
    </row>
    <row r="6" spans="1:29" s="155" customFormat="1" ht="24" customHeight="1" x14ac:dyDescent="0.2">
      <c r="A6" s="281" t="s">
        <v>13</v>
      </c>
      <c r="B6" s="191"/>
      <c r="C6" s="192"/>
      <c r="D6" s="203" t="s">
        <v>14</v>
      </c>
      <c r="E6" s="204"/>
      <c r="F6" s="204"/>
      <c r="G6" s="204"/>
      <c r="H6" s="204"/>
      <c r="I6" s="204"/>
      <c r="J6" s="204"/>
      <c r="K6" s="204"/>
      <c r="L6" s="205"/>
      <c r="N6" s="25" t="s">
        <v>15</v>
      </c>
      <c r="O6" s="298" t="str">
        <f>IF(O5=0," ",CHOOSE(WEEKDAY(O5,2),"Понедельник","Вторник","Среда","Четверг","Пятница","Суббота","Воскресенье"))</f>
        <v>Воскресенье</v>
      </c>
      <c r="P6" s="174"/>
      <c r="R6" s="326" t="s">
        <v>16</v>
      </c>
      <c r="S6" s="198"/>
      <c r="T6" s="264" t="s">
        <v>17</v>
      </c>
      <c r="U6" s="265"/>
      <c r="Z6" s="52"/>
      <c r="AA6" s="52"/>
      <c r="AB6" s="52"/>
    </row>
    <row r="7" spans="1:29" s="155" customFormat="1" ht="21.75" hidden="1" customHeight="1" x14ac:dyDescent="0.2">
      <c r="A7" s="56"/>
      <c r="B7" s="56"/>
      <c r="C7" s="56"/>
      <c r="D7" s="271" t="str">
        <f>IFERROR(VLOOKUP(DeliveryAddress,Table,3,0),1)</f>
        <v>1</v>
      </c>
      <c r="E7" s="272"/>
      <c r="F7" s="272"/>
      <c r="G7" s="272"/>
      <c r="H7" s="272"/>
      <c r="I7" s="272"/>
      <c r="J7" s="272"/>
      <c r="K7" s="272"/>
      <c r="L7" s="202"/>
      <c r="N7" s="25"/>
      <c r="O7" s="43"/>
      <c r="P7" s="43"/>
      <c r="R7" s="166"/>
      <c r="S7" s="198"/>
      <c r="T7" s="266"/>
      <c r="U7" s="267"/>
      <c r="Z7" s="52"/>
      <c r="AA7" s="52"/>
      <c r="AB7" s="52"/>
    </row>
    <row r="8" spans="1:29" s="155" customFormat="1" ht="25.5" customHeight="1" x14ac:dyDescent="0.2">
      <c r="A8" s="169" t="s">
        <v>18</v>
      </c>
      <c r="B8" s="170"/>
      <c r="C8" s="171"/>
      <c r="D8" s="307" t="s">
        <v>19</v>
      </c>
      <c r="E8" s="308"/>
      <c r="F8" s="308"/>
      <c r="G8" s="308"/>
      <c r="H8" s="308"/>
      <c r="I8" s="308"/>
      <c r="J8" s="308"/>
      <c r="K8" s="308"/>
      <c r="L8" s="309"/>
      <c r="N8" s="25" t="s">
        <v>20</v>
      </c>
      <c r="O8" s="212">
        <v>0.33333333333333331</v>
      </c>
      <c r="P8" s="205"/>
      <c r="R8" s="166"/>
      <c r="S8" s="198"/>
      <c r="T8" s="266"/>
      <c r="U8" s="267"/>
      <c r="Z8" s="52"/>
      <c r="AA8" s="52"/>
      <c r="AB8" s="52"/>
    </row>
    <row r="9" spans="1:29" s="155" customFormat="1" ht="39.950000000000003" customHeight="1" x14ac:dyDescent="0.2">
      <c r="A9" s="17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6"/>
      <c r="C9" s="166"/>
      <c r="D9" s="220"/>
      <c r="E9" s="221"/>
      <c r="F9" s="17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6"/>
      <c r="H9" s="236" t="str">
        <f>IF(AND($A$9="Тип доверенности/получателя при получении в адресе перегруза:",$D$9="Разовая доверенность"),"Введите ФИО","")</f>
        <v/>
      </c>
      <c r="I9" s="221"/>
      <c r="J9" s="23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21"/>
      <c r="L9" s="221"/>
      <c r="N9" s="27" t="s">
        <v>21</v>
      </c>
      <c r="O9" s="232"/>
      <c r="P9" s="205"/>
      <c r="R9" s="166"/>
      <c r="S9" s="198"/>
      <c r="T9" s="268"/>
      <c r="U9" s="269"/>
      <c r="V9" s="44"/>
      <c r="W9" s="44"/>
      <c r="X9" s="44"/>
      <c r="Y9" s="44"/>
      <c r="Z9" s="52"/>
      <c r="AA9" s="52"/>
      <c r="AB9" s="52"/>
    </row>
    <row r="10" spans="1:29" s="155" customFormat="1" ht="26.45" customHeight="1" x14ac:dyDescent="0.2">
      <c r="A10" s="17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6"/>
      <c r="C10" s="166"/>
      <c r="D10" s="220"/>
      <c r="E10" s="221"/>
      <c r="F10" s="17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6"/>
      <c r="H10" s="214" t="str">
        <f>IFERROR(VLOOKUP($D$10,Proxy,2,FALSE),"")</f>
        <v/>
      </c>
      <c r="I10" s="166"/>
      <c r="J10" s="166"/>
      <c r="K10" s="166"/>
      <c r="L10" s="166"/>
      <c r="N10" s="27" t="s">
        <v>22</v>
      </c>
      <c r="O10" s="212"/>
      <c r="P10" s="205"/>
      <c r="S10" s="25" t="s">
        <v>23</v>
      </c>
      <c r="T10" s="334" t="s">
        <v>24</v>
      </c>
      <c r="U10" s="265"/>
      <c r="V10" s="45"/>
      <c r="W10" s="45"/>
      <c r="X10" s="45"/>
      <c r="Y10" s="45"/>
      <c r="Z10" s="52"/>
      <c r="AA10" s="52"/>
      <c r="AB10" s="52"/>
    </row>
    <row r="11" spans="1:29" s="155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26</v>
      </c>
      <c r="O11" s="212"/>
      <c r="P11" s="205"/>
      <c r="S11" s="25" t="s">
        <v>27</v>
      </c>
      <c r="T11" s="206" t="s">
        <v>28</v>
      </c>
      <c r="U11" s="207"/>
      <c r="V11" s="46"/>
      <c r="W11" s="46"/>
      <c r="X11" s="46"/>
      <c r="Y11" s="46"/>
      <c r="Z11" s="52"/>
      <c r="AA11" s="52"/>
      <c r="AB11" s="52"/>
    </row>
    <row r="12" spans="1:29" s="155" customFormat="1" ht="18.600000000000001" customHeight="1" x14ac:dyDescent="0.2">
      <c r="A12" s="194" t="s">
        <v>29</v>
      </c>
      <c r="B12" s="191"/>
      <c r="C12" s="191"/>
      <c r="D12" s="191"/>
      <c r="E12" s="191"/>
      <c r="F12" s="191"/>
      <c r="G12" s="191"/>
      <c r="H12" s="191"/>
      <c r="I12" s="191"/>
      <c r="J12" s="191"/>
      <c r="K12" s="191"/>
      <c r="L12" s="192"/>
      <c r="N12" s="25" t="s">
        <v>30</v>
      </c>
      <c r="O12" s="201"/>
      <c r="P12" s="202"/>
      <c r="Q12" s="24"/>
      <c r="S12" s="25"/>
      <c r="T12" s="231"/>
      <c r="U12" s="166"/>
      <c r="Z12" s="52"/>
      <c r="AA12" s="52"/>
      <c r="AB12" s="52"/>
    </row>
    <row r="13" spans="1:29" s="155" customFormat="1" ht="23.25" customHeight="1" x14ac:dyDescent="0.2">
      <c r="A13" s="194" t="s">
        <v>31</v>
      </c>
      <c r="B13" s="191"/>
      <c r="C13" s="191"/>
      <c r="D13" s="191"/>
      <c r="E13" s="191"/>
      <c r="F13" s="191"/>
      <c r="G13" s="191"/>
      <c r="H13" s="191"/>
      <c r="I13" s="191"/>
      <c r="J13" s="191"/>
      <c r="K13" s="191"/>
      <c r="L13" s="192"/>
      <c r="M13" s="27"/>
      <c r="N13" s="27" t="s">
        <v>32</v>
      </c>
      <c r="O13" s="206"/>
      <c r="P13" s="207"/>
      <c r="Q13" s="24"/>
      <c r="V13" s="50"/>
      <c r="W13" s="50"/>
      <c r="X13" s="50"/>
      <c r="Y13" s="50"/>
      <c r="Z13" s="52"/>
      <c r="AA13" s="52"/>
      <c r="AB13" s="52"/>
    </row>
    <row r="14" spans="1:29" s="155" customFormat="1" ht="18.600000000000001" customHeight="1" x14ac:dyDescent="0.2">
      <c r="A14" s="194" t="s">
        <v>33</v>
      </c>
      <c r="B14" s="191"/>
      <c r="C14" s="191"/>
      <c r="D14" s="191"/>
      <c r="E14" s="191"/>
      <c r="F14" s="191"/>
      <c r="G14" s="191"/>
      <c r="H14" s="191"/>
      <c r="I14" s="191"/>
      <c r="J14" s="191"/>
      <c r="K14" s="191"/>
      <c r="L14" s="192"/>
      <c r="V14" s="51"/>
      <c r="W14" s="51"/>
      <c r="X14" s="51"/>
      <c r="Y14" s="51"/>
      <c r="Z14" s="52"/>
      <c r="AA14" s="52"/>
      <c r="AB14" s="52"/>
    </row>
    <row r="15" spans="1:29" s="155" customFormat="1" ht="22.5" customHeight="1" x14ac:dyDescent="0.2">
      <c r="A15" s="235" t="s">
        <v>34</v>
      </c>
      <c r="B15" s="191"/>
      <c r="C15" s="191"/>
      <c r="D15" s="191"/>
      <c r="E15" s="191"/>
      <c r="F15" s="191"/>
      <c r="G15" s="191"/>
      <c r="H15" s="191"/>
      <c r="I15" s="191"/>
      <c r="J15" s="191"/>
      <c r="K15" s="191"/>
      <c r="L15" s="192"/>
      <c r="N15" s="278" t="s">
        <v>35</v>
      </c>
      <c r="O15" s="231"/>
      <c r="P15" s="231"/>
      <c r="Q15" s="231"/>
      <c r="R15" s="231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79"/>
      <c r="O16" s="279"/>
      <c r="P16" s="279"/>
      <c r="Q16" s="279"/>
      <c r="R16" s="279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82" t="s">
        <v>36</v>
      </c>
      <c r="B17" s="182" t="s">
        <v>37</v>
      </c>
      <c r="C17" s="284" t="s">
        <v>38</v>
      </c>
      <c r="D17" s="182" t="s">
        <v>39</v>
      </c>
      <c r="E17" s="183"/>
      <c r="F17" s="182" t="s">
        <v>40</v>
      </c>
      <c r="G17" s="182" t="s">
        <v>41</v>
      </c>
      <c r="H17" s="182" t="s">
        <v>42</v>
      </c>
      <c r="I17" s="182" t="s">
        <v>43</v>
      </c>
      <c r="J17" s="182" t="s">
        <v>44</v>
      </c>
      <c r="K17" s="182" t="s">
        <v>45</v>
      </c>
      <c r="L17" s="182" t="s">
        <v>46</v>
      </c>
      <c r="M17" s="182" t="s">
        <v>47</v>
      </c>
      <c r="N17" s="182" t="s">
        <v>48</v>
      </c>
      <c r="O17" s="296"/>
      <c r="P17" s="296"/>
      <c r="Q17" s="296"/>
      <c r="R17" s="183"/>
      <c r="S17" s="238" t="s">
        <v>49</v>
      </c>
      <c r="T17" s="192"/>
      <c r="U17" s="182" t="s">
        <v>50</v>
      </c>
      <c r="V17" s="182" t="s">
        <v>51</v>
      </c>
      <c r="W17" s="324" t="s">
        <v>52</v>
      </c>
      <c r="X17" s="182" t="s">
        <v>53</v>
      </c>
      <c r="Y17" s="163" t="s">
        <v>54</v>
      </c>
      <c r="Z17" s="163" t="s">
        <v>55</v>
      </c>
      <c r="AA17" s="163" t="s">
        <v>56</v>
      </c>
      <c r="AB17" s="314"/>
      <c r="AC17" s="315"/>
      <c r="AD17" s="290"/>
      <c r="BA17" s="312" t="s">
        <v>57</v>
      </c>
    </row>
    <row r="18" spans="1:53" ht="14.25" customHeight="1" x14ac:dyDescent="0.2">
      <c r="A18" s="186"/>
      <c r="B18" s="186"/>
      <c r="C18" s="186"/>
      <c r="D18" s="184"/>
      <c r="E18" s="185"/>
      <c r="F18" s="186"/>
      <c r="G18" s="186"/>
      <c r="H18" s="186"/>
      <c r="I18" s="186"/>
      <c r="J18" s="186"/>
      <c r="K18" s="186"/>
      <c r="L18" s="186"/>
      <c r="M18" s="186"/>
      <c r="N18" s="184"/>
      <c r="O18" s="297"/>
      <c r="P18" s="297"/>
      <c r="Q18" s="297"/>
      <c r="R18" s="185"/>
      <c r="S18" s="154" t="s">
        <v>58</v>
      </c>
      <c r="T18" s="154" t="s">
        <v>59</v>
      </c>
      <c r="U18" s="186"/>
      <c r="V18" s="186"/>
      <c r="W18" s="325"/>
      <c r="X18" s="186"/>
      <c r="Y18" s="164"/>
      <c r="Z18" s="164"/>
      <c r="AA18" s="316"/>
      <c r="AB18" s="317"/>
      <c r="AC18" s="318"/>
      <c r="AD18" s="291"/>
      <c r="BA18" s="166"/>
    </row>
    <row r="19" spans="1:53" ht="27.75" customHeight="1" x14ac:dyDescent="0.2">
      <c r="A19" s="167" t="s">
        <v>60</v>
      </c>
      <c r="B19" s="168"/>
      <c r="C19" s="168"/>
      <c r="D19" s="168"/>
      <c r="E19" s="168"/>
      <c r="F19" s="168"/>
      <c r="G19" s="168"/>
      <c r="H19" s="168"/>
      <c r="I19" s="168"/>
      <c r="J19" s="168"/>
      <c r="K19" s="168"/>
      <c r="L19" s="168"/>
      <c r="M19" s="168"/>
      <c r="N19" s="168"/>
      <c r="O19" s="168"/>
      <c r="P19" s="168"/>
      <c r="Q19" s="168"/>
      <c r="R19" s="168"/>
      <c r="S19" s="168"/>
      <c r="T19" s="168"/>
      <c r="U19" s="168"/>
      <c r="V19" s="168"/>
      <c r="W19" s="168"/>
      <c r="X19" s="168"/>
      <c r="Y19" s="49"/>
      <c r="Z19" s="49"/>
    </row>
    <row r="20" spans="1:53" ht="16.5" customHeight="1" x14ac:dyDescent="0.25">
      <c r="A20" s="172" t="s">
        <v>60</v>
      </c>
      <c r="B20" s="166"/>
      <c r="C20" s="166"/>
      <c r="D20" s="166"/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53"/>
      <c r="Z20" s="153"/>
    </row>
    <row r="21" spans="1:53" ht="14.25" customHeight="1" x14ac:dyDescent="0.25">
      <c r="A21" s="165" t="s">
        <v>61</v>
      </c>
      <c r="B21" s="166"/>
      <c r="C21" s="166"/>
      <c r="D21" s="166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52"/>
      <c r="Z21" s="152"/>
    </row>
    <row r="22" spans="1:53" ht="27" customHeight="1" x14ac:dyDescent="0.25">
      <c r="A22" s="55" t="s">
        <v>62</v>
      </c>
      <c r="B22" s="55" t="s">
        <v>63</v>
      </c>
      <c r="C22" s="32">
        <v>4301070826</v>
      </c>
      <c r="D22" s="173">
        <v>4607111035752</v>
      </c>
      <c r="E22" s="174"/>
      <c r="F22" s="156">
        <v>0.43</v>
      </c>
      <c r="G22" s="33">
        <v>16</v>
      </c>
      <c r="H22" s="156">
        <v>6.88</v>
      </c>
      <c r="I22" s="156">
        <v>7.2539999999999996</v>
      </c>
      <c r="J22" s="33">
        <v>84</v>
      </c>
      <c r="K22" s="33" t="s">
        <v>64</v>
      </c>
      <c r="L22" s="34" t="s">
        <v>65</v>
      </c>
      <c r="M22" s="33">
        <v>90</v>
      </c>
      <c r="N22" s="233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77"/>
      <c r="P22" s="177"/>
      <c r="Q22" s="177"/>
      <c r="R22" s="174"/>
      <c r="S22" s="35"/>
      <c r="T22" s="35"/>
      <c r="U22" s="36" t="s">
        <v>66</v>
      </c>
      <c r="V22" s="157">
        <v>0</v>
      </c>
      <c r="W22" s="158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x14ac:dyDescent="0.2">
      <c r="A23" s="178"/>
      <c r="B23" s="166"/>
      <c r="C23" s="166"/>
      <c r="D23" s="166"/>
      <c r="E23" s="166"/>
      <c r="F23" s="166"/>
      <c r="G23" s="166"/>
      <c r="H23" s="166"/>
      <c r="I23" s="166"/>
      <c r="J23" s="166"/>
      <c r="K23" s="166"/>
      <c r="L23" s="166"/>
      <c r="M23" s="179"/>
      <c r="N23" s="187" t="s">
        <v>67</v>
      </c>
      <c r="O23" s="170"/>
      <c r="P23" s="170"/>
      <c r="Q23" s="170"/>
      <c r="R23" s="170"/>
      <c r="S23" s="170"/>
      <c r="T23" s="171"/>
      <c r="U23" s="38" t="s">
        <v>66</v>
      </c>
      <c r="V23" s="159">
        <f>IFERROR(SUM(V22:V22),"0")</f>
        <v>0</v>
      </c>
      <c r="W23" s="159">
        <f>IFERROR(SUM(W22:W22),"0")</f>
        <v>0</v>
      </c>
      <c r="X23" s="159">
        <f>IFERROR(IF(X22="",0,X22),"0")</f>
        <v>0</v>
      </c>
      <c r="Y23" s="160"/>
      <c r="Z23" s="160"/>
    </row>
    <row r="24" spans="1:53" x14ac:dyDescent="0.2">
      <c r="A24" s="166"/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79"/>
      <c r="N24" s="187" t="s">
        <v>67</v>
      </c>
      <c r="O24" s="170"/>
      <c r="P24" s="170"/>
      <c r="Q24" s="170"/>
      <c r="R24" s="170"/>
      <c r="S24" s="170"/>
      <c r="T24" s="171"/>
      <c r="U24" s="38" t="s">
        <v>68</v>
      </c>
      <c r="V24" s="159">
        <f>IFERROR(SUMPRODUCT(V22:V22*H22:H22),"0")</f>
        <v>0</v>
      </c>
      <c r="W24" s="159">
        <f>IFERROR(SUMPRODUCT(W22:W22*H22:H22),"0")</f>
        <v>0</v>
      </c>
      <c r="X24" s="38"/>
      <c r="Y24" s="160"/>
      <c r="Z24" s="160"/>
    </row>
    <row r="25" spans="1:53" ht="27.75" customHeight="1" x14ac:dyDescent="0.2">
      <c r="A25" s="167" t="s">
        <v>69</v>
      </c>
      <c r="B25" s="168"/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49"/>
      <c r="Z25" s="49"/>
    </row>
    <row r="26" spans="1:53" ht="16.5" customHeight="1" x14ac:dyDescent="0.25">
      <c r="A26" s="172" t="s">
        <v>70</v>
      </c>
      <c r="B26" s="166"/>
      <c r="C26" s="166"/>
      <c r="D26" s="166"/>
      <c r="E26" s="166"/>
      <c r="F26" s="166"/>
      <c r="G26" s="166"/>
      <c r="H26" s="166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53"/>
      <c r="Z26" s="153"/>
    </row>
    <row r="27" spans="1:53" ht="14.25" customHeight="1" x14ac:dyDescent="0.25">
      <c r="A27" s="165" t="s">
        <v>71</v>
      </c>
      <c r="B27" s="166"/>
      <c r="C27" s="166"/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52"/>
      <c r="Z27" s="152"/>
    </row>
    <row r="28" spans="1:53" ht="27" customHeight="1" x14ac:dyDescent="0.25">
      <c r="A28" s="55" t="s">
        <v>72</v>
      </c>
      <c r="B28" s="55" t="s">
        <v>73</v>
      </c>
      <c r="C28" s="32">
        <v>4301132066</v>
      </c>
      <c r="D28" s="173">
        <v>4607111036520</v>
      </c>
      <c r="E28" s="174"/>
      <c r="F28" s="156">
        <v>0.25</v>
      </c>
      <c r="G28" s="33">
        <v>6</v>
      </c>
      <c r="H28" s="156">
        <v>1.5</v>
      </c>
      <c r="I28" s="156">
        <v>1.9218</v>
      </c>
      <c r="J28" s="33">
        <v>126</v>
      </c>
      <c r="K28" s="33" t="s">
        <v>74</v>
      </c>
      <c r="L28" s="34" t="s">
        <v>65</v>
      </c>
      <c r="M28" s="33">
        <v>180</v>
      </c>
      <c r="N28" s="337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7"/>
      <c r="P28" s="177"/>
      <c r="Q28" s="177"/>
      <c r="R28" s="174"/>
      <c r="S28" s="35"/>
      <c r="T28" s="35"/>
      <c r="U28" s="36" t="s">
        <v>66</v>
      </c>
      <c r="V28" s="157">
        <v>0</v>
      </c>
      <c r="W28" s="158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75</v>
      </c>
    </row>
    <row r="29" spans="1:53" ht="27" customHeight="1" x14ac:dyDescent="0.25">
      <c r="A29" s="55" t="s">
        <v>76</v>
      </c>
      <c r="B29" s="55" t="s">
        <v>77</v>
      </c>
      <c r="C29" s="32">
        <v>4301132063</v>
      </c>
      <c r="D29" s="173">
        <v>4607111036605</v>
      </c>
      <c r="E29" s="174"/>
      <c r="F29" s="156">
        <v>0.25</v>
      </c>
      <c r="G29" s="33">
        <v>6</v>
      </c>
      <c r="H29" s="156">
        <v>1.5</v>
      </c>
      <c r="I29" s="156">
        <v>1.9218</v>
      </c>
      <c r="J29" s="33">
        <v>126</v>
      </c>
      <c r="K29" s="33" t="s">
        <v>74</v>
      </c>
      <c r="L29" s="34" t="s">
        <v>65</v>
      </c>
      <c r="M29" s="33">
        <v>180</v>
      </c>
      <c r="N29" s="252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7"/>
      <c r="P29" s="177"/>
      <c r="Q29" s="177"/>
      <c r="R29" s="174"/>
      <c r="S29" s="35"/>
      <c r="T29" s="35"/>
      <c r="U29" s="36" t="s">
        <v>66</v>
      </c>
      <c r="V29" s="157">
        <v>0</v>
      </c>
      <c r="W29" s="158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75</v>
      </c>
    </row>
    <row r="30" spans="1:53" ht="27" customHeight="1" x14ac:dyDescent="0.25">
      <c r="A30" s="55" t="s">
        <v>78</v>
      </c>
      <c r="B30" s="55" t="s">
        <v>79</v>
      </c>
      <c r="C30" s="32">
        <v>4301132064</v>
      </c>
      <c r="D30" s="173">
        <v>4607111036537</v>
      </c>
      <c r="E30" s="174"/>
      <c r="F30" s="156">
        <v>0.25</v>
      </c>
      <c r="G30" s="33">
        <v>6</v>
      </c>
      <c r="H30" s="156">
        <v>1.5</v>
      </c>
      <c r="I30" s="156">
        <v>1.9218</v>
      </c>
      <c r="J30" s="33">
        <v>126</v>
      </c>
      <c r="K30" s="33" t="s">
        <v>74</v>
      </c>
      <c r="L30" s="34" t="s">
        <v>65</v>
      </c>
      <c r="M30" s="33">
        <v>180</v>
      </c>
      <c r="N30" s="329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7"/>
      <c r="P30" s="177"/>
      <c r="Q30" s="177"/>
      <c r="R30" s="174"/>
      <c r="S30" s="35"/>
      <c r="T30" s="35"/>
      <c r="U30" s="36" t="s">
        <v>66</v>
      </c>
      <c r="V30" s="157">
        <v>50</v>
      </c>
      <c r="W30" s="158">
        <f>IFERROR(IF(V30="","",V30),"")</f>
        <v>50</v>
      </c>
      <c r="X30" s="37">
        <f>IFERROR(IF(V30="","",V30*0.00936),"")</f>
        <v>0.46800000000000003</v>
      </c>
      <c r="Y30" s="57"/>
      <c r="Z30" s="58"/>
      <c r="AD30" s="62"/>
      <c r="BA30" s="66" t="s">
        <v>75</v>
      </c>
    </row>
    <row r="31" spans="1:53" ht="27" customHeight="1" x14ac:dyDescent="0.25">
      <c r="A31" s="55" t="s">
        <v>80</v>
      </c>
      <c r="B31" s="55" t="s">
        <v>81</v>
      </c>
      <c r="C31" s="32">
        <v>4301132065</v>
      </c>
      <c r="D31" s="173">
        <v>4607111036599</v>
      </c>
      <c r="E31" s="174"/>
      <c r="F31" s="156">
        <v>0.25</v>
      </c>
      <c r="G31" s="33">
        <v>6</v>
      </c>
      <c r="H31" s="156">
        <v>1.5</v>
      </c>
      <c r="I31" s="156">
        <v>1.9218</v>
      </c>
      <c r="J31" s="33">
        <v>126</v>
      </c>
      <c r="K31" s="33" t="s">
        <v>74</v>
      </c>
      <c r="L31" s="34" t="s">
        <v>65</v>
      </c>
      <c r="M31" s="33">
        <v>180</v>
      </c>
      <c r="N31" s="254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7"/>
      <c r="P31" s="177"/>
      <c r="Q31" s="177"/>
      <c r="R31" s="174"/>
      <c r="S31" s="35"/>
      <c r="T31" s="35"/>
      <c r="U31" s="36" t="s">
        <v>66</v>
      </c>
      <c r="V31" s="157">
        <v>0</v>
      </c>
      <c r="W31" s="158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75</v>
      </c>
    </row>
    <row r="32" spans="1:53" x14ac:dyDescent="0.2">
      <c r="A32" s="178"/>
      <c r="B32" s="166"/>
      <c r="C32" s="166"/>
      <c r="D32" s="166"/>
      <c r="E32" s="166"/>
      <c r="F32" s="166"/>
      <c r="G32" s="166"/>
      <c r="H32" s="166"/>
      <c r="I32" s="166"/>
      <c r="J32" s="166"/>
      <c r="K32" s="166"/>
      <c r="L32" s="166"/>
      <c r="M32" s="179"/>
      <c r="N32" s="187" t="s">
        <v>67</v>
      </c>
      <c r="O32" s="170"/>
      <c r="P32" s="170"/>
      <c r="Q32" s="170"/>
      <c r="R32" s="170"/>
      <c r="S32" s="170"/>
      <c r="T32" s="171"/>
      <c r="U32" s="38" t="s">
        <v>66</v>
      </c>
      <c r="V32" s="159">
        <f>IFERROR(SUM(V28:V31),"0")</f>
        <v>50</v>
      </c>
      <c r="W32" s="159">
        <f>IFERROR(SUM(W28:W31),"0")</f>
        <v>50</v>
      </c>
      <c r="X32" s="159">
        <f>IFERROR(IF(X28="",0,X28),"0")+IFERROR(IF(X29="",0,X29),"0")+IFERROR(IF(X30="",0,X30),"0")+IFERROR(IF(X31="",0,X31),"0")</f>
        <v>0.46800000000000003</v>
      </c>
      <c r="Y32" s="160"/>
      <c r="Z32" s="160"/>
    </row>
    <row r="33" spans="1:53" x14ac:dyDescent="0.2">
      <c r="A33" s="166"/>
      <c r="B33" s="166"/>
      <c r="C33" s="166"/>
      <c r="D33" s="166"/>
      <c r="E33" s="166"/>
      <c r="F33" s="166"/>
      <c r="G33" s="166"/>
      <c r="H33" s="166"/>
      <c r="I33" s="166"/>
      <c r="J33" s="166"/>
      <c r="K33" s="166"/>
      <c r="L33" s="166"/>
      <c r="M33" s="179"/>
      <c r="N33" s="187" t="s">
        <v>67</v>
      </c>
      <c r="O33" s="170"/>
      <c r="P33" s="170"/>
      <c r="Q33" s="170"/>
      <c r="R33" s="170"/>
      <c r="S33" s="170"/>
      <c r="T33" s="171"/>
      <c r="U33" s="38" t="s">
        <v>68</v>
      </c>
      <c r="V33" s="159">
        <f>IFERROR(SUMPRODUCT(V28:V31*H28:H31),"0")</f>
        <v>75</v>
      </c>
      <c r="W33" s="159">
        <f>IFERROR(SUMPRODUCT(W28:W31*H28:H31),"0")</f>
        <v>75</v>
      </c>
      <c r="X33" s="38"/>
      <c r="Y33" s="160"/>
      <c r="Z33" s="160"/>
    </row>
    <row r="34" spans="1:53" ht="16.5" customHeight="1" x14ac:dyDescent="0.25">
      <c r="A34" s="172" t="s">
        <v>82</v>
      </c>
      <c r="B34" s="166"/>
      <c r="C34" s="166"/>
      <c r="D34" s="166"/>
      <c r="E34" s="166"/>
      <c r="F34" s="166"/>
      <c r="G34" s="166"/>
      <c r="H34" s="166"/>
      <c r="I34" s="166"/>
      <c r="J34" s="166"/>
      <c r="K34" s="166"/>
      <c r="L34" s="166"/>
      <c r="M34" s="166"/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53"/>
      <c r="Z34" s="153"/>
    </row>
    <row r="35" spans="1:53" ht="14.25" customHeight="1" x14ac:dyDescent="0.25">
      <c r="A35" s="165" t="s">
        <v>61</v>
      </c>
      <c r="B35" s="166"/>
      <c r="C35" s="166"/>
      <c r="D35" s="166"/>
      <c r="E35" s="166"/>
      <c r="F35" s="166"/>
      <c r="G35" s="166"/>
      <c r="H35" s="166"/>
      <c r="I35" s="166"/>
      <c r="J35" s="166"/>
      <c r="K35" s="166"/>
      <c r="L35" s="166"/>
      <c r="M35" s="166"/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52"/>
      <c r="Z35" s="152"/>
    </row>
    <row r="36" spans="1:53" ht="27" customHeight="1" x14ac:dyDescent="0.25">
      <c r="A36" s="55" t="s">
        <v>83</v>
      </c>
      <c r="B36" s="55" t="s">
        <v>84</v>
      </c>
      <c r="C36" s="32">
        <v>4301070865</v>
      </c>
      <c r="D36" s="173">
        <v>4607111036285</v>
      </c>
      <c r="E36" s="174"/>
      <c r="F36" s="156">
        <v>0.75</v>
      </c>
      <c r="G36" s="33">
        <v>8</v>
      </c>
      <c r="H36" s="156">
        <v>6</v>
      </c>
      <c r="I36" s="156">
        <v>6.27</v>
      </c>
      <c r="J36" s="33">
        <v>84</v>
      </c>
      <c r="K36" s="33" t="s">
        <v>64</v>
      </c>
      <c r="L36" s="34" t="s">
        <v>65</v>
      </c>
      <c r="M36" s="33">
        <v>180</v>
      </c>
      <c r="N36" s="327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7"/>
      <c r="P36" s="177"/>
      <c r="Q36" s="177"/>
      <c r="R36" s="174"/>
      <c r="S36" s="35"/>
      <c r="T36" s="35"/>
      <c r="U36" s="36" t="s">
        <v>66</v>
      </c>
      <c r="V36" s="157">
        <v>0</v>
      </c>
      <c r="W36" s="158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customHeight="1" x14ac:dyDescent="0.25">
      <c r="A37" s="55" t="s">
        <v>85</v>
      </c>
      <c r="B37" s="55" t="s">
        <v>86</v>
      </c>
      <c r="C37" s="32">
        <v>4301070861</v>
      </c>
      <c r="D37" s="173">
        <v>4607111036308</v>
      </c>
      <c r="E37" s="174"/>
      <c r="F37" s="156">
        <v>0.75</v>
      </c>
      <c r="G37" s="33">
        <v>8</v>
      </c>
      <c r="H37" s="156">
        <v>6</v>
      </c>
      <c r="I37" s="156">
        <v>6.27</v>
      </c>
      <c r="J37" s="33">
        <v>84</v>
      </c>
      <c r="K37" s="33" t="s">
        <v>64</v>
      </c>
      <c r="L37" s="34" t="s">
        <v>65</v>
      </c>
      <c r="M37" s="33">
        <v>180</v>
      </c>
      <c r="N37" s="227" t="s">
        <v>87</v>
      </c>
      <c r="O37" s="177"/>
      <c r="P37" s="177"/>
      <c r="Q37" s="177"/>
      <c r="R37" s="174"/>
      <c r="S37" s="35"/>
      <c r="T37" s="35"/>
      <c r="U37" s="36" t="s">
        <v>66</v>
      </c>
      <c r="V37" s="157">
        <v>0</v>
      </c>
      <c r="W37" s="158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customHeight="1" x14ac:dyDescent="0.25">
      <c r="A38" s="55" t="s">
        <v>88</v>
      </c>
      <c r="B38" s="55" t="s">
        <v>89</v>
      </c>
      <c r="C38" s="32">
        <v>4301070884</v>
      </c>
      <c r="D38" s="173">
        <v>4607111036315</v>
      </c>
      <c r="E38" s="174"/>
      <c r="F38" s="156">
        <v>0.75</v>
      </c>
      <c r="G38" s="33">
        <v>8</v>
      </c>
      <c r="H38" s="156">
        <v>6</v>
      </c>
      <c r="I38" s="156">
        <v>6.27</v>
      </c>
      <c r="J38" s="33">
        <v>84</v>
      </c>
      <c r="K38" s="33" t="s">
        <v>64</v>
      </c>
      <c r="L38" s="34" t="s">
        <v>65</v>
      </c>
      <c r="M38" s="33">
        <v>180</v>
      </c>
      <c r="N38" s="18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7"/>
      <c r="P38" s="177"/>
      <c r="Q38" s="177"/>
      <c r="R38" s="174"/>
      <c r="S38" s="35"/>
      <c r="T38" s="35"/>
      <c r="U38" s="36" t="s">
        <v>66</v>
      </c>
      <c r="V38" s="157">
        <v>0</v>
      </c>
      <c r="W38" s="158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90</v>
      </c>
      <c r="B39" s="55" t="s">
        <v>91</v>
      </c>
      <c r="C39" s="32">
        <v>4301070864</v>
      </c>
      <c r="D39" s="173">
        <v>4607111036292</v>
      </c>
      <c r="E39" s="174"/>
      <c r="F39" s="156">
        <v>0.75</v>
      </c>
      <c r="G39" s="33">
        <v>8</v>
      </c>
      <c r="H39" s="156">
        <v>6</v>
      </c>
      <c r="I39" s="156">
        <v>6.27</v>
      </c>
      <c r="J39" s="33">
        <v>84</v>
      </c>
      <c r="K39" s="33" t="s">
        <v>64</v>
      </c>
      <c r="L39" s="34" t="s">
        <v>65</v>
      </c>
      <c r="M39" s="33">
        <v>180</v>
      </c>
      <c r="N39" s="31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7"/>
      <c r="P39" s="177"/>
      <c r="Q39" s="177"/>
      <c r="R39" s="174"/>
      <c r="S39" s="35"/>
      <c r="T39" s="35"/>
      <c r="U39" s="36" t="s">
        <v>66</v>
      </c>
      <c r="V39" s="157">
        <v>0</v>
      </c>
      <c r="W39" s="158">
        <f>IFERROR(IF(V39="","",V39),"")</f>
        <v>0</v>
      </c>
      <c r="X39" s="37">
        <f>IFERROR(IF(V39="","",V39*0.0155),"")</f>
        <v>0</v>
      </c>
      <c r="Y39" s="57"/>
      <c r="Z39" s="58"/>
      <c r="AD39" s="62"/>
      <c r="BA39" s="71" t="s">
        <v>1</v>
      </c>
    </row>
    <row r="40" spans="1:53" x14ac:dyDescent="0.2">
      <c r="A40" s="178"/>
      <c r="B40" s="166"/>
      <c r="C40" s="166"/>
      <c r="D40" s="166"/>
      <c r="E40" s="166"/>
      <c r="F40" s="166"/>
      <c r="G40" s="166"/>
      <c r="H40" s="166"/>
      <c r="I40" s="166"/>
      <c r="J40" s="166"/>
      <c r="K40" s="166"/>
      <c r="L40" s="166"/>
      <c r="M40" s="179"/>
      <c r="N40" s="187" t="s">
        <v>67</v>
      </c>
      <c r="O40" s="170"/>
      <c r="P40" s="170"/>
      <c r="Q40" s="170"/>
      <c r="R40" s="170"/>
      <c r="S40" s="170"/>
      <c r="T40" s="171"/>
      <c r="U40" s="38" t="s">
        <v>66</v>
      </c>
      <c r="V40" s="159">
        <f>IFERROR(SUM(V36:V39),"0")</f>
        <v>0</v>
      </c>
      <c r="W40" s="159">
        <f>IFERROR(SUM(W36:W39),"0")</f>
        <v>0</v>
      </c>
      <c r="X40" s="159">
        <f>IFERROR(IF(X36="",0,X36),"0")+IFERROR(IF(X37="",0,X37),"0")+IFERROR(IF(X38="",0,X38),"0")+IFERROR(IF(X39="",0,X39),"0")</f>
        <v>0</v>
      </c>
      <c r="Y40" s="160"/>
      <c r="Z40" s="160"/>
    </row>
    <row r="41" spans="1:53" x14ac:dyDescent="0.2">
      <c r="A41" s="166"/>
      <c r="B41" s="166"/>
      <c r="C41" s="166"/>
      <c r="D41" s="166"/>
      <c r="E41" s="166"/>
      <c r="F41" s="166"/>
      <c r="G41" s="166"/>
      <c r="H41" s="166"/>
      <c r="I41" s="166"/>
      <c r="J41" s="166"/>
      <c r="K41" s="166"/>
      <c r="L41" s="166"/>
      <c r="M41" s="179"/>
      <c r="N41" s="187" t="s">
        <v>67</v>
      </c>
      <c r="O41" s="170"/>
      <c r="P41" s="170"/>
      <c r="Q41" s="170"/>
      <c r="R41" s="170"/>
      <c r="S41" s="170"/>
      <c r="T41" s="171"/>
      <c r="U41" s="38" t="s">
        <v>68</v>
      </c>
      <c r="V41" s="159">
        <f>IFERROR(SUMPRODUCT(V36:V39*H36:H39),"0")</f>
        <v>0</v>
      </c>
      <c r="W41" s="159">
        <f>IFERROR(SUMPRODUCT(W36:W39*H36:H39),"0")</f>
        <v>0</v>
      </c>
      <c r="X41" s="38"/>
      <c r="Y41" s="160"/>
      <c r="Z41" s="160"/>
    </row>
    <row r="42" spans="1:53" ht="16.5" customHeight="1" x14ac:dyDescent="0.25">
      <c r="A42" s="172" t="s">
        <v>92</v>
      </c>
      <c r="B42" s="166"/>
      <c r="C42" s="166"/>
      <c r="D42" s="166"/>
      <c r="E42" s="166"/>
      <c r="F42" s="166"/>
      <c r="G42" s="166"/>
      <c r="H42" s="166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166"/>
      <c r="X42" s="166"/>
      <c r="Y42" s="153"/>
      <c r="Z42" s="153"/>
    </row>
    <row r="43" spans="1:53" ht="14.25" customHeight="1" x14ac:dyDescent="0.25">
      <c r="A43" s="165" t="s">
        <v>93</v>
      </c>
      <c r="B43" s="166"/>
      <c r="C43" s="166"/>
      <c r="D43" s="166"/>
      <c r="E43" s="166"/>
      <c r="F43" s="166"/>
      <c r="G43" s="166"/>
      <c r="H43" s="166"/>
      <c r="I43" s="166"/>
      <c r="J43" s="166"/>
      <c r="K43" s="166"/>
      <c r="L43" s="166"/>
      <c r="M43" s="166"/>
      <c r="N43" s="166"/>
      <c r="O43" s="166"/>
      <c r="P43" s="166"/>
      <c r="Q43" s="166"/>
      <c r="R43" s="166"/>
      <c r="S43" s="166"/>
      <c r="T43" s="166"/>
      <c r="U43" s="166"/>
      <c r="V43" s="166"/>
      <c r="W43" s="166"/>
      <c r="X43" s="166"/>
      <c r="Y43" s="152"/>
      <c r="Z43" s="152"/>
    </row>
    <row r="44" spans="1:53" ht="27" customHeight="1" x14ac:dyDescent="0.25">
      <c r="A44" s="55" t="s">
        <v>94</v>
      </c>
      <c r="B44" s="55" t="s">
        <v>95</v>
      </c>
      <c r="C44" s="32">
        <v>4301190014</v>
      </c>
      <c r="D44" s="173">
        <v>4607111037053</v>
      </c>
      <c r="E44" s="174"/>
      <c r="F44" s="156">
        <v>0.2</v>
      </c>
      <c r="G44" s="33">
        <v>6</v>
      </c>
      <c r="H44" s="156">
        <v>1.2</v>
      </c>
      <c r="I44" s="156">
        <v>1.5918000000000001</v>
      </c>
      <c r="J44" s="33">
        <v>130</v>
      </c>
      <c r="K44" s="33" t="s">
        <v>96</v>
      </c>
      <c r="L44" s="34" t="s">
        <v>65</v>
      </c>
      <c r="M44" s="33">
        <v>365</v>
      </c>
      <c r="N44" s="247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77"/>
      <c r="P44" s="177"/>
      <c r="Q44" s="177"/>
      <c r="R44" s="174"/>
      <c r="S44" s="35"/>
      <c r="T44" s="35"/>
      <c r="U44" s="36" t="s">
        <v>66</v>
      </c>
      <c r="V44" s="157">
        <v>5</v>
      </c>
      <c r="W44" s="158">
        <f>IFERROR(IF(V44="","",V44),"")</f>
        <v>5</v>
      </c>
      <c r="X44" s="37">
        <f>IFERROR(IF(V44="","",V44*0.0095),"")</f>
        <v>4.7500000000000001E-2</v>
      </c>
      <c r="Y44" s="57"/>
      <c r="Z44" s="58"/>
      <c r="AD44" s="62"/>
      <c r="BA44" s="72" t="s">
        <v>75</v>
      </c>
    </row>
    <row r="45" spans="1:53" ht="27" customHeight="1" x14ac:dyDescent="0.25">
      <c r="A45" s="55" t="s">
        <v>97</v>
      </c>
      <c r="B45" s="55" t="s">
        <v>98</v>
      </c>
      <c r="C45" s="32">
        <v>4301190023</v>
      </c>
      <c r="D45" s="173">
        <v>4607111037060</v>
      </c>
      <c r="E45" s="174"/>
      <c r="F45" s="156">
        <v>0.2</v>
      </c>
      <c r="G45" s="33">
        <v>6</v>
      </c>
      <c r="H45" s="156">
        <v>1.2</v>
      </c>
      <c r="I45" s="156">
        <v>1.5918000000000001</v>
      </c>
      <c r="J45" s="33">
        <v>130</v>
      </c>
      <c r="K45" s="33" t="s">
        <v>96</v>
      </c>
      <c r="L45" s="34" t="s">
        <v>65</v>
      </c>
      <c r="M45" s="33">
        <v>365</v>
      </c>
      <c r="N45" s="24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7"/>
      <c r="P45" s="177"/>
      <c r="Q45" s="177"/>
      <c r="R45" s="174"/>
      <c r="S45" s="35"/>
      <c r="T45" s="35"/>
      <c r="U45" s="36" t="s">
        <v>66</v>
      </c>
      <c r="V45" s="157">
        <v>0</v>
      </c>
      <c r="W45" s="158">
        <f>IFERROR(IF(V45="","",V45),"")</f>
        <v>0</v>
      </c>
      <c r="X45" s="37">
        <f>IFERROR(IF(V45="","",V45*0.0095),"")</f>
        <v>0</v>
      </c>
      <c r="Y45" s="57"/>
      <c r="Z45" s="58"/>
      <c r="AD45" s="62"/>
      <c r="BA45" s="73" t="s">
        <v>75</v>
      </c>
    </row>
    <row r="46" spans="1:53" x14ac:dyDescent="0.2">
      <c r="A46" s="178"/>
      <c r="B46" s="166"/>
      <c r="C46" s="166"/>
      <c r="D46" s="166"/>
      <c r="E46" s="166"/>
      <c r="F46" s="166"/>
      <c r="G46" s="166"/>
      <c r="H46" s="166"/>
      <c r="I46" s="166"/>
      <c r="J46" s="166"/>
      <c r="K46" s="166"/>
      <c r="L46" s="166"/>
      <c r="M46" s="179"/>
      <c r="N46" s="187" t="s">
        <v>67</v>
      </c>
      <c r="O46" s="170"/>
      <c r="P46" s="170"/>
      <c r="Q46" s="170"/>
      <c r="R46" s="170"/>
      <c r="S46" s="170"/>
      <c r="T46" s="171"/>
      <c r="U46" s="38" t="s">
        <v>66</v>
      </c>
      <c r="V46" s="159">
        <f>IFERROR(SUM(V44:V45),"0")</f>
        <v>5</v>
      </c>
      <c r="W46" s="159">
        <f>IFERROR(SUM(W44:W45),"0")</f>
        <v>5</v>
      </c>
      <c r="X46" s="159">
        <f>IFERROR(IF(X44="",0,X44),"0")+IFERROR(IF(X45="",0,X45),"0")</f>
        <v>4.7500000000000001E-2</v>
      </c>
      <c r="Y46" s="160"/>
      <c r="Z46" s="160"/>
    </row>
    <row r="47" spans="1:53" x14ac:dyDescent="0.2">
      <c r="A47" s="166"/>
      <c r="B47" s="166"/>
      <c r="C47" s="166"/>
      <c r="D47" s="166"/>
      <c r="E47" s="166"/>
      <c r="F47" s="166"/>
      <c r="G47" s="166"/>
      <c r="H47" s="166"/>
      <c r="I47" s="166"/>
      <c r="J47" s="166"/>
      <c r="K47" s="166"/>
      <c r="L47" s="166"/>
      <c r="M47" s="179"/>
      <c r="N47" s="187" t="s">
        <v>67</v>
      </c>
      <c r="O47" s="170"/>
      <c r="P47" s="170"/>
      <c r="Q47" s="170"/>
      <c r="R47" s="170"/>
      <c r="S47" s="170"/>
      <c r="T47" s="171"/>
      <c r="U47" s="38" t="s">
        <v>68</v>
      </c>
      <c r="V47" s="159">
        <f>IFERROR(SUMPRODUCT(V44:V45*H44:H45),"0")</f>
        <v>6</v>
      </c>
      <c r="W47" s="159">
        <f>IFERROR(SUMPRODUCT(W44:W45*H44:H45),"0")</f>
        <v>6</v>
      </c>
      <c r="X47" s="38"/>
      <c r="Y47" s="160"/>
      <c r="Z47" s="160"/>
    </row>
    <row r="48" spans="1:53" ht="16.5" customHeight="1" x14ac:dyDescent="0.25">
      <c r="A48" s="172" t="s">
        <v>99</v>
      </c>
      <c r="B48" s="166"/>
      <c r="C48" s="166"/>
      <c r="D48" s="166"/>
      <c r="E48" s="166"/>
      <c r="F48" s="166"/>
      <c r="G48" s="166"/>
      <c r="H48" s="166"/>
      <c r="I48" s="166"/>
      <c r="J48" s="166"/>
      <c r="K48" s="166"/>
      <c r="L48" s="166"/>
      <c r="M48" s="166"/>
      <c r="N48" s="166"/>
      <c r="O48" s="166"/>
      <c r="P48" s="166"/>
      <c r="Q48" s="166"/>
      <c r="R48" s="166"/>
      <c r="S48" s="166"/>
      <c r="T48" s="166"/>
      <c r="U48" s="166"/>
      <c r="V48" s="166"/>
      <c r="W48" s="166"/>
      <c r="X48" s="166"/>
      <c r="Y48" s="153"/>
      <c r="Z48" s="153"/>
    </row>
    <row r="49" spans="1:53" ht="14.25" customHeight="1" x14ac:dyDescent="0.25">
      <c r="A49" s="165" t="s">
        <v>61</v>
      </c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  <c r="N49" s="166"/>
      <c r="O49" s="166"/>
      <c r="P49" s="166"/>
      <c r="Q49" s="166"/>
      <c r="R49" s="166"/>
      <c r="S49" s="166"/>
      <c r="T49" s="166"/>
      <c r="U49" s="166"/>
      <c r="V49" s="166"/>
      <c r="W49" s="166"/>
      <c r="X49" s="166"/>
      <c r="Y49" s="152"/>
      <c r="Z49" s="152"/>
    </row>
    <row r="50" spans="1:53" ht="27" customHeight="1" x14ac:dyDescent="0.25">
      <c r="A50" s="55" t="s">
        <v>100</v>
      </c>
      <c r="B50" s="55" t="s">
        <v>101</v>
      </c>
      <c r="C50" s="32">
        <v>4301070935</v>
      </c>
      <c r="D50" s="173">
        <v>4607111037190</v>
      </c>
      <c r="E50" s="174"/>
      <c r="F50" s="156">
        <v>0.43</v>
      </c>
      <c r="G50" s="33">
        <v>16</v>
      </c>
      <c r="H50" s="156">
        <v>6.88</v>
      </c>
      <c r="I50" s="156">
        <v>7.1996000000000002</v>
      </c>
      <c r="J50" s="33">
        <v>84</v>
      </c>
      <c r="K50" s="33" t="s">
        <v>64</v>
      </c>
      <c r="L50" s="34" t="s">
        <v>65</v>
      </c>
      <c r="M50" s="33">
        <v>150</v>
      </c>
      <c r="N50" s="301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0" s="177"/>
      <c r="P50" s="177"/>
      <c r="Q50" s="177"/>
      <c r="R50" s="174"/>
      <c r="S50" s="35"/>
      <c r="T50" s="35"/>
      <c r="U50" s="36" t="s">
        <v>66</v>
      </c>
      <c r="V50" s="157">
        <v>0</v>
      </c>
      <c r="W50" s="158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102</v>
      </c>
      <c r="B51" s="55" t="s">
        <v>103</v>
      </c>
      <c r="C51" s="32">
        <v>4301070972</v>
      </c>
      <c r="D51" s="173">
        <v>4607111037183</v>
      </c>
      <c r="E51" s="174"/>
      <c r="F51" s="156">
        <v>0.9</v>
      </c>
      <c r="G51" s="33">
        <v>8</v>
      </c>
      <c r="H51" s="156">
        <v>7.2</v>
      </c>
      <c r="I51" s="156">
        <v>7.4859999999999998</v>
      </c>
      <c r="J51" s="33">
        <v>84</v>
      </c>
      <c r="K51" s="33" t="s">
        <v>64</v>
      </c>
      <c r="L51" s="34" t="s">
        <v>65</v>
      </c>
      <c r="M51" s="33">
        <v>180</v>
      </c>
      <c r="N51" s="209" t="s">
        <v>104</v>
      </c>
      <c r="O51" s="177"/>
      <c r="P51" s="177"/>
      <c r="Q51" s="177"/>
      <c r="R51" s="174"/>
      <c r="S51" s="35"/>
      <c r="T51" s="35"/>
      <c r="U51" s="36" t="s">
        <v>66</v>
      </c>
      <c r="V51" s="157">
        <v>0</v>
      </c>
      <c r="W51" s="158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105</v>
      </c>
      <c r="B52" s="55" t="s">
        <v>106</v>
      </c>
      <c r="C52" s="32">
        <v>4301070970</v>
      </c>
      <c r="D52" s="173">
        <v>4607111037091</v>
      </c>
      <c r="E52" s="174"/>
      <c r="F52" s="156">
        <v>0.43</v>
      </c>
      <c r="G52" s="33">
        <v>16</v>
      </c>
      <c r="H52" s="156">
        <v>6.88</v>
      </c>
      <c r="I52" s="156">
        <v>7.11</v>
      </c>
      <c r="J52" s="33">
        <v>84</v>
      </c>
      <c r="K52" s="33" t="s">
        <v>64</v>
      </c>
      <c r="L52" s="34" t="s">
        <v>65</v>
      </c>
      <c r="M52" s="33">
        <v>180</v>
      </c>
      <c r="N52" s="306" t="s">
        <v>107</v>
      </c>
      <c r="O52" s="177"/>
      <c r="P52" s="177"/>
      <c r="Q52" s="177"/>
      <c r="R52" s="174"/>
      <c r="S52" s="35"/>
      <c r="T52" s="35"/>
      <c r="U52" s="36" t="s">
        <v>66</v>
      </c>
      <c r="V52" s="157">
        <v>0</v>
      </c>
      <c r="W52" s="158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108</v>
      </c>
      <c r="B53" s="55" t="s">
        <v>109</v>
      </c>
      <c r="C53" s="32">
        <v>4301070971</v>
      </c>
      <c r="D53" s="173">
        <v>4607111036902</v>
      </c>
      <c r="E53" s="174"/>
      <c r="F53" s="156">
        <v>0.9</v>
      </c>
      <c r="G53" s="33">
        <v>8</v>
      </c>
      <c r="H53" s="156">
        <v>7.2</v>
      </c>
      <c r="I53" s="156">
        <v>7.43</v>
      </c>
      <c r="J53" s="33">
        <v>84</v>
      </c>
      <c r="K53" s="33" t="s">
        <v>64</v>
      </c>
      <c r="L53" s="34" t="s">
        <v>65</v>
      </c>
      <c r="M53" s="33">
        <v>180</v>
      </c>
      <c r="N53" s="217" t="s">
        <v>110</v>
      </c>
      <c r="O53" s="177"/>
      <c r="P53" s="177"/>
      <c r="Q53" s="177"/>
      <c r="R53" s="174"/>
      <c r="S53" s="35"/>
      <c r="T53" s="35"/>
      <c r="U53" s="36" t="s">
        <v>66</v>
      </c>
      <c r="V53" s="157">
        <v>10</v>
      </c>
      <c r="W53" s="158">
        <f t="shared" si="0"/>
        <v>10</v>
      </c>
      <c r="X53" s="37">
        <f t="shared" si="1"/>
        <v>0.155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111</v>
      </c>
      <c r="B54" s="55" t="s">
        <v>112</v>
      </c>
      <c r="C54" s="32">
        <v>4301070969</v>
      </c>
      <c r="D54" s="173">
        <v>4607111036858</v>
      </c>
      <c r="E54" s="174"/>
      <c r="F54" s="156">
        <v>0.43</v>
      </c>
      <c r="G54" s="33">
        <v>16</v>
      </c>
      <c r="H54" s="156">
        <v>6.88</v>
      </c>
      <c r="I54" s="156">
        <v>7.1996000000000002</v>
      </c>
      <c r="J54" s="33">
        <v>84</v>
      </c>
      <c r="K54" s="33" t="s">
        <v>64</v>
      </c>
      <c r="L54" s="34" t="s">
        <v>65</v>
      </c>
      <c r="M54" s="33">
        <v>180</v>
      </c>
      <c r="N54" s="332" t="s">
        <v>113</v>
      </c>
      <c r="O54" s="177"/>
      <c r="P54" s="177"/>
      <c r="Q54" s="177"/>
      <c r="R54" s="174"/>
      <c r="S54" s="35"/>
      <c r="T54" s="35"/>
      <c r="U54" s="36" t="s">
        <v>66</v>
      </c>
      <c r="V54" s="157">
        <v>5</v>
      </c>
      <c r="W54" s="158">
        <f t="shared" si="0"/>
        <v>5</v>
      </c>
      <c r="X54" s="37">
        <f t="shared" si="1"/>
        <v>7.7499999999999999E-2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114</v>
      </c>
      <c r="B55" s="55" t="s">
        <v>115</v>
      </c>
      <c r="C55" s="32">
        <v>4301070968</v>
      </c>
      <c r="D55" s="173">
        <v>4607111036889</v>
      </c>
      <c r="E55" s="174"/>
      <c r="F55" s="156">
        <v>0.9</v>
      </c>
      <c r="G55" s="33">
        <v>8</v>
      </c>
      <c r="H55" s="156">
        <v>7.2</v>
      </c>
      <c r="I55" s="156">
        <v>7.4859999999999998</v>
      </c>
      <c r="J55" s="33">
        <v>84</v>
      </c>
      <c r="K55" s="33" t="s">
        <v>64</v>
      </c>
      <c r="L55" s="34" t="s">
        <v>65</v>
      </c>
      <c r="M55" s="33">
        <v>180</v>
      </c>
      <c r="N55" s="293" t="s">
        <v>116</v>
      </c>
      <c r="O55" s="177"/>
      <c r="P55" s="177"/>
      <c r="Q55" s="177"/>
      <c r="R55" s="174"/>
      <c r="S55" s="35"/>
      <c r="T55" s="35"/>
      <c r="U55" s="36" t="s">
        <v>66</v>
      </c>
      <c r="V55" s="157">
        <v>0</v>
      </c>
      <c r="W55" s="158">
        <f t="shared" si="0"/>
        <v>0</v>
      </c>
      <c r="X55" s="37">
        <f t="shared" si="1"/>
        <v>0</v>
      </c>
      <c r="Y55" s="57"/>
      <c r="Z55" s="58"/>
      <c r="AD55" s="62"/>
      <c r="BA55" s="79" t="s">
        <v>1</v>
      </c>
    </row>
    <row r="56" spans="1:53" x14ac:dyDescent="0.2">
      <c r="A56" s="178"/>
      <c r="B56" s="166"/>
      <c r="C56" s="166"/>
      <c r="D56" s="166"/>
      <c r="E56" s="166"/>
      <c r="F56" s="166"/>
      <c r="G56" s="166"/>
      <c r="H56" s="166"/>
      <c r="I56" s="166"/>
      <c r="J56" s="166"/>
      <c r="K56" s="166"/>
      <c r="L56" s="166"/>
      <c r="M56" s="179"/>
      <c r="N56" s="187" t="s">
        <v>67</v>
      </c>
      <c r="O56" s="170"/>
      <c r="P56" s="170"/>
      <c r="Q56" s="170"/>
      <c r="R56" s="170"/>
      <c r="S56" s="170"/>
      <c r="T56" s="171"/>
      <c r="U56" s="38" t="s">
        <v>66</v>
      </c>
      <c r="V56" s="159">
        <f>IFERROR(SUM(V50:V55),"0")</f>
        <v>15</v>
      </c>
      <c r="W56" s="159">
        <f>IFERROR(SUM(W50:W55),"0")</f>
        <v>15</v>
      </c>
      <c r="X56" s="159">
        <f>IFERROR(IF(X50="",0,X50),"0")+IFERROR(IF(X51="",0,X51),"0")+IFERROR(IF(X52="",0,X52),"0")+IFERROR(IF(X53="",0,X53),"0")+IFERROR(IF(X54="",0,X54),"0")+IFERROR(IF(X55="",0,X55),"0")</f>
        <v>0.23249999999999998</v>
      </c>
      <c r="Y56" s="160"/>
      <c r="Z56" s="160"/>
    </row>
    <row r="57" spans="1:53" x14ac:dyDescent="0.2">
      <c r="A57" s="166"/>
      <c r="B57" s="166"/>
      <c r="C57" s="166"/>
      <c r="D57" s="166"/>
      <c r="E57" s="166"/>
      <c r="F57" s="166"/>
      <c r="G57" s="166"/>
      <c r="H57" s="166"/>
      <c r="I57" s="166"/>
      <c r="J57" s="166"/>
      <c r="K57" s="166"/>
      <c r="L57" s="166"/>
      <c r="M57" s="179"/>
      <c r="N57" s="187" t="s">
        <v>67</v>
      </c>
      <c r="O57" s="170"/>
      <c r="P57" s="170"/>
      <c r="Q57" s="170"/>
      <c r="R57" s="170"/>
      <c r="S57" s="170"/>
      <c r="T57" s="171"/>
      <c r="U57" s="38" t="s">
        <v>68</v>
      </c>
      <c r="V57" s="159">
        <f>IFERROR(SUMPRODUCT(V50:V55*H50:H55),"0")</f>
        <v>106.4</v>
      </c>
      <c r="W57" s="159">
        <f>IFERROR(SUMPRODUCT(W50:W55*H50:H55),"0")</f>
        <v>106.4</v>
      </c>
      <c r="X57" s="38"/>
      <c r="Y57" s="160"/>
      <c r="Z57" s="160"/>
    </row>
    <row r="58" spans="1:53" ht="16.5" customHeight="1" x14ac:dyDescent="0.25">
      <c r="A58" s="172" t="s">
        <v>117</v>
      </c>
      <c r="B58" s="166"/>
      <c r="C58" s="166"/>
      <c r="D58" s="166"/>
      <c r="E58" s="166"/>
      <c r="F58" s="166"/>
      <c r="G58" s="166"/>
      <c r="H58" s="166"/>
      <c r="I58" s="166"/>
      <c r="J58" s="166"/>
      <c r="K58" s="166"/>
      <c r="L58" s="166"/>
      <c r="M58" s="166"/>
      <c r="N58" s="166"/>
      <c r="O58" s="166"/>
      <c r="P58" s="166"/>
      <c r="Q58" s="166"/>
      <c r="R58" s="166"/>
      <c r="S58" s="166"/>
      <c r="T58" s="166"/>
      <c r="U58" s="166"/>
      <c r="V58" s="166"/>
      <c r="W58" s="166"/>
      <c r="X58" s="166"/>
      <c r="Y58" s="153"/>
      <c r="Z58" s="153"/>
    </row>
    <row r="59" spans="1:53" ht="14.25" customHeight="1" x14ac:dyDescent="0.25">
      <c r="A59" s="165" t="s">
        <v>61</v>
      </c>
      <c r="B59" s="166"/>
      <c r="C59" s="166"/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66"/>
      <c r="O59" s="166"/>
      <c r="P59" s="166"/>
      <c r="Q59" s="166"/>
      <c r="R59" s="166"/>
      <c r="S59" s="166"/>
      <c r="T59" s="166"/>
      <c r="U59" s="166"/>
      <c r="V59" s="166"/>
      <c r="W59" s="166"/>
      <c r="X59" s="166"/>
      <c r="Y59" s="152"/>
      <c r="Z59" s="152"/>
    </row>
    <row r="60" spans="1:53" ht="27" customHeight="1" x14ac:dyDescent="0.25">
      <c r="A60" s="55" t="s">
        <v>118</v>
      </c>
      <c r="B60" s="55" t="s">
        <v>119</v>
      </c>
      <c r="C60" s="32">
        <v>4301070977</v>
      </c>
      <c r="D60" s="173">
        <v>4607111037411</v>
      </c>
      <c r="E60" s="174"/>
      <c r="F60" s="156">
        <v>2.7</v>
      </c>
      <c r="G60" s="33">
        <v>1</v>
      </c>
      <c r="H60" s="156">
        <v>2.7</v>
      </c>
      <c r="I60" s="156">
        <v>2.8132000000000001</v>
      </c>
      <c r="J60" s="33">
        <v>234</v>
      </c>
      <c r="K60" s="33" t="s">
        <v>120</v>
      </c>
      <c r="L60" s="34" t="s">
        <v>65</v>
      </c>
      <c r="M60" s="33">
        <v>180</v>
      </c>
      <c r="N60" s="287" t="s">
        <v>121</v>
      </c>
      <c r="O60" s="177"/>
      <c r="P60" s="177"/>
      <c r="Q60" s="177"/>
      <c r="R60" s="174"/>
      <c r="S60" s="35"/>
      <c r="T60" s="35"/>
      <c r="U60" s="36" t="s">
        <v>66</v>
      </c>
      <c r="V60" s="157">
        <v>0</v>
      </c>
      <c r="W60" s="158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122</v>
      </c>
      <c r="B61" s="55" t="s">
        <v>123</v>
      </c>
      <c r="C61" s="32">
        <v>4301070981</v>
      </c>
      <c r="D61" s="173">
        <v>4607111036728</v>
      </c>
      <c r="E61" s="174"/>
      <c r="F61" s="156">
        <v>5</v>
      </c>
      <c r="G61" s="33">
        <v>1</v>
      </c>
      <c r="H61" s="156">
        <v>5</v>
      </c>
      <c r="I61" s="156">
        <v>5.2131999999999996</v>
      </c>
      <c r="J61" s="33">
        <v>144</v>
      </c>
      <c r="K61" s="33" t="s">
        <v>64</v>
      </c>
      <c r="L61" s="34" t="s">
        <v>65</v>
      </c>
      <c r="M61" s="33">
        <v>180</v>
      </c>
      <c r="N61" s="219" t="s">
        <v>124</v>
      </c>
      <c r="O61" s="177"/>
      <c r="P61" s="177"/>
      <c r="Q61" s="177"/>
      <c r="R61" s="174"/>
      <c r="S61" s="35"/>
      <c r="T61" s="35"/>
      <c r="U61" s="36" t="s">
        <v>66</v>
      </c>
      <c r="V61" s="157">
        <v>0</v>
      </c>
      <c r="W61" s="158">
        <f>IFERROR(IF(V61="","",V61),"")</f>
        <v>0</v>
      </c>
      <c r="X61" s="37">
        <f>IFERROR(IF(V61="","",V61*0.00866),"")</f>
        <v>0</v>
      </c>
      <c r="Y61" s="57"/>
      <c r="Z61" s="58"/>
      <c r="AD61" s="62"/>
      <c r="BA61" s="81" t="s">
        <v>1</v>
      </c>
    </row>
    <row r="62" spans="1:53" x14ac:dyDescent="0.2">
      <c r="A62" s="178"/>
      <c r="B62" s="166"/>
      <c r="C62" s="166"/>
      <c r="D62" s="166"/>
      <c r="E62" s="166"/>
      <c r="F62" s="166"/>
      <c r="G62" s="166"/>
      <c r="H62" s="166"/>
      <c r="I62" s="166"/>
      <c r="J62" s="166"/>
      <c r="K62" s="166"/>
      <c r="L62" s="166"/>
      <c r="M62" s="179"/>
      <c r="N62" s="187" t="s">
        <v>67</v>
      </c>
      <c r="O62" s="170"/>
      <c r="P62" s="170"/>
      <c r="Q62" s="170"/>
      <c r="R62" s="170"/>
      <c r="S62" s="170"/>
      <c r="T62" s="171"/>
      <c r="U62" s="38" t="s">
        <v>66</v>
      </c>
      <c r="V62" s="159">
        <f>IFERROR(SUM(V60:V61),"0")</f>
        <v>0</v>
      </c>
      <c r="W62" s="159">
        <f>IFERROR(SUM(W60:W61),"0")</f>
        <v>0</v>
      </c>
      <c r="X62" s="159">
        <f>IFERROR(IF(X60="",0,X60),"0")+IFERROR(IF(X61="",0,X61),"0")</f>
        <v>0</v>
      </c>
      <c r="Y62" s="160"/>
      <c r="Z62" s="160"/>
    </row>
    <row r="63" spans="1:53" x14ac:dyDescent="0.2">
      <c r="A63" s="166"/>
      <c r="B63" s="166"/>
      <c r="C63" s="166"/>
      <c r="D63" s="166"/>
      <c r="E63" s="166"/>
      <c r="F63" s="166"/>
      <c r="G63" s="166"/>
      <c r="H63" s="166"/>
      <c r="I63" s="166"/>
      <c r="J63" s="166"/>
      <c r="K63" s="166"/>
      <c r="L63" s="166"/>
      <c r="M63" s="179"/>
      <c r="N63" s="187" t="s">
        <v>67</v>
      </c>
      <c r="O63" s="170"/>
      <c r="P63" s="170"/>
      <c r="Q63" s="170"/>
      <c r="R63" s="170"/>
      <c r="S63" s="170"/>
      <c r="T63" s="171"/>
      <c r="U63" s="38" t="s">
        <v>68</v>
      </c>
      <c r="V63" s="159">
        <f>IFERROR(SUMPRODUCT(V60:V61*H60:H61),"0")</f>
        <v>0</v>
      </c>
      <c r="W63" s="159">
        <f>IFERROR(SUMPRODUCT(W60:W61*H60:H61),"0")</f>
        <v>0</v>
      </c>
      <c r="X63" s="38"/>
      <c r="Y63" s="160"/>
      <c r="Z63" s="160"/>
    </row>
    <row r="64" spans="1:53" ht="16.5" customHeight="1" x14ac:dyDescent="0.25">
      <c r="A64" s="172" t="s">
        <v>125</v>
      </c>
      <c r="B64" s="166"/>
      <c r="C64" s="166"/>
      <c r="D64" s="166"/>
      <c r="E64" s="166"/>
      <c r="F64" s="166"/>
      <c r="G64" s="166"/>
      <c r="H64" s="166"/>
      <c r="I64" s="166"/>
      <c r="J64" s="166"/>
      <c r="K64" s="166"/>
      <c r="L64" s="166"/>
      <c r="M64" s="166"/>
      <c r="N64" s="166"/>
      <c r="O64" s="166"/>
      <c r="P64" s="166"/>
      <c r="Q64" s="166"/>
      <c r="R64" s="166"/>
      <c r="S64" s="166"/>
      <c r="T64" s="166"/>
      <c r="U64" s="166"/>
      <c r="V64" s="166"/>
      <c r="W64" s="166"/>
      <c r="X64" s="166"/>
      <c r="Y64" s="153"/>
      <c r="Z64" s="153"/>
    </row>
    <row r="65" spans="1:53" ht="14.25" customHeight="1" x14ac:dyDescent="0.25">
      <c r="A65" s="165" t="s">
        <v>126</v>
      </c>
      <c r="B65" s="166"/>
      <c r="C65" s="166"/>
      <c r="D65" s="166"/>
      <c r="E65" s="166"/>
      <c r="F65" s="166"/>
      <c r="G65" s="166"/>
      <c r="H65" s="166"/>
      <c r="I65" s="166"/>
      <c r="J65" s="166"/>
      <c r="K65" s="166"/>
      <c r="L65" s="166"/>
      <c r="M65" s="166"/>
      <c r="N65" s="166"/>
      <c r="O65" s="166"/>
      <c r="P65" s="166"/>
      <c r="Q65" s="166"/>
      <c r="R65" s="166"/>
      <c r="S65" s="166"/>
      <c r="T65" s="166"/>
      <c r="U65" s="166"/>
      <c r="V65" s="166"/>
      <c r="W65" s="166"/>
      <c r="X65" s="166"/>
      <c r="Y65" s="152"/>
      <c r="Z65" s="152"/>
    </row>
    <row r="66" spans="1:53" ht="27" customHeight="1" x14ac:dyDescent="0.25">
      <c r="A66" s="55" t="s">
        <v>127</v>
      </c>
      <c r="B66" s="55" t="s">
        <v>128</v>
      </c>
      <c r="C66" s="32">
        <v>4301135113</v>
      </c>
      <c r="D66" s="173">
        <v>4607111033659</v>
      </c>
      <c r="E66" s="174"/>
      <c r="F66" s="156">
        <v>0.3</v>
      </c>
      <c r="G66" s="33">
        <v>12</v>
      </c>
      <c r="H66" s="156">
        <v>3.6</v>
      </c>
      <c r="I66" s="156">
        <v>4.3036000000000003</v>
      </c>
      <c r="J66" s="33">
        <v>70</v>
      </c>
      <c r="K66" s="33" t="s">
        <v>74</v>
      </c>
      <c r="L66" s="34" t="s">
        <v>65</v>
      </c>
      <c r="M66" s="33">
        <v>180</v>
      </c>
      <c r="N66" s="215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7"/>
      <c r="P66" s="177"/>
      <c r="Q66" s="177"/>
      <c r="R66" s="174"/>
      <c r="S66" s="35"/>
      <c r="T66" s="35"/>
      <c r="U66" s="36" t="s">
        <v>66</v>
      </c>
      <c r="V66" s="157">
        <v>0</v>
      </c>
      <c r="W66" s="158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75</v>
      </c>
    </row>
    <row r="67" spans="1:53" x14ac:dyDescent="0.2">
      <c r="A67" s="178"/>
      <c r="B67" s="166"/>
      <c r="C67" s="166"/>
      <c r="D67" s="166"/>
      <c r="E67" s="166"/>
      <c r="F67" s="166"/>
      <c r="G67" s="166"/>
      <c r="H67" s="166"/>
      <c r="I67" s="166"/>
      <c r="J67" s="166"/>
      <c r="K67" s="166"/>
      <c r="L67" s="166"/>
      <c r="M67" s="179"/>
      <c r="N67" s="187" t="s">
        <v>67</v>
      </c>
      <c r="O67" s="170"/>
      <c r="P67" s="170"/>
      <c r="Q67" s="170"/>
      <c r="R67" s="170"/>
      <c r="S67" s="170"/>
      <c r="T67" s="171"/>
      <c r="U67" s="38" t="s">
        <v>66</v>
      </c>
      <c r="V67" s="159">
        <f>IFERROR(SUM(V66:V66),"0")</f>
        <v>0</v>
      </c>
      <c r="W67" s="159">
        <f>IFERROR(SUM(W66:W66),"0")</f>
        <v>0</v>
      </c>
      <c r="X67" s="159">
        <f>IFERROR(IF(X66="",0,X66),"0")</f>
        <v>0</v>
      </c>
      <c r="Y67" s="160"/>
      <c r="Z67" s="160"/>
    </row>
    <row r="68" spans="1:53" x14ac:dyDescent="0.2">
      <c r="A68" s="166"/>
      <c r="B68" s="166"/>
      <c r="C68" s="166"/>
      <c r="D68" s="166"/>
      <c r="E68" s="166"/>
      <c r="F68" s="166"/>
      <c r="G68" s="166"/>
      <c r="H68" s="166"/>
      <c r="I68" s="166"/>
      <c r="J68" s="166"/>
      <c r="K68" s="166"/>
      <c r="L68" s="166"/>
      <c r="M68" s="179"/>
      <c r="N68" s="187" t="s">
        <v>67</v>
      </c>
      <c r="O68" s="170"/>
      <c r="P68" s="170"/>
      <c r="Q68" s="170"/>
      <c r="R68" s="170"/>
      <c r="S68" s="170"/>
      <c r="T68" s="171"/>
      <c r="U68" s="38" t="s">
        <v>68</v>
      </c>
      <c r="V68" s="159">
        <f>IFERROR(SUMPRODUCT(V66:V66*H66:H66),"0")</f>
        <v>0</v>
      </c>
      <c r="W68" s="159">
        <f>IFERROR(SUMPRODUCT(W66:W66*H66:H66),"0")</f>
        <v>0</v>
      </c>
      <c r="X68" s="38"/>
      <c r="Y68" s="160"/>
      <c r="Z68" s="160"/>
    </row>
    <row r="69" spans="1:53" ht="16.5" customHeight="1" x14ac:dyDescent="0.25">
      <c r="A69" s="172" t="s">
        <v>129</v>
      </c>
      <c r="B69" s="166"/>
      <c r="C69" s="166"/>
      <c r="D69" s="166"/>
      <c r="E69" s="166"/>
      <c r="F69" s="166"/>
      <c r="G69" s="166"/>
      <c r="H69" s="166"/>
      <c r="I69" s="166"/>
      <c r="J69" s="166"/>
      <c r="K69" s="166"/>
      <c r="L69" s="166"/>
      <c r="M69" s="166"/>
      <c r="N69" s="166"/>
      <c r="O69" s="166"/>
      <c r="P69" s="166"/>
      <c r="Q69" s="166"/>
      <c r="R69" s="166"/>
      <c r="S69" s="166"/>
      <c r="T69" s="166"/>
      <c r="U69" s="166"/>
      <c r="V69" s="166"/>
      <c r="W69" s="166"/>
      <c r="X69" s="166"/>
      <c r="Y69" s="153"/>
      <c r="Z69" s="153"/>
    </row>
    <row r="70" spans="1:53" ht="14.25" customHeight="1" x14ac:dyDescent="0.25">
      <c r="A70" s="165" t="s">
        <v>130</v>
      </c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  <c r="N70" s="166"/>
      <c r="O70" s="166"/>
      <c r="P70" s="166"/>
      <c r="Q70" s="166"/>
      <c r="R70" s="166"/>
      <c r="S70" s="166"/>
      <c r="T70" s="166"/>
      <c r="U70" s="166"/>
      <c r="V70" s="166"/>
      <c r="W70" s="166"/>
      <c r="X70" s="166"/>
      <c r="Y70" s="152"/>
      <c r="Z70" s="152"/>
    </row>
    <row r="71" spans="1:53" ht="27" customHeight="1" x14ac:dyDescent="0.25">
      <c r="A71" s="55" t="s">
        <v>131</v>
      </c>
      <c r="B71" s="55" t="s">
        <v>132</v>
      </c>
      <c r="C71" s="32">
        <v>4301131012</v>
      </c>
      <c r="D71" s="173">
        <v>4607111034137</v>
      </c>
      <c r="E71" s="174"/>
      <c r="F71" s="156">
        <v>0.3</v>
      </c>
      <c r="G71" s="33">
        <v>12</v>
      </c>
      <c r="H71" s="156">
        <v>3.6</v>
      </c>
      <c r="I71" s="156">
        <v>4.3036000000000003</v>
      </c>
      <c r="J71" s="33">
        <v>70</v>
      </c>
      <c r="K71" s="33" t="s">
        <v>74</v>
      </c>
      <c r="L71" s="34" t="s">
        <v>65</v>
      </c>
      <c r="M71" s="33">
        <v>180</v>
      </c>
      <c r="N71" s="282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7"/>
      <c r="P71" s="177"/>
      <c r="Q71" s="177"/>
      <c r="R71" s="174"/>
      <c r="S71" s="35"/>
      <c r="T71" s="35"/>
      <c r="U71" s="36" t="s">
        <v>66</v>
      </c>
      <c r="V71" s="157">
        <v>0</v>
      </c>
      <c r="W71" s="158">
        <f>IFERROR(IF(V71="","",V71),"")</f>
        <v>0</v>
      </c>
      <c r="X71" s="37">
        <f>IFERROR(IF(V71="","",V71*0.01788),"")</f>
        <v>0</v>
      </c>
      <c r="Y71" s="57"/>
      <c r="Z71" s="58"/>
      <c r="AD71" s="62"/>
      <c r="BA71" s="83" t="s">
        <v>75</v>
      </c>
    </row>
    <row r="72" spans="1:53" ht="27" customHeight="1" x14ac:dyDescent="0.25">
      <c r="A72" s="55" t="s">
        <v>133</v>
      </c>
      <c r="B72" s="55" t="s">
        <v>134</v>
      </c>
      <c r="C72" s="32">
        <v>4301131011</v>
      </c>
      <c r="D72" s="173">
        <v>4607111034120</v>
      </c>
      <c r="E72" s="174"/>
      <c r="F72" s="156">
        <v>0.3</v>
      </c>
      <c r="G72" s="33">
        <v>12</v>
      </c>
      <c r="H72" s="156">
        <v>3.6</v>
      </c>
      <c r="I72" s="156">
        <v>4.3036000000000003</v>
      </c>
      <c r="J72" s="33">
        <v>70</v>
      </c>
      <c r="K72" s="33" t="s">
        <v>74</v>
      </c>
      <c r="L72" s="34" t="s">
        <v>65</v>
      </c>
      <c r="M72" s="33">
        <v>180</v>
      </c>
      <c r="N72" s="228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7"/>
      <c r="P72" s="177"/>
      <c r="Q72" s="177"/>
      <c r="R72" s="174"/>
      <c r="S72" s="35"/>
      <c r="T72" s="35"/>
      <c r="U72" s="36" t="s">
        <v>66</v>
      </c>
      <c r="V72" s="157">
        <v>5</v>
      </c>
      <c r="W72" s="158">
        <f>IFERROR(IF(V72="","",V72),"")</f>
        <v>5</v>
      </c>
      <c r="X72" s="37">
        <f>IFERROR(IF(V72="","",V72*0.01788),"")</f>
        <v>8.9400000000000007E-2</v>
      </c>
      <c r="Y72" s="57"/>
      <c r="Z72" s="58"/>
      <c r="AD72" s="62"/>
      <c r="BA72" s="84" t="s">
        <v>75</v>
      </c>
    </row>
    <row r="73" spans="1:53" x14ac:dyDescent="0.2">
      <c r="A73" s="178"/>
      <c r="B73" s="166"/>
      <c r="C73" s="166"/>
      <c r="D73" s="166"/>
      <c r="E73" s="166"/>
      <c r="F73" s="166"/>
      <c r="G73" s="166"/>
      <c r="H73" s="166"/>
      <c r="I73" s="166"/>
      <c r="J73" s="166"/>
      <c r="K73" s="166"/>
      <c r="L73" s="166"/>
      <c r="M73" s="179"/>
      <c r="N73" s="187" t="s">
        <v>67</v>
      </c>
      <c r="O73" s="170"/>
      <c r="P73" s="170"/>
      <c r="Q73" s="170"/>
      <c r="R73" s="170"/>
      <c r="S73" s="170"/>
      <c r="T73" s="171"/>
      <c r="U73" s="38" t="s">
        <v>66</v>
      </c>
      <c r="V73" s="159">
        <f>IFERROR(SUM(V71:V72),"0")</f>
        <v>5</v>
      </c>
      <c r="W73" s="159">
        <f>IFERROR(SUM(W71:W72),"0")</f>
        <v>5</v>
      </c>
      <c r="X73" s="159">
        <f>IFERROR(IF(X71="",0,X71),"0")+IFERROR(IF(X72="",0,X72),"0")</f>
        <v>8.9400000000000007E-2</v>
      </c>
      <c r="Y73" s="160"/>
      <c r="Z73" s="160"/>
    </row>
    <row r="74" spans="1:53" x14ac:dyDescent="0.2">
      <c r="A74" s="166"/>
      <c r="B74" s="166"/>
      <c r="C74" s="166"/>
      <c r="D74" s="166"/>
      <c r="E74" s="166"/>
      <c r="F74" s="166"/>
      <c r="G74" s="166"/>
      <c r="H74" s="166"/>
      <c r="I74" s="166"/>
      <c r="J74" s="166"/>
      <c r="K74" s="166"/>
      <c r="L74" s="166"/>
      <c r="M74" s="179"/>
      <c r="N74" s="187" t="s">
        <v>67</v>
      </c>
      <c r="O74" s="170"/>
      <c r="P74" s="170"/>
      <c r="Q74" s="170"/>
      <c r="R74" s="170"/>
      <c r="S74" s="170"/>
      <c r="T74" s="171"/>
      <c r="U74" s="38" t="s">
        <v>68</v>
      </c>
      <c r="V74" s="159">
        <f>IFERROR(SUMPRODUCT(V71:V72*H71:H72),"0")</f>
        <v>18</v>
      </c>
      <c r="W74" s="159">
        <f>IFERROR(SUMPRODUCT(W71:W72*H71:H72),"0")</f>
        <v>18</v>
      </c>
      <c r="X74" s="38"/>
      <c r="Y74" s="160"/>
      <c r="Z74" s="160"/>
    </row>
    <row r="75" spans="1:53" ht="16.5" customHeight="1" x14ac:dyDescent="0.25">
      <c r="A75" s="172" t="s">
        <v>135</v>
      </c>
      <c r="B75" s="166"/>
      <c r="C75" s="166"/>
      <c r="D75" s="166"/>
      <c r="E75" s="166"/>
      <c r="F75" s="166"/>
      <c r="G75" s="166"/>
      <c r="H75" s="166"/>
      <c r="I75" s="166"/>
      <c r="J75" s="166"/>
      <c r="K75" s="166"/>
      <c r="L75" s="166"/>
      <c r="M75" s="166"/>
      <c r="N75" s="166"/>
      <c r="O75" s="166"/>
      <c r="P75" s="166"/>
      <c r="Q75" s="166"/>
      <c r="R75" s="166"/>
      <c r="S75" s="166"/>
      <c r="T75" s="166"/>
      <c r="U75" s="166"/>
      <c r="V75" s="166"/>
      <c r="W75" s="166"/>
      <c r="X75" s="166"/>
      <c r="Y75" s="153"/>
      <c r="Z75" s="153"/>
    </row>
    <row r="76" spans="1:53" ht="14.25" customHeight="1" x14ac:dyDescent="0.25">
      <c r="A76" s="165" t="s">
        <v>126</v>
      </c>
      <c r="B76" s="166"/>
      <c r="C76" s="166"/>
      <c r="D76" s="166"/>
      <c r="E76" s="166"/>
      <c r="F76" s="166"/>
      <c r="G76" s="166"/>
      <c r="H76" s="166"/>
      <c r="I76" s="166"/>
      <c r="J76" s="166"/>
      <c r="K76" s="166"/>
      <c r="L76" s="166"/>
      <c r="M76" s="166"/>
      <c r="N76" s="166"/>
      <c r="O76" s="166"/>
      <c r="P76" s="166"/>
      <c r="Q76" s="166"/>
      <c r="R76" s="166"/>
      <c r="S76" s="166"/>
      <c r="T76" s="166"/>
      <c r="U76" s="166"/>
      <c r="V76" s="166"/>
      <c r="W76" s="166"/>
      <c r="X76" s="166"/>
      <c r="Y76" s="152"/>
      <c r="Z76" s="152"/>
    </row>
    <row r="77" spans="1:53" ht="27" customHeight="1" x14ac:dyDescent="0.25">
      <c r="A77" s="55" t="s">
        <v>136</v>
      </c>
      <c r="B77" s="55" t="s">
        <v>137</v>
      </c>
      <c r="C77" s="32">
        <v>4301135053</v>
      </c>
      <c r="D77" s="173">
        <v>4607111036407</v>
      </c>
      <c r="E77" s="174"/>
      <c r="F77" s="156">
        <v>0.3</v>
      </c>
      <c r="G77" s="33">
        <v>14</v>
      </c>
      <c r="H77" s="156">
        <v>4.2</v>
      </c>
      <c r="I77" s="156">
        <v>4.5292000000000003</v>
      </c>
      <c r="J77" s="33">
        <v>70</v>
      </c>
      <c r="K77" s="33" t="s">
        <v>74</v>
      </c>
      <c r="L77" s="34" t="s">
        <v>65</v>
      </c>
      <c r="M77" s="33">
        <v>180</v>
      </c>
      <c r="N77" s="270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7"/>
      <c r="P77" s="177"/>
      <c r="Q77" s="177"/>
      <c r="R77" s="174"/>
      <c r="S77" s="35"/>
      <c r="T77" s="35"/>
      <c r="U77" s="36" t="s">
        <v>66</v>
      </c>
      <c r="V77" s="157">
        <v>10</v>
      </c>
      <c r="W77" s="158">
        <f t="shared" ref="W77:W82" si="2">IFERROR(IF(V77="","",V77),"")</f>
        <v>10</v>
      </c>
      <c r="X77" s="37">
        <f t="shared" ref="X77:X82" si="3">IFERROR(IF(V77="","",V77*0.01788),"")</f>
        <v>0.17880000000000001</v>
      </c>
      <c r="Y77" s="57"/>
      <c r="Z77" s="58"/>
      <c r="AD77" s="62"/>
      <c r="BA77" s="85" t="s">
        <v>75</v>
      </c>
    </row>
    <row r="78" spans="1:53" ht="16.5" customHeight="1" x14ac:dyDescent="0.25">
      <c r="A78" s="55" t="s">
        <v>138</v>
      </c>
      <c r="B78" s="55" t="s">
        <v>139</v>
      </c>
      <c r="C78" s="32">
        <v>4301135122</v>
      </c>
      <c r="D78" s="173">
        <v>4607111033628</v>
      </c>
      <c r="E78" s="174"/>
      <c r="F78" s="156">
        <v>0.3</v>
      </c>
      <c r="G78" s="33">
        <v>12</v>
      </c>
      <c r="H78" s="156">
        <v>3.6</v>
      </c>
      <c r="I78" s="156">
        <v>4.3036000000000003</v>
      </c>
      <c r="J78" s="33">
        <v>70</v>
      </c>
      <c r="K78" s="33" t="s">
        <v>74</v>
      </c>
      <c r="L78" s="34" t="s">
        <v>65</v>
      </c>
      <c r="M78" s="33">
        <v>180</v>
      </c>
      <c r="N78" s="288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7"/>
      <c r="P78" s="177"/>
      <c r="Q78" s="177"/>
      <c r="R78" s="174"/>
      <c r="S78" s="35"/>
      <c r="T78" s="35"/>
      <c r="U78" s="36" t="s">
        <v>66</v>
      </c>
      <c r="V78" s="157">
        <v>0</v>
      </c>
      <c r="W78" s="158">
        <f t="shared" si="2"/>
        <v>0</v>
      </c>
      <c r="X78" s="37">
        <f t="shared" si="3"/>
        <v>0</v>
      </c>
      <c r="Y78" s="57"/>
      <c r="Z78" s="58"/>
      <c r="AD78" s="62"/>
      <c r="BA78" s="86" t="s">
        <v>75</v>
      </c>
    </row>
    <row r="79" spans="1:53" ht="27" customHeight="1" x14ac:dyDescent="0.25">
      <c r="A79" s="55" t="s">
        <v>140</v>
      </c>
      <c r="B79" s="55" t="s">
        <v>141</v>
      </c>
      <c r="C79" s="32">
        <v>4301130400</v>
      </c>
      <c r="D79" s="173">
        <v>4607111033451</v>
      </c>
      <c r="E79" s="174"/>
      <c r="F79" s="156">
        <v>0.3</v>
      </c>
      <c r="G79" s="33">
        <v>12</v>
      </c>
      <c r="H79" s="156">
        <v>3.6</v>
      </c>
      <c r="I79" s="156">
        <v>4.3036000000000003</v>
      </c>
      <c r="J79" s="33">
        <v>70</v>
      </c>
      <c r="K79" s="33" t="s">
        <v>74</v>
      </c>
      <c r="L79" s="34" t="s">
        <v>65</v>
      </c>
      <c r="M79" s="33">
        <v>180</v>
      </c>
      <c r="N79" s="188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7"/>
      <c r="P79" s="177"/>
      <c r="Q79" s="177"/>
      <c r="R79" s="174"/>
      <c r="S79" s="35"/>
      <c r="T79" s="35"/>
      <c r="U79" s="36" t="s">
        <v>66</v>
      </c>
      <c r="V79" s="157">
        <v>0</v>
      </c>
      <c r="W79" s="158">
        <f t="shared" si="2"/>
        <v>0</v>
      </c>
      <c r="X79" s="37">
        <f t="shared" si="3"/>
        <v>0</v>
      </c>
      <c r="Y79" s="57"/>
      <c r="Z79" s="58"/>
      <c r="AD79" s="62"/>
      <c r="BA79" s="87" t="s">
        <v>75</v>
      </c>
    </row>
    <row r="80" spans="1:53" ht="27" customHeight="1" x14ac:dyDescent="0.25">
      <c r="A80" s="55" t="s">
        <v>142</v>
      </c>
      <c r="B80" s="55" t="s">
        <v>143</v>
      </c>
      <c r="C80" s="32">
        <v>4301135120</v>
      </c>
      <c r="D80" s="173">
        <v>4607111035141</v>
      </c>
      <c r="E80" s="174"/>
      <c r="F80" s="156">
        <v>0.3</v>
      </c>
      <c r="G80" s="33">
        <v>12</v>
      </c>
      <c r="H80" s="156">
        <v>3.6</v>
      </c>
      <c r="I80" s="156">
        <v>4.3036000000000003</v>
      </c>
      <c r="J80" s="33">
        <v>70</v>
      </c>
      <c r="K80" s="33" t="s">
        <v>74</v>
      </c>
      <c r="L80" s="34" t="s">
        <v>65</v>
      </c>
      <c r="M80" s="33">
        <v>180</v>
      </c>
      <c r="N80" s="292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7"/>
      <c r="P80" s="177"/>
      <c r="Q80" s="177"/>
      <c r="R80" s="174"/>
      <c r="S80" s="35"/>
      <c r="T80" s="35"/>
      <c r="U80" s="36" t="s">
        <v>66</v>
      </c>
      <c r="V80" s="157">
        <v>0</v>
      </c>
      <c r="W80" s="158">
        <f t="shared" si="2"/>
        <v>0</v>
      </c>
      <c r="X80" s="37">
        <f t="shared" si="3"/>
        <v>0</v>
      </c>
      <c r="Y80" s="57"/>
      <c r="Z80" s="58"/>
      <c r="AD80" s="62"/>
      <c r="BA80" s="88" t="s">
        <v>75</v>
      </c>
    </row>
    <row r="81" spans="1:53" ht="27" customHeight="1" x14ac:dyDescent="0.25">
      <c r="A81" s="55" t="s">
        <v>144</v>
      </c>
      <c r="B81" s="55" t="s">
        <v>145</v>
      </c>
      <c r="C81" s="32">
        <v>4301135111</v>
      </c>
      <c r="D81" s="173">
        <v>4607111035028</v>
      </c>
      <c r="E81" s="174"/>
      <c r="F81" s="156">
        <v>0.48</v>
      </c>
      <c r="G81" s="33">
        <v>8</v>
      </c>
      <c r="H81" s="156">
        <v>3.84</v>
      </c>
      <c r="I81" s="156">
        <v>4.4488000000000003</v>
      </c>
      <c r="J81" s="33">
        <v>70</v>
      </c>
      <c r="K81" s="33" t="s">
        <v>74</v>
      </c>
      <c r="L81" s="34" t="s">
        <v>65</v>
      </c>
      <c r="M81" s="33">
        <v>180</v>
      </c>
      <c r="N81" s="333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7"/>
      <c r="P81" s="177"/>
      <c r="Q81" s="177"/>
      <c r="R81" s="174"/>
      <c r="S81" s="35"/>
      <c r="T81" s="35"/>
      <c r="U81" s="36" t="s">
        <v>66</v>
      </c>
      <c r="V81" s="157">
        <v>0</v>
      </c>
      <c r="W81" s="158">
        <f t="shared" si="2"/>
        <v>0</v>
      </c>
      <c r="X81" s="37">
        <f t="shared" si="3"/>
        <v>0</v>
      </c>
      <c r="Y81" s="57"/>
      <c r="Z81" s="58"/>
      <c r="AD81" s="62"/>
      <c r="BA81" s="89" t="s">
        <v>75</v>
      </c>
    </row>
    <row r="82" spans="1:53" ht="27" customHeight="1" x14ac:dyDescent="0.25">
      <c r="A82" s="55" t="s">
        <v>146</v>
      </c>
      <c r="B82" s="55" t="s">
        <v>147</v>
      </c>
      <c r="C82" s="32">
        <v>4301135109</v>
      </c>
      <c r="D82" s="173">
        <v>4607111033444</v>
      </c>
      <c r="E82" s="174"/>
      <c r="F82" s="156">
        <v>0.3</v>
      </c>
      <c r="G82" s="33">
        <v>12</v>
      </c>
      <c r="H82" s="156">
        <v>3.6</v>
      </c>
      <c r="I82" s="156">
        <v>4.3036000000000003</v>
      </c>
      <c r="J82" s="33">
        <v>70</v>
      </c>
      <c r="K82" s="33" t="s">
        <v>74</v>
      </c>
      <c r="L82" s="34" t="s">
        <v>65</v>
      </c>
      <c r="M82" s="33">
        <v>180</v>
      </c>
      <c r="N82" s="199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7"/>
      <c r="P82" s="177"/>
      <c r="Q82" s="177"/>
      <c r="R82" s="174"/>
      <c r="S82" s="35"/>
      <c r="T82" s="35"/>
      <c r="U82" s="36" t="s">
        <v>66</v>
      </c>
      <c r="V82" s="157">
        <v>20</v>
      </c>
      <c r="W82" s="158">
        <f t="shared" si="2"/>
        <v>20</v>
      </c>
      <c r="X82" s="37">
        <f t="shared" si="3"/>
        <v>0.35760000000000003</v>
      </c>
      <c r="Y82" s="57"/>
      <c r="Z82" s="58"/>
      <c r="AD82" s="62"/>
      <c r="BA82" s="90" t="s">
        <v>75</v>
      </c>
    </row>
    <row r="83" spans="1:53" x14ac:dyDescent="0.2">
      <c r="A83" s="178"/>
      <c r="B83" s="166"/>
      <c r="C83" s="166"/>
      <c r="D83" s="166"/>
      <c r="E83" s="166"/>
      <c r="F83" s="166"/>
      <c r="G83" s="166"/>
      <c r="H83" s="166"/>
      <c r="I83" s="166"/>
      <c r="J83" s="166"/>
      <c r="K83" s="166"/>
      <c r="L83" s="166"/>
      <c r="M83" s="179"/>
      <c r="N83" s="187" t="s">
        <v>67</v>
      </c>
      <c r="O83" s="170"/>
      <c r="P83" s="170"/>
      <c r="Q83" s="170"/>
      <c r="R83" s="170"/>
      <c r="S83" s="170"/>
      <c r="T83" s="171"/>
      <c r="U83" s="38" t="s">
        <v>66</v>
      </c>
      <c r="V83" s="159">
        <f>IFERROR(SUM(V77:V82),"0")</f>
        <v>30</v>
      </c>
      <c r="W83" s="159">
        <f>IFERROR(SUM(W77:W82),"0")</f>
        <v>30</v>
      </c>
      <c r="X83" s="159">
        <f>IFERROR(IF(X77="",0,X77),"0")+IFERROR(IF(X78="",0,X78),"0")+IFERROR(IF(X79="",0,X79),"0")+IFERROR(IF(X80="",0,X80),"0")+IFERROR(IF(X81="",0,X81),"0")+IFERROR(IF(X82="",0,X82),"0")</f>
        <v>0.53639999999999999</v>
      </c>
      <c r="Y83" s="160"/>
      <c r="Z83" s="160"/>
    </row>
    <row r="84" spans="1:53" x14ac:dyDescent="0.2">
      <c r="A84" s="166"/>
      <c r="B84" s="166"/>
      <c r="C84" s="166"/>
      <c r="D84" s="166"/>
      <c r="E84" s="166"/>
      <c r="F84" s="166"/>
      <c r="G84" s="166"/>
      <c r="H84" s="166"/>
      <c r="I84" s="166"/>
      <c r="J84" s="166"/>
      <c r="K84" s="166"/>
      <c r="L84" s="166"/>
      <c r="M84" s="179"/>
      <c r="N84" s="187" t="s">
        <v>67</v>
      </c>
      <c r="O84" s="170"/>
      <c r="P84" s="170"/>
      <c r="Q84" s="170"/>
      <c r="R84" s="170"/>
      <c r="S84" s="170"/>
      <c r="T84" s="171"/>
      <c r="U84" s="38" t="s">
        <v>68</v>
      </c>
      <c r="V84" s="159">
        <f>IFERROR(SUMPRODUCT(V77:V82*H77:H82),"0")</f>
        <v>114</v>
      </c>
      <c r="W84" s="159">
        <f>IFERROR(SUMPRODUCT(W77:W82*H77:H82),"0")</f>
        <v>114</v>
      </c>
      <c r="X84" s="38"/>
      <c r="Y84" s="160"/>
      <c r="Z84" s="160"/>
    </row>
    <row r="85" spans="1:53" ht="16.5" customHeight="1" x14ac:dyDescent="0.25">
      <c r="A85" s="172" t="s">
        <v>148</v>
      </c>
      <c r="B85" s="166"/>
      <c r="C85" s="166"/>
      <c r="D85" s="166"/>
      <c r="E85" s="166"/>
      <c r="F85" s="166"/>
      <c r="G85" s="166"/>
      <c r="H85" s="166"/>
      <c r="I85" s="166"/>
      <c r="J85" s="166"/>
      <c r="K85" s="166"/>
      <c r="L85" s="166"/>
      <c r="M85" s="166"/>
      <c r="N85" s="166"/>
      <c r="O85" s="166"/>
      <c r="P85" s="166"/>
      <c r="Q85" s="166"/>
      <c r="R85" s="166"/>
      <c r="S85" s="166"/>
      <c r="T85" s="166"/>
      <c r="U85" s="166"/>
      <c r="V85" s="166"/>
      <c r="W85" s="166"/>
      <c r="X85" s="166"/>
      <c r="Y85" s="153"/>
      <c r="Z85" s="153"/>
    </row>
    <row r="86" spans="1:53" ht="14.25" customHeight="1" x14ac:dyDescent="0.25">
      <c r="A86" s="165" t="s">
        <v>148</v>
      </c>
      <c r="B86" s="166"/>
      <c r="C86" s="166"/>
      <c r="D86" s="166"/>
      <c r="E86" s="166"/>
      <c r="F86" s="166"/>
      <c r="G86" s="166"/>
      <c r="H86" s="166"/>
      <c r="I86" s="166"/>
      <c r="J86" s="166"/>
      <c r="K86" s="166"/>
      <c r="L86" s="166"/>
      <c r="M86" s="166"/>
      <c r="N86" s="166"/>
      <c r="O86" s="166"/>
      <c r="P86" s="166"/>
      <c r="Q86" s="166"/>
      <c r="R86" s="166"/>
      <c r="S86" s="166"/>
      <c r="T86" s="166"/>
      <c r="U86" s="166"/>
      <c r="V86" s="166"/>
      <c r="W86" s="166"/>
      <c r="X86" s="166"/>
      <c r="Y86" s="152"/>
      <c r="Z86" s="152"/>
    </row>
    <row r="87" spans="1:53" ht="27" customHeight="1" x14ac:dyDescent="0.25">
      <c r="A87" s="55" t="s">
        <v>149</v>
      </c>
      <c r="B87" s="55" t="s">
        <v>150</v>
      </c>
      <c r="C87" s="32">
        <v>4301136013</v>
      </c>
      <c r="D87" s="173">
        <v>4607025784012</v>
      </c>
      <c r="E87" s="174"/>
      <c r="F87" s="156">
        <v>0.09</v>
      </c>
      <c r="G87" s="33">
        <v>24</v>
      </c>
      <c r="H87" s="156">
        <v>2.16</v>
      </c>
      <c r="I87" s="156">
        <v>2.4912000000000001</v>
      </c>
      <c r="J87" s="33">
        <v>126</v>
      </c>
      <c r="K87" s="33" t="s">
        <v>74</v>
      </c>
      <c r="L87" s="34" t="s">
        <v>65</v>
      </c>
      <c r="M87" s="33">
        <v>180</v>
      </c>
      <c r="N87" s="255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7"/>
      <c r="P87" s="177"/>
      <c r="Q87" s="177"/>
      <c r="R87" s="174"/>
      <c r="S87" s="35"/>
      <c r="T87" s="35"/>
      <c r="U87" s="36" t="s">
        <v>66</v>
      </c>
      <c r="V87" s="157">
        <v>0</v>
      </c>
      <c r="W87" s="158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75</v>
      </c>
    </row>
    <row r="88" spans="1:53" ht="27" customHeight="1" x14ac:dyDescent="0.25">
      <c r="A88" s="55" t="s">
        <v>151</v>
      </c>
      <c r="B88" s="55" t="s">
        <v>152</v>
      </c>
      <c r="C88" s="32">
        <v>4301136012</v>
      </c>
      <c r="D88" s="173">
        <v>4607025784319</v>
      </c>
      <c r="E88" s="174"/>
      <c r="F88" s="156">
        <v>0.36</v>
      </c>
      <c r="G88" s="33">
        <v>10</v>
      </c>
      <c r="H88" s="156">
        <v>3.6</v>
      </c>
      <c r="I88" s="156">
        <v>4.2439999999999998</v>
      </c>
      <c r="J88" s="33">
        <v>70</v>
      </c>
      <c r="K88" s="33" t="s">
        <v>74</v>
      </c>
      <c r="L88" s="34" t="s">
        <v>65</v>
      </c>
      <c r="M88" s="33">
        <v>180</v>
      </c>
      <c r="N88" s="193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7"/>
      <c r="P88" s="177"/>
      <c r="Q88" s="177"/>
      <c r="R88" s="174"/>
      <c r="S88" s="35"/>
      <c r="T88" s="35"/>
      <c r="U88" s="36" t="s">
        <v>66</v>
      </c>
      <c r="V88" s="157">
        <v>0</v>
      </c>
      <c r="W88" s="158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75</v>
      </c>
    </row>
    <row r="89" spans="1:53" ht="16.5" customHeight="1" x14ac:dyDescent="0.25">
      <c r="A89" s="55" t="s">
        <v>153</v>
      </c>
      <c r="B89" s="55" t="s">
        <v>154</v>
      </c>
      <c r="C89" s="32">
        <v>4301136014</v>
      </c>
      <c r="D89" s="173">
        <v>4607111035370</v>
      </c>
      <c r="E89" s="174"/>
      <c r="F89" s="156">
        <v>0.14000000000000001</v>
      </c>
      <c r="G89" s="33">
        <v>22</v>
      </c>
      <c r="H89" s="156">
        <v>3.08</v>
      </c>
      <c r="I89" s="156">
        <v>3.464</v>
      </c>
      <c r="J89" s="33">
        <v>84</v>
      </c>
      <c r="K89" s="33" t="s">
        <v>64</v>
      </c>
      <c r="L89" s="34" t="s">
        <v>65</v>
      </c>
      <c r="M89" s="33">
        <v>180</v>
      </c>
      <c r="N89" s="257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7"/>
      <c r="P89" s="177"/>
      <c r="Q89" s="177"/>
      <c r="R89" s="174"/>
      <c r="S89" s="35"/>
      <c r="T89" s="35"/>
      <c r="U89" s="36" t="s">
        <v>66</v>
      </c>
      <c r="V89" s="157">
        <v>0</v>
      </c>
      <c r="W89" s="158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75</v>
      </c>
    </row>
    <row r="90" spans="1:53" x14ac:dyDescent="0.2">
      <c r="A90" s="178"/>
      <c r="B90" s="166"/>
      <c r="C90" s="166"/>
      <c r="D90" s="166"/>
      <c r="E90" s="166"/>
      <c r="F90" s="166"/>
      <c r="G90" s="166"/>
      <c r="H90" s="166"/>
      <c r="I90" s="166"/>
      <c r="J90" s="166"/>
      <c r="K90" s="166"/>
      <c r="L90" s="166"/>
      <c r="M90" s="179"/>
      <c r="N90" s="187" t="s">
        <v>67</v>
      </c>
      <c r="O90" s="170"/>
      <c r="P90" s="170"/>
      <c r="Q90" s="170"/>
      <c r="R90" s="170"/>
      <c r="S90" s="170"/>
      <c r="T90" s="171"/>
      <c r="U90" s="38" t="s">
        <v>66</v>
      </c>
      <c r="V90" s="159">
        <f>IFERROR(SUM(V87:V89),"0")</f>
        <v>0</v>
      </c>
      <c r="W90" s="159">
        <f>IFERROR(SUM(W87:W89),"0")</f>
        <v>0</v>
      </c>
      <c r="X90" s="159">
        <f>IFERROR(IF(X87="",0,X87),"0")+IFERROR(IF(X88="",0,X88),"0")+IFERROR(IF(X89="",0,X89),"0")</f>
        <v>0</v>
      </c>
      <c r="Y90" s="160"/>
      <c r="Z90" s="160"/>
    </row>
    <row r="91" spans="1:53" x14ac:dyDescent="0.2">
      <c r="A91" s="166"/>
      <c r="B91" s="166"/>
      <c r="C91" s="166"/>
      <c r="D91" s="166"/>
      <c r="E91" s="166"/>
      <c r="F91" s="166"/>
      <c r="G91" s="166"/>
      <c r="H91" s="166"/>
      <c r="I91" s="166"/>
      <c r="J91" s="166"/>
      <c r="K91" s="166"/>
      <c r="L91" s="166"/>
      <c r="M91" s="179"/>
      <c r="N91" s="187" t="s">
        <v>67</v>
      </c>
      <c r="O91" s="170"/>
      <c r="P91" s="170"/>
      <c r="Q91" s="170"/>
      <c r="R91" s="170"/>
      <c r="S91" s="170"/>
      <c r="T91" s="171"/>
      <c r="U91" s="38" t="s">
        <v>68</v>
      </c>
      <c r="V91" s="159">
        <f>IFERROR(SUMPRODUCT(V87:V89*H87:H89),"0")</f>
        <v>0</v>
      </c>
      <c r="W91" s="159">
        <f>IFERROR(SUMPRODUCT(W87:W89*H87:H89),"0")</f>
        <v>0</v>
      </c>
      <c r="X91" s="38"/>
      <c r="Y91" s="160"/>
      <c r="Z91" s="160"/>
    </row>
    <row r="92" spans="1:53" ht="16.5" customHeight="1" x14ac:dyDescent="0.25">
      <c r="A92" s="172" t="s">
        <v>155</v>
      </c>
      <c r="B92" s="166"/>
      <c r="C92" s="166"/>
      <c r="D92" s="166"/>
      <c r="E92" s="166"/>
      <c r="F92" s="166"/>
      <c r="G92" s="166"/>
      <c r="H92" s="166"/>
      <c r="I92" s="166"/>
      <c r="J92" s="166"/>
      <c r="K92" s="166"/>
      <c r="L92" s="166"/>
      <c r="M92" s="166"/>
      <c r="N92" s="166"/>
      <c r="O92" s="166"/>
      <c r="P92" s="166"/>
      <c r="Q92" s="166"/>
      <c r="R92" s="166"/>
      <c r="S92" s="166"/>
      <c r="T92" s="166"/>
      <c r="U92" s="166"/>
      <c r="V92" s="166"/>
      <c r="W92" s="166"/>
      <c r="X92" s="166"/>
      <c r="Y92" s="153"/>
      <c r="Z92" s="153"/>
    </row>
    <row r="93" spans="1:53" ht="14.25" customHeight="1" x14ac:dyDescent="0.25">
      <c r="A93" s="165" t="s">
        <v>61</v>
      </c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  <c r="N93" s="166"/>
      <c r="O93" s="166"/>
      <c r="P93" s="166"/>
      <c r="Q93" s="166"/>
      <c r="R93" s="166"/>
      <c r="S93" s="166"/>
      <c r="T93" s="166"/>
      <c r="U93" s="166"/>
      <c r="V93" s="166"/>
      <c r="W93" s="166"/>
      <c r="X93" s="166"/>
      <c r="Y93" s="152"/>
      <c r="Z93" s="152"/>
    </row>
    <row r="94" spans="1:53" ht="27" customHeight="1" x14ac:dyDescent="0.25">
      <c r="A94" s="55" t="s">
        <v>156</v>
      </c>
      <c r="B94" s="55" t="s">
        <v>157</v>
      </c>
      <c r="C94" s="32">
        <v>4301070975</v>
      </c>
      <c r="D94" s="173">
        <v>4607111033970</v>
      </c>
      <c r="E94" s="174"/>
      <c r="F94" s="156">
        <v>0.43</v>
      </c>
      <c r="G94" s="33">
        <v>16</v>
      </c>
      <c r="H94" s="156">
        <v>6.88</v>
      </c>
      <c r="I94" s="156">
        <v>7.1996000000000002</v>
      </c>
      <c r="J94" s="33">
        <v>84</v>
      </c>
      <c r="K94" s="33" t="s">
        <v>64</v>
      </c>
      <c r="L94" s="34" t="s">
        <v>65</v>
      </c>
      <c r="M94" s="33">
        <v>180</v>
      </c>
      <c r="N94" s="313" t="s">
        <v>158</v>
      </c>
      <c r="O94" s="177"/>
      <c r="P94" s="177"/>
      <c r="Q94" s="177"/>
      <c r="R94" s="174"/>
      <c r="S94" s="35"/>
      <c r="T94" s="35"/>
      <c r="U94" s="36" t="s">
        <v>66</v>
      </c>
      <c r="V94" s="157">
        <v>50</v>
      </c>
      <c r="W94" s="158">
        <f>IFERROR(IF(V94="","",V94),"")</f>
        <v>50</v>
      </c>
      <c r="X94" s="37">
        <f>IFERROR(IF(V94="","",V94*0.0155),"")</f>
        <v>0.77500000000000002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159</v>
      </c>
      <c r="B95" s="55" t="s">
        <v>160</v>
      </c>
      <c r="C95" s="32">
        <v>4301070976</v>
      </c>
      <c r="D95" s="173">
        <v>4607111034144</v>
      </c>
      <c r="E95" s="174"/>
      <c r="F95" s="156">
        <v>0.9</v>
      </c>
      <c r="G95" s="33">
        <v>8</v>
      </c>
      <c r="H95" s="156">
        <v>7.2</v>
      </c>
      <c r="I95" s="156">
        <v>7.4859999999999998</v>
      </c>
      <c r="J95" s="33">
        <v>84</v>
      </c>
      <c r="K95" s="33" t="s">
        <v>64</v>
      </c>
      <c r="L95" s="34" t="s">
        <v>65</v>
      </c>
      <c r="M95" s="33">
        <v>180</v>
      </c>
      <c r="N95" s="249" t="s">
        <v>161</v>
      </c>
      <c r="O95" s="177"/>
      <c r="P95" s="177"/>
      <c r="Q95" s="177"/>
      <c r="R95" s="174"/>
      <c r="S95" s="35"/>
      <c r="T95" s="35"/>
      <c r="U95" s="36" t="s">
        <v>66</v>
      </c>
      <c r="V95" s="157">
        <v>40</v>
      </c>
      <c r="W95" s="158">
        <f>IFERROR(IF(V95="","",V95),"")</f>
        <v>40</v>
      </c>
      <c r="X95" s="37">
        <f>IFERROR(IF(V95="","",V95*0.0155),"")</f>
        <v>0.62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162</v>
      </c>
      <c r="B96" s="55" t="s">
        <v>163</v>
      </c>
      <c r="C96" s="32">
        <v>4301070973</v>
      </c>
      <c r="D96" s="173">
        <v>4607111033987</v>
      </c>
      <c r="E96" s="174"/>
      <c r="F96" s="156">
        <v>0.43</v>
      </c>
      <c r="G96" s="33">
        <v>16</v>
      </c>
      <c r="H96" s="156">
        <v>6.88</v>
      </c>
      <c r="I96" s="156">
        <v>7.1996000000000002</v>
      </c>
      <c r="J96" s="33">
        <v>84</v>
      </c>
      <c r="K96" s="33" t="s">
        <v>64</v>
      </c>
      <c r="L96" s="34" t="s">
        <v>65</v>
      </c>
      <c r="M96" s="33">
        <v>180</v>
      </c>
      <c r="N96" s="260" t="s">
        <v>164</v>
      </c>
      <c r="O96" s="177"/>
      <c r="P96" s="177"/>
      <c r="Q96" s="177"/>
      <c r="R96" s="174"/>
      <c r="S96" s="35"/>
      <c r="T96" s="35"/>
      <c r="U96" s="36" t="s">
        <v>66</v>
      </c>
      <c r="V96" s="157">
        <v>40</v>
      </c>
      <c r="W96" s="158">
        <f>IFERROR(IF(V96="","",V96),"")</f>
        <v>40</v>
      </c>
      <c r="X96" s="37">
        <f>IFERROR(IF(V96="","",V96*0.0155),"")</f>
        <v>0.62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165</v>
      </c>
      <c r="B97" s="55" t="s">
        <v>166</v>
      </c>
      <c r="C97" s="32">
        <v>4301070974</v>
      </c>
      <c r="D97" s="173">
        <v>4607111034151</v>
      </c>
      <c r="E97" s="174"/>
      <c r="F97" s="156">
        <v>0.9</v>
      </c>
      <c r="G97" s="33">
        <v>8</v>
      </c>
      <c r="H97" s="156">
        <v>7.2</v>
      </c>
      <c r="I97" s="156">
        <v>7.4859999999999998</v>
      </c>
      <c r="J97" s="33">
        <v>84</v>
      </c>
      <c r="K97" s="33" t="s">
        <v>64</v>
      </c>
      <c r="L97" s="34" t="s">
        <v>65</v>
      </c>
      <c r="M97" s="33">
        <v>180</v>
      </c>
      <c r="N97" s="251" t="s">
        <v>167</v>
      </c>
      <c r="O97" s="177"/>
      <c r="P97" s="177"/>
      <c r="Q97" s="177"/>
      <c r="R97" s="174"/>
      <c r="S97" s="35"/>
      <c r="T97" s="35"/>
      <c r="U97" s="36" t="s">
        <v>66</v>
      </c>
      <c r="V97" s="157">
        <v>50</v>
      </c>
      <c r="W97" s="158">
        <f>IFERROR(IF(V97="","",V97),"")</f>
        <v>50</v>
      </c>
      <c r="X97" s="37">
        <f>IFERROR(IF(V97="","",V97*0.0155),"")</f>
        <v>0.77500000000000002</v>
      </c>
      <c r="Y97" s="57"/>
      <c r="Z97" s="58"/>
      <c r="AD97" s="62"/>
      <c r="BA97" s="97" t="s">
        <v>1</v>
      </c>
    </row>
    <row r="98" spans="1:53" ht="27" customHeight="1" x14ac:dyDescent="0.25">
      <c r="A98" s="55" t="s">
        <v>168</v>
      </c>
      <c r="B98" s="55" t="s">
        <v>169</v>
      </c>
      <c r="C98" s="32">
        <v>4301070958</v>
      </c>
      <c r="D98" s="173">
        <v>4607111038098</v>
      </c>
      <c r="E98" s="174"/>
      <c r="F98" s="156">
        <v>0.8</v>
      </c>
      <c r="G98" s="33">
        <v>8</v>
      </c>
      <c r="H98" s="156">
        <v>6.4</v>
      </c>
      <c r="I98" s="156">
        <v>6.6859999999999999</v>
      </c>
      <c r="J98" s="33">
        <v>84</v>
      </c>
      <c r="K98" s="33" t="s">
        <v>64</v>
      </c>
      <c r="L98" s="34" t="s">
        <v>65</v>
      </c>
      <c r="M98" s="33">
        <v>180</v>
      </c>
      <c r="N98" s="241" t="s">
        <v>170</v>
      </c>
      <c r="O98" s="177"/>
      <c r="P98" s="177"/>
      <c r="Q98" s="177"/>
      <c r="R98" s="174"/>
      <c r="S98" s="35"/>
      <c r="T98" s="35"/>
      <c r="U98" s="36" t="s">
        <v>66</v>
      </c>
      <c r="V98" s="157">
        <v>0</v>
      </c>
      <c r="W98" s="158">
        <f>IFERROR(IF(V98="","",V98),"")</f>
        <v>0</v>
      </c>
      <c r="X98" s="37">
        <f>IFERROR(IF(V98="","",V98*0.0155),"")</f>
        <v>0</v>
      </c>
      <c r="Y98" s="57"/>
      <c r="Z98" s="58"/>
      <c r="AD98" s="62"/>
      <c r="BA98" s="98" t="s">
        <v>1</v>
      </c>
    </row>
    <row r="99" spans="1:53" x14ac:dyDescent="0.2">
      <c r="A99" s="178"/>
      <c r="B99" s="166"/>
      <c r="C99" s="166"/>
      <c r="D99" s="166"/>
      <c r="E99" s="166"/>
      <c r="F99" s="166"/>
      <c r="G99" s="166"/>
      <c r="H99" s="166"/>
      <c r="I99" s="166"/>
      <c r="J99" s="166"/>
      <c r="K99" s="166"/>
      <c r="L99" s="166"/>
      <c r="M99" s="179"/>
      <c r="N99" s="187" t="s">
        <v>67</v>
      </c>
      <c r="O99" s="170"/>
      <c r="P99" s="170"/>
      <c r="Q99" s="170"/>
      <c r="R99" s="170"/>
      <c r="S99" s="170"/>
      <c r="T99" s="171"/>
      <c r="U99" s="38" t="s">
        <v>66</v>
      </c>
      <c r="V99" s="159">
        <f>IFERROR(SUM(V94:V98),"0")</f>
        <v>180</v>
      </c>
      <c r="W99" s="159">
        <f>IFERROR(SUM(W94:W98),"0")</f>
        <v>180</v>
      </c>
      <c r="X99" s="159">
        <f>IFERROR(IF(X94="",0,X94),"0")+IFERROR(IF(X95="",0,X95),"0")+IFERROR(IF(X96="",0,X96),"0")+IFERROR(IF(X97="",0,X97),"0")+IFERROR(IF(X98="",0,X98),"0")</f>
        <v>2.79</v>
      </c>
      <c r="Y99" s="160"/>
      <c r="Z99" s="160"/>
    </row>
    <row r="100" spans="1:53" x14ac:dyDescent="0.2">
      <c r="A100" s="166"/>
      <c r="B100" s="166"/>
      <c r="C100" s="166"/>
      <c r="D100" s="166"/>
      <c r="E100" s="166"/>
      <c r="F100" s="166"/>
      <c r="G100" s="166"/>
      <c r="H100" s="166"/>
      <c r="I100" s="166"/>
      <c r="J100" s="166"/>
      <c r="K100" s="166"/>
      <c r="L100" s="166"/>
      <c r="M100" s="179"/>
      <c r="N100" s="187" t="s">
        <v>67</v>
      </c>
      <c r="O100" s="170"/>
      <c r="P100" s="170"/>
      <c r="Q100" s="170"/>
      <c r="R100" s="170"/>
      <c r="S100" s="170"/>
      <c r="T100" s="171"/>
      <c r="U100" s="38" t="s">
        <v>68</v>
      </c>
      <c r="V100" s="159">
        <f>IFERROR(SUMPRODUCT(V94:V98*H94:H98),"0")</f>
        <v>1267.2</v>
      </c>
      <c r="W100" s="159">
        <f>IFERROR(SUMPRODUCT(W94:W98*H94:H98),"0")</f>
        <v>1267.2</v>
      </c>
      <c r="X100" s="38"/>
      <c r="Y100" s="160"/>
      <c r="Z100" s="160"/>
    </row>
    <row r="101" spans="1:53" ht="16.5" customHeight="1" x14ac:dyDescent="0.25">
      <c r="A101" s="172" t="s">
        <v>171</v>
      </c>
      <c r="B101" s="166"/>
      <c r="C101" s="166"/>
      <c r="D101" s="166"/>
      <c r="E101" s="166"/>
      <c r="F101" s="166"/>
      <c r="G101" s="166"/>
      <c r="H101" s="166"/>
      <c r="I101" s="166"/>
      <c r="J101" s="166"/>
      <c r="K101" s="166"/>
      <c r="L101" s="166"/>
      <c r="M101" s="166"/>
      <c r="N101" s="166"/>
      <c r="O101" s="166"/>
      <c r="P101" s="166"/>
      <c r="Q101" s="166"/>
      <c r="R101" s="166"/>
      <c r="S101" s="166"/>
      <c r="T101" s="166"/>
      <c r="U101" s="166"/>
      <c r="V101" s="166"/>
      <c r="W101" s="166"/>
      <c r="X101" s="166"/>
      <c r="Y101" s="153"/>
      <c r="Z101" s="153"/>
    </row>
    <row r="102" spans="1:53" ht="14.25" customHeight="1" x14ac:dyDescent="0.25">
      <c r="A102" s="165" t="s">
        <v>126</v>
      </c>
      <c r="B102" s="166"/>
      <c r="C102" s="166"/>
      <c r="D102" s="166"/>
      <c r="E102" s="166"/>
      <c r="F102" s="166"/>
      <c r="G102" s="166"/>
      <c r="H102" s="166"/>
      <c r="I102" s="166"/>
      <c r="J102" s="166"/>
      <c r="K102" s="166"/>
      <c r="L102" s="166"/>
      <c r="M102" s="166"/>
      <c r="N102" s="166"/>
      <c r="O102" s="166"/>
      <c r="P102" s="166"/>
      <c r="Q102" s="166"/>
      <c r="R102" s="166"/>
      <c r="S102" s="166"/>
      <c r="T102" s="166"/>
      <c r="U102" s="166"/>
      <c r="V102" s="166"/>
      <c r="W102" s="166"/>
      <c r="X102" s="166"/>
      <c r="Y102" s="152"/>
      <c r="Z102" s="152"/>
    </row>
    <row r="103" spans="1:53" ht="27" customHeight="1" x14ac:dyDescent="0.25">
      <c r="A103" s="55" t="s">
        <v>172</v>
      </c>
      <c r="B103" s="55" t="s">
        <v>173</v>
      </c>
      <c r="C103" s="32">
        <v>4301135162</v>
      </c>
      <c r="D103" s="173">
        <v>4607111034014</v>
      </c>
      <c r="E103" s="174"/>
      <c r="F103" s="156">
        <v>0.25</v>
      </c>
      <c r="G103" s="33">
        <v>12</v>
      </c>
      <c r="H103" s="156">
        <v>3</v>
      </c>
      <c r="I103" s="156">
        <v>3.7035999999999998</v>
      </c>
      <c r="J103" s="33">
        <v>70</v>
      </c>
      <c r="K103" s="33" t="s">
        <v>74</v>
      </c>
      <c r="L103" s="34" t="s">
        <v>65</v>
      </c>
      <c r="M103" s="33">
        <v>180</v>
      </c>
      <c r="N103" s="322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77"/>
      <c r="P103" s="177"/>
      <c r="Q103" s="177"/>
      <c r="R103" s="174"/>
      <c r="S103" s="35"/>
      <c r="T103" s="35"/>
      <c r="U103" s="36" t="s">
        <v>66</v>
      </c>
      <c r="V103" s="157">
        <v>40</v>
      </c>
      <c r="W103" s="158">
        <f>IFERROR(IF(V103="","",V103),"")</f>
        <v>40</v>
      </c>
      <c r="X103" s="37">
        <f>IFERROR(IF(V103="","",V103*0.01788),"")</f>
        <v>0.71520000000000006</v>
      </c>
      <c r="Y103" s="57"/>
      <c r="Z103" s="58"/>
      <c r="AD103" s="62"/>
      <c r="BA103" s="99" t="s">
        <v>75</v>
      </c>
    </row>
    <row r="104" spans="1:53" ht="27" customHeight="1" x14ac:dyDescent="0.25">
      <c r="A104" s="55" t="s">
        <v>174</v>
      </c>
      <c r="B104" s="55" t="s">
        <v>175</v>
      </c>
      <c r="C104" s="32">
        <v>4301135117</v>
      </c>
      <c r="D104" s="173">
        <v>4607111033994</v>
      </c>
      <c r="E104" s="174"/>
      <c r="F104" s="156">
        <v>0.25</v>
      </c>
      <c r="G104" s="33">
        <v>12</v>
      </c>
      <c r="H104" s="156">
        <v>3</v>
      </c>
      <c r="I104" s="156">
        <v>3.7035999999999998</v>
      </c>
      <c r="J104" s="33">
        <v>70</v>
      </c>
      <c r="K104" s="33" t="s">
        <v>74</v>
      </c>
      <c r="L104" s="34" t="s">
        <v>65</v>
      </c>
      <c r="M104" s="33">
        <v>180</v>
      </c>
      <c r="N104" s="331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77"/>
      <c r="P104" s="177"/>
      <c r="Q104" s="177"/>
      <c r="R104" s="174"/>
      <c r="S104" s="35"/>
      <c r="T104" s="35"/>
      <c r="U104" s="36" t="s">
        <v>66</v>
      </c>
      <c r="V104" s="157">
        <v>40</v>
      </c>
      <c r="W104" s="158">
        <f>IFERROR(IF(V104="","",V104),"")</f>
        <v>40</v>
      </c>
      <c r="X104" s="37">
        <f>IFERROR(IF(V104="","",V104*0.01788),"")</f>
        <v>0.71520000000000006</v>
      </c>
      <c r="Y104" s="57"/>
      <c r="Z104" s="58"/>
      <c r="AD104" s="62"/>
      <c r="BA104" s="100" t="s">
        <v>75</v>
      </c>
    </row>
    <row r="105" spans="1:53" x14ac:dyDescent="0.2">
      <c r="A105" s="178"/>
      <c r="B105" s="166"/>
      <c r="C105" s="166"/>
      <c r="D105" s="166"/>
      <c r="E105" s="166"/>
      <c r="F105" s="166"/>
      <c r="G105" s="166"/>
      <c r="H105" s="166"/>
      <c r="I105" s="166"/>
      <c r="J105" s="166"/>
      <c r="K105" s="166"/>
      <c r="L105" s="166"/>
      <c r="M105" s="179"/>
      <c r="N105" s="187" t="s">
        <v>67</v>
      </c>
      <c r="O105" s="170"/>
      <c r="P105" s="170"/>
      <c r="Q105" s="170"/>
      <c r="R105" s="170"/>
      <c r="S105" s="170"/>
      <c r="T105" s="171"/>
      <c r="U105" s="38" t="s">
        <v>66</v>
      </c>
      <c r="V105" s="159">
        <f>IFERROR(SUM(V103:V104),"0")</f>
        <v>80</v>
      </c>
      <c r="W105" s="159">
        <f>IFERROR(SUM(W103:W104),"0")</f>
        <v>80</v>
      </c>
      <c r="X105" s="159">
        <f>IFERROR(IF(X103="",0,X103),"0")+IFERROR(IF(X104="",0,X104),"0")</f>
        <v>1.4304000000000001</v>
      </c>
      <c r="Y105" s="160"/>
      <c r="Z105" s="160"/>
    </row>
    <row r="106" spans="1:53" x14ac:dyDescent="0.2">
      <c r="A106" s="166"/>
      <c r="B106" s="166"/>
      <c r="C106" s="166"/>
      <c r="D106" s="166"/>
      <c r="E106" s="166"/>
      <c r="F106" s="166"/>
      <c r="G106" s="166"/>
      <c r="H106" s="166"/>
      <c r="I106" s="166"/>
      <c r="J106" s="166"/>
      <c r="K106" s="166"/>
      <c r="L106" s="166"/>
      <c r="M106" s="179"/>
      <c r="N106" s="187" t="s">
        <v>67</v>
      </c>
      <c r="O106" s="170"/>
      <c r="P106" s="170"/>
      <c r="Q106" s="170"/>
      <c r="R106" s="170"/>
      <c r="S106" s="170"/>
      <c r="T106" s="171"/>
      <c r="U106" s="38" t="s">
        <v>68</v>
      </c>
      <c r="V106" s="159">
        <f>IFERROR(SUMPRODUCT(V103:V104*H103:H104),"0")</f>
        <v>240</v>
      </c>
      <c r="W106" s="159">
        <f>IFERROR(SUMPRODUCT(W103:W104*H103:H104),"0")</f>
        <v>240</v>
      </c>
      <c r="X106" s="38"/>
      <c r="Y106" s="160"/>
      <c r="Z106" s="160"/>
    </row>
    <row r="107" spans="1:53" ht="16.5" customHeight="1" x14ac:dyDescent="0.25">
      <c r="A107" s="172" t="s">
        <v>176</v>
      </c>
      <c r="B107" s="166"/>
      <c r="C107" s="166"/>
      <c r="D107" s="166"/>
      <c r="E107" s="166"/>
      <c r="F107" s="166"/>
      <c r="G107" s="166"/>
      <c r="H107" s="166"/>
      <c r="I107" s="166"/>
      <c r="J107" s="166"/>
      <c r="K107" s="166"/>
      <c r="L107" s="166"/>
      <c r="M107" s="166"/>
      <c r="N107" s="166"/>
      <c r="O107" s="166"/>
      <c r="P107" s="166"/>
      <c r="Q107" s="166"/>
      <c r="R107" s="166"/>
      <c r="S107" s="166"/>
      <c r="T107" s="166"/>
      <c r="U107" s="166"/>
      <c r="V107" s="166"/>
      <c r="W107" s="166"/>
      <c r="X107" s="166"/>
      <c r="Y107" s="153"/>
      <c r="Z107" s="153"/>
    </row>
    <row r="108" spans="1:53" ht="14.25" customHeight="1" x14ac:dyDescent="0.25">
      <c r="A108" s="165" t="s">
        <v>126</v>
      </c>
      <c r="B108" s="166"/>
      <c r="C108" s="166"/>
      <c r="D108" s="166"/>
      <c r="E108" s="166"/>
      <c r="F108" s="166"/>
      <c r="G108" s="166"/>
      <c r="H108" s="166"/>
      <c r="I108" s="166"/>
      <c r="J108" s="166"/>
      <c r="K108" s="166"/>
      <c r="L108" s="166"/>
      <c r="M108" s="166"/>
      <c r="N108" s="166"/>
      <c r="O108" s="166"/>
      <c r="P108" s="166"/>
      <c r="Q108" s="166"/>
      <c r="R108" s="166"/>
      <c r="S108" s="166"/>
      <c r="T108" s="166"/>
      <c r="U108" s="166"/>
      <c r="V108" s="166"/>
      <c r="W108" s="166"/>
      <c r="X108" s="166"/>
      <c r="Y108" s="152"/>
      <c r="Z108" s="152"/>
    </row>
    <row r="109" spans="1:53" ht="16.5" customHeight="1" x14ac:dyDescent="0.25">
      <c r="A109" s="55" t="s">
        <v>177</v>
      </c>
      <c r="B109" s="55" t="s">
        <v>178</v>
      </c>
      <c r="C109" s="32">
        <v>4301135112</v>
      </c>
      <c r="D109" s="173">
        <v>4607111034199</v>
      </c>
      <c r="E109" s="174"/>
      <c r="F109" s="156">
        <v>0.25</v>
      </c>
      <c r="G109" s="33">
        <v>12</v>
      </c>
      <c r="H109" s="156">
        <v>3</v>
      </c>
      <c r="I109" s="156">
        <v>3.7035999999999998</v>
      </c>
      <c r="J109" s="33">
        <v>70</v>
      </c>
      <c r="K109" s="33" t="s">
        <v>74</v>
      </c>
      <c r="L109" s="34" t="s">
        <v>65</v>
      </c>
      <c r="M109" s="33">
        <v>180</v>
      </c>
      <c r="N109" s="273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77"/>
      <c r="P109" s="177"/>
      <c r="Q109" s="177"/>
      <c r="R109" s="174"/>
      <c r="S109" s="35"/>
      <c r="T109" s="35"/>
      <c r="U109" s="36" t="s">
        <v>66</v>
      </c>
      <c r="V109" s="157">
        <v>40</v>
      </c>
      <c r="W109" s="158">
        <f>IFERROR(IF(V109="","",V109),"")</f>
        <v>40</v>
      </c>
      <c r="X109" s="37">
        <f>IFERROR(IF(V109="","",V109*0.01788),"")</f>
        <v>0.71520000000000006</v>
      </c>
      <c r="Y109" s="57"/>
      <c r="Z109" s="58"/>
      <c r="AD109" s="62"/>
      <c r="BA109" s="101" t="s">
        <v>75</v>
      </c>
    </row>
    <row r="110" spans="1:53" x14ac:dyDescent="0.2">
      <c r="A110" s="178"/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79"/>
      <c r="N110" s="187" t="s">
        <v>67</v>
      </c>
      <c r="O110" s="170"/>
      <c r="P110" s="170"/>
      <c r="Q110" s="170"/>
      <c r="R110" s="170"/>
      <c r="S110" s="170"/>
      <c r="T110" s="171"/>
      <c r="U110" s="38" t="s">
        <v>66</v>
      </c>
      <c r="V110" s="159">
        <f>IFERROR(SUM(V109:V109),"0")</f>
        <v>40</v>
      </c>
      <c r="W110" s="159">
        <f>IFERROR(SUM(W109:W109),"0")</f>
        <v>40</v>
      </c>
      <c r="X110" s="159">
        <f>IFERROR(IF(X109="",0,X109),"0")</f>
        <v>0.71520000000000006</v>
      </c>
      <c r="Y110" s="160"/>
      <c r="Z110" s="160"/>
    </row>
    <row r="111" spans="1:53" x14ac:dyDescent="0.2">
      <c r="A111" s="166"/>
      <c r="B111" s="166"/>
      <c r="C111" s="166"/>
      <c r="D111" s="166"/>
      <c r="E111" s="166"/>
      <c r="F111" s="166"/>
      <c r="G111" s="166"/>
      <c r="H111" s="166"/>
      <c r="I111" s="166"/>
      <c r="J111" s="166"/>
      <c r="K111" s="166"/>
      <c r="L111" s="166"/>
      <c r="M111" s="179"/>
      <c r="N111" s="187" t="s">
        <v>67</v>
      </c>
      <c r="O111" s="170"/>
      <c r="P111" s="170"/>
      <c r="Q111" s="170"/>
      <c r="R111" s="170"/>
      <c r="S111" s="170"/>
      <c r="T111" s="171"/>
      <c r="U111" s="38" t="s">
        <v>68</v>
      </c>
      <c r="V111" s="159">
        <f>IFERROR(SUMPRODUCT(V109:V109*H109:H109),"0")</f>
        <v>120</v>
      </c>
      <c r="W111" s="159">
        <f>IFERROR(SUMPRODUCT(W109:W109*H109:H109),"0")</f>
        <v>120</v>
      </c>
      <c r="X111" s="38"/>
      <c r="Y111" s="160"/>
      <c r="Z111" s="160"/>
    </row>
    <row r="112" spans="1:53" ht="16.5" customHeight="1" x14ac:dyDescent="0.25">
      <c r="A112" s="172" t="s">
        <v>179</v>
      </c>
      <c r="B112" s="166"/>
      <c r="C112" s="166"/>
      <c r="D112" s="166"/>
      <c r="E112" s="166"/>
      <c r="F112" s="166"/>
      <c r="G112" s="166"/>
      <c r="H112" s="166"/>
      <c r="I112" s="166"/>
      <c r="J112" s="166"/>
      <c r="K112" s="166"/>
      <c r="L112" s="166"/>
      <c r="M112" s="166"/>
      <c r="N112" s="166"/>
      <c r="O112" s="166"/>
      <c r="P112" s="166"/>
      <c r="Q112" s="166"/>
      <c r="R112" s="166"/>
      <c r="S112" s="166"/>
      <c r="T112" s="166"/>
      <c r="U112" s="166"/>
      <c r="V112" s="166"/>
      <c r="W112" s="166"/>
      <c r="X112" s="166"/>
      <c r="Y112" s="153"/>
      <c r="Z112" s="153"/>
    </row>
    <row r="113" spans="1:53" ht="14.25" customHeight="1" x14ac:dyDescent="0.25">
      <c r="A113" s="165" t="s">
        <v>126</v>
      </c>
      <c r="B113" s="166"/>
      <c r="C113" s="166"/>
      <c r="D113" s="166"/>
      <c r="E113" s="166"/>
      <c r="F113" s="166"/>
      <c r="G113" s="166"/>
      <c r="H113" s="166"/>
      <c r="I113" s="166"/>
      <c r="J113" s="166"/>
      <c r="K113" s="166"/>
      <c r="L113" s="166"/>
      <c r="M113" s="166"/>
      <c r="N113" s="166"/>
      <c r="O113" s="166"/>
      <c r="P113" s="166"/>
      <c r="Q113" s="166"/>
      <c r="R113" s="166"/>
      <c r="S113" s="166"/>
      <c r="T113" s="166"/>
      <c r="U113" s="166"/>
      <c r="V113" s="166"/>
      <c r="W113" s="166"/>
      <c r="X113" s="166"/>
      <c r="Y113" s="152"/>
      <c r="Z113" s="152"/>
    </row>
    <row r="114" spans="1:53" ht="27" customHeight="1" x14ac:dyDescent="0.25">
      <c r="A114" s="55" t="s">
        <v>180</v>
      </c>
      <c r="B114" s="55" t="s">
        <v>181</v>
      </c>
      <c r="C114" s="32">
        <v>4301130006</v>
      </c>
      <c r="D114" s="173">
        <v>4607111034670</v>
      </c>
      <c r="E114" s="174"/>
      <c r="F114" s="156">
        <v>3</v>
      </c>
      <c r="G114" s="33">
        <v>1</v>
      </c>
      <c r="H114" s="156">
        <v>3</v>
      </c>
      <c r="I114" s="156">
        <v>3.1949999999999998</v>
      </c>
      <c r="J114" s="33">
        <v>126</v>
      </c>
      <c r="K114" s="33" t="s">
        <v>74</v>
      </c>
      <c r="L114" s="34" t="s">
        <v>65</v>
      </c>
      <c r="M114" s="33">
        <v>180</v>
      </c>
      <c r="N114" s="223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77"/>
      <c r="P114" s="177"/>
      <c r="Q114" s="177"/>
      <c r="R114" s="174"/>
      <c r="S114" s="35"/>
      <c r="T114" s="35"/>
      <c r="U114" s="36" t="s">
        <v>66</v>
      </c>
      <c r="V114" s="157">
        <v>0</v>
      </c>
      <c r="W114" s="158">
        <f>IFERROR(IF(V114="","",V114),"")</f>
        <v>0</v>
      </c>
      <c r="X114" s="37">
        <f>IFERROR(IF(V114="","",V114*0.00936),"")</f>
        <v>0</v>
      </c>
      <c r="Y114" s="57" t="s">
        <v>182</v>
      </c>
      <c r="Z114" s="58"/>
      <c r="AD114" s="62"/>
      <c r="BA114" s="102" t="s">
        <v>75</v>
      </c>
    </row>
    <row r="115" spans="1:53" ht="27" customHeight="1" x14ac:dyDescent="0.25">
      <c r="A115" s="55" t="s">
        <v>183</v>
      </c>
      <c r="B115" s="55" t="s">
        <v>184</v>
      </c>
      <c r="C115" s="32">
        <v>4301130003</v>
      </c>
      <c r="D115" s="173">
        <v>4607111034687</v>
      </c>
      <c r="E115" s="174"/>
      <c r="F115" s="156">
        <v>3</v>
      </c>
      <c r="G115" s="33">
        <v>1</v>
      </c>
      <c r="H115" s="156">
        <v>3</v>
      </c>
      <c r="I115" s="156">
        <v>3.1949999999999998</v>
      </c>
      <c r="J115" s="33">
        <v>126</v>
      </c>
      <c r="K115" s="33" t="s">
        <v>74</v>
      </c>
      <c r="L115" s="34" t="s">
        <v>65</v>
      </c>
      <c r="M115" s="33">
        <v>180</v>
      </c>
      <c r="N115" s="244" t="s">
        <v>185</v>
      </c>
      <c r="O115" s="177"/>
      <c r="P115" s="177"/>
      <c r="Q115" s="177"/>
      <c r="R115" s="174"/>
      <c r="S115" s="35"/>
      <c r="T115" s="35"/>
      <c r="U115" s="36" t="s">
        <v>66</v>
      </c>
      <c r="V115" s="157">
        <v>0</v>
      </c>
      <c r="W115" s="158">
        <f>IFERROR(IF(V115="","",V115),"")</f>
        <v>0</v>
      </c>
      <c r="X115" s="37">
        <f>IFERROR(IF(V115="","",V115*0.00936),"")</f>
        <v>0</v>
      </c>
      <c r="Y115" s="57" t="s">
        <v>182</v>
      </c>
      <c r="Z115" s="58"/>
      <c r="AD115" s="62"/>
      <c r="BA115" s="103" t="s">
        <v>75</v>
      </c>
    </row>
    <row r="116" spans="1:53" ht="27" customHeight="1" x14ac:dyDescent="0.25">
      <c r="A116" s="55" t="s">
        <v>186</v>
      </c>
      <c r="B116" s="55" t="s">
        <v>187</v>
      </c>
      <c r="C116" s="32">
        <v>4301135115</v>
      </c>
      <c r="D116" s="173">
        <v>4607111034380</v>
      </c>
      <c r="E116" s="174"/>
      <c r="F116" s="156">
        <v>0.25</v>
      </c>
      <c r="G116" s="33">
        <v>12</v>
      </c>
      <c r="H116" s="156">
        <v>3</v>
      </c>
      <c r="I116" s="156">
        <v>3.7035999999999998</v>
      </c>
      <c r="J116" s="33">
        <v>70</v>
      </c>
      <c r="K116" s="33" t="s">
        <v>74</v>
      </c>
      <c r="L116" s="34" t="s">
        <v>65</v>
      </c>
      <c r="M116" s="33">
        <v>180</v>
      </c>
      <c r="N116" s="321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6" s="177"/>
      <c r="P116" s="177"/>
      <c r="Q116" s="177"/>
      <c r="R116" s="174"/>
      <c r="S116" s="35"/>
      <c r="T116" s="35"/>
      <c r="U116" s="36" t="s">
        <v>66</v>
      </c>
      <c r="V116" s="157">
        <v>15</v>
      </c>
      <c r="W116" s="158">
        <f>IFERROR(IF(V116="","",V116),"")</f>
        <v>15</v>
      </c>
      <c r="X116" s="37">
        <f>IFERROR(IF(V116="","",V116*0.01788),"")</f>
        <v>0.26819999999999999</v>
      </c>
      <c r="Y116" s="57"/>
      <c r="Z116" s="58"/>
      <c r="AD116" s="62"/>
      <c r="BA116" s="104" t="s">
        <v>75</v>
      </c>
    </row>
    <row r="117" spans="1:53" ht="27" customHeight="1" x14ac:dyDescent="0.25">
      <c r="A117" s="55" t="s">
        <v>188</v>
      </c>
      <c r="B117" s="55" t="s">
        <v>189</v>
      </c>
      <c r="C117" s="32">
        <v>4301135114</v>
      </c>
      <c r="D117" s="173">
        <v>4607111034397</v>
      </c>
      <c r="E117" s="174"/>
      <c r="F117" s="156">
        <v>0.25</v>
      </c>
      <c r="G117" s="33">
        <v>12</v>
      </c>
      <c r="H117" s="156">
        <v>3</v>
      </c>
      <c r="I117" s="156">
        <v>3.7035999999999998</v>
      </c>
      <c r="J117" s="33">
        <v>70</v>
      </c>
      <c r="K117" s="33" t="s">
        <v>74</v>
      </c>
      <c r="L117" s="34" t="s">
        <v>65</v>
      </c>
      <c r="M117" s="33">
        <v>180</v>
      </c>
      <c r="N117" s="218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7" s="177"/>
      <c r="P117" s="177"/>
      <c r="Q117" s="177"/>
      <c r="R117" s="174"/>
      <c r="S117" s="35"/>
      <c r="T117" s="35"/>
      <c r="U117" s="36" t="s">
        <v>66</v>
      </c>
      <c r="V117" s="157">
        <v>15</v>
      </c>
      <c r="W117" s="158">
        <f>IFERROR(IF(V117="","",V117),"")</f>
        <v>15</v>
      </c>
      <c r="X117" s="37">
        <f>IFERROR(IF(V117="","",V117*0.01788),"")</f>
        <v>0.26819999999999999</v>
      </c>
      <c r="Y117" s="57"/>
      <c r="Z117" s="58"/>
      <c r="AD117" s="62"/>
      <c r="BA117" s="105" t="s">
        <v>75</v>
      </c>
    </row>
    <row r="118" spans="1:53" x14ac:dyDescent="0.2">
      <c r="A118" s="178"/>
      <c r="B118" s="166"/>
      <c r="C118" s="166"/>
      <c r="D118" s="166"/>
      <c r="E118" s="166"/>
      <c r="F118" s="166"/>
      <c r="G118" s="166"/>
      <c r="H118" s="166"/>
      <c r="I118" s="166"/>
      <c r="J118" s="166"/>
      <c r="K118" s="166"/>
      <c r="L118" s="166"/>
      <c r="M118" s="179"/>
      <c r="N118" s="187" t="s">
        <v>67</v>
      </c>
      <c r="O118" s="170"/>
      <c r="P118" s="170"/>
      <c r="Q118" s="170"/>
      <c r="R118" s="170"/>
      <c r="S118" s="170"/>
      <c r="T118" s="171"/>
      <c r="U118" s="38" t="s">
        <v>66</v>
      </c>
      <c r="V118" s="159">
        <f>IFERROR(SUM(V114:V117),"0")</f>
        <v>30</v>
      </c>
      <c r="W118" s="159">
        <f>IFERROR(SUM(W114:W117),"0")</f>
        <v>30</v>
      </c>
      <c r="X118" s="159">
        <f>IFERROR(IF(X114="",0,X114),"0")+IFERROR(IF(X115="",0,X115),"0")+IFERROR(IF(X116="",0,X116),"0")+IFERROR(IF(X117="",0,X117),"0")</f>
        <v>0.53639999999999999</v>
      </c>
      <c r="Y118" s="160"/>
      <c r="Z118" s="160"/>
    </row>
    <row r="119" spans="1:53" x14ac:dyDescent="0.2">
      <c r="A119" s="166"/>
      <c r="B119" s="166"/>
      <c r="C119" s="166"/>
      <c r="D119" s="166"/>
      <c r="E119" s="166"/>
      <c r="F119" s="166"/>
      <c r="G119" s="166"/>
      <c r="H119" s="166"/>
      <c r="I119" s="166"/>
      <c r="J119" s="166"/>
      <c r="K119" s="166"/>
      <c r="L119" s="166"/>
      <c r="M119" s="179"/>
      <c r="N119" s="187" t="s">
        <v>67</v>
      </c>
      <c r="O119" s="170"/>
      <c r="P119" s="170"/>
      <c r="Q119" s="170"/>
      <c r="R119" s="170"/>
      <c r="S119" s="170"/>
      <c r="T119" s="171"/>
      <c r="U119" s="38" t="s">
        <v>68</v>
      </c>
      <c r="V119" s="159">
        <f>IFERROR(SUMPRODUCT(V114:V117*H114:H117),"0")</f>
        <v>90</v>
      </c>
      <c r="W119" s="159">
        <f>IFERROR(SUMPRODUCT(W114:W117*H114:H117),"0")</f>
        <v>90</v>
      </c>
      <c r="X119" s="38"/>
      <c r="Y119" s="160"/>
      <c r="Z119" s="160"/>
    </row>
    <row r="120" spans="1:53" ht="16.5" customHeight="1" x14ac:dyDescent="0.25">
      <c r="A120" s="172" t="s">
        <v>190</v>
      </c>
      <c r="B120" s="166"/>
      <c r="C120" s="166"/>
      <c r="D120" s="166"/>
      <c r="E120" s="166"/>
      <c r="F120" s="166"/>
      <c r="G120" s="166"/>
      <c r="H120" s="166"/>
      <c r="I120" s="166"/>
      <c r="J120" s="166"/>
      <c r="K120" s="166"/>
      <c r="L120" s="166"/>
      <c r="M120" s="166"/>
      <c r="N120" s="166"/>
      <c r="O120" s="166"/>
      <c r="P120" s="166"/>
      <c r="Q120" s="166"/>
      <c r="R120" s="166"/>
      <c r="S120" s="166"/>
      <c r="T120" s="166"/>
      <c r="U120" s="166"/>
      <c r="V120" s="166"/>
      <c r="W120" s="166"/>
      <c r="X120" s="166"/>
      <c r="Y120" s="153"/>
      <c r="Z120" s="153"/>
    </row>
    <row r="121" spans="1:53" ht="14.25" customHeight="1" x14ac:dyDescent="0.25">
      <c r="A121" s="165" t="s">
        <v>126</v>
      </c>
      <c r="B121" s="166"/>
      <c r="C121" s="166"/>
      <c r="D121" s="166"/>
      <c r="E121" s="166"/>
      <c r="F121" s="166"/>
      <c r="G121" s="166"/>
      <c r="H121" s="166"/>
      <c r="I121" s="166"/>
      <c r="J121" s="166"/>
      <c r="K121" s="166"/>
      <c r="L121" s="166"/>
      <c r="M121" s="166"/>
      <c r="N121" s="166"/>
      <c r="O121" s="166"/>
      <c r="P121" s="166"/>
      <c r="Q121" s="166"/>
      <c r="R121" s="166"/>
      <c r="S121" s="166"/>
      <c r="T121" s="166"/>
      <c r="U121" s="166"/>
      <c r="V121" s="166"/>
      <c r="W121" s="166"/>
      <c r="X121" s="166"/>
      <c r="Y121" s="152"/>
      <c r="Z121" s="152"/>
    </row>
    <row r="122" spans="1:53" ht="27" customHeight="1" x14ac:dyDescent="0.25">
      <c r="A122" s="55" t="s">
        <v>191</v>
      </c>
      <c r="B122" s="55" t="s">
        <v>192</v>
      </c>
      <c r="C122" s="32">
        <v>4301135134</v>
      </c>
      <c r="D122" s="173">
        <v>4607111035806</v>
      </c>
      <c r="E122" s="174"/>
      <c r="F122" s="156">
        <v>0.25</v>
      </c>
      <c r="G122" s="33">
        <v>12</v>
      </c>
      <c r="H122" s="156">
        <v>3</v>
      </c>
      <c r="I122" s="156">
        <v>3.7035999999999998</v>
      </c>
      <c r="J122" s="33">
        <v>70</v>
      </c>
      <c r="K122" s="33" t="s">
        <v>74</v>
      </c>
      <c r="L122" s="34" t="s">
        <v>65</v>
      </c>
      <c r="M122" s="33">
        <v>180</v>
      </c>
      <c r="N122" s="210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77"/>
      <c r="P122" s="177"/>
      <c r="Q122" s="177"/>
      <c r="R122" s="174"/>
      <c r="S122" s="35"/>
      <c r="T122" s="35"/>
      <c r="U122" s="36" t="s">
        <v>66</v>
      </c>
      <c r="V122" s="157">
        <v>0</v>
      </c>
      <c r="W122" s="158">
        <f>IFERROR(IF(V122="","",V122),"")</f>
        <v>0</v>
      </c>
      <c r="X122" s="37">
        <f>IFERROR(IF(V122="","",V122*0.01788),"")</f>
        <v>0</v>
      </c>
      <c r="Y122" s="57"/>
      <c r="Z122" s="58"/>
      <c r="AD122" s="62"/>
      <c r="BA122" s="106" t="s">
        <v>75</v>
      </c>
    </row>
    <row r="123" spans="1:53" x14ac:dyDescent="0.2">
      <c r="A123" s="178"/>
      <c r="B123" s="166"/>
      <c r="C123" s="166"/>
      <c r="D123" s="166"/>
      <c r="E123" s="166"/>
      <c r="F123" s="166"/>
      <c r="G123" s="166"/>
      <c r="H123" s="166"/>
      <c r="I123" s="166"/>
      <c r="J123" s="166"/>
      <c r="K123" s="166"/>
      <c r="L123" s="166"/>
      <c r="M123" s="179"/>
      <c r="N123" s="187" t="s">
        <v>67</v>
      </c>
      <c r="O123" s="170"/>
      <c r="P123" s="170"/>
      <c r="Q123" s="170"/>
      <c r="R123" s="170"/>
      <c r="S123" s="170"/>
      <c r="T123" s="171"/>
      <c r="U123" s="38" t="s">
        <v>66</v>
      </c>
      <c r="V123" s="159">
        <f>IFERROR(SUM(V122:V122),"0")</f>
        <v>0</v>
      </c>
      <c r="W123" s="159">
        <f>IFERROR(SUM(W122:W122),"0")</f>
        <v>0</v>
      </c>
      <c r="X123" s="159">
        <f>IFERROR(IF(X122="",0,X122),"0")</f>
        <v>0</v>
      </c>
      <c r="Y123" s="160"/>
      <c r="Z123" s="160"/>
    </row>
    <row r="124" spans="1:53" x14ac:dyDescent="0.2">
      <c r="A124" s="166"/>
      <c r="B124" s="166"/>
      <c r="C124" s="166"/>
      <c r="D124" s="166"/>
      <c r="E124" s="166"/>
      <c r="F124" s="166"/>
      <c r="G124" s="166"/>
      <c r="H124" s="166"/>
      <c r="I124" s="166"/>
      <c r="J124" s="166"/>
      <c r="K124" s="166"/>
      <c r="L124" s="166"/>
      <c r="M124" s="179"/>
      <c r="N124" s="187" t="s">
        <v>67</v>
      </c>
      <c r="O124" s="170"/>
      <c r="P124" s="170"/>
      <c r="Q124" s="170"/>
      <c r="R124" s="170"/>
      <c r="S124" s="170"/>
      <c r="T124" s="171"/>
      <c r="U124" s="38" t="s">
        <v>68</v>
      </c>
      <c r="V124" s="159">
        <f>IFERROR(SUMPRODUCT(V122:V122*H122:H122),"0")</f>
        <v>0</v>
      </c>
      <c r="W124" s="159">
        <f>IFERROR(SUMPRODUCT(W122:W122*H122:H122),"0")</f>
        <v>0</v>
      </c>
      <c r="X124" s="38"/>
      <c r="Y124" s="160"/>
      <c r="Z124" s="160"/>
    </row>
    <row r="125" spans="1:53" ht="16.5" customHeight="1" x14ac:dyDescent="0.25">
      <c r="A125" s="172" t="s">
        <v>193</v>
      </c>
      <c r="B125" s="166"/>
      <c r="C125" s="166"/>
      <c r="D125" s="166"/>
      <c r="E125" s="166"/>
      <c r="F125" s="166"/>
      <c r="G125" s="166"/>
      <c r="H125" s="166"/>
      <c r="I125" s="166"/>
      <c r="J125" s="166"/>
      <c r="K125" s="166"/>
      <c r="L125" s="166"/>
      <c r="M125" s="166"/>
      <c r="N125" s="166"/>
      <c r="O125" s="166"/>
      <c r="P125" s="166"/>
      <c r="Q125" s="166"/>
      <c r="R125" s="166"/>
      <c r="S125" s="166"/>
      <c r="T125" s="166"/>
      <c r="U125" s="166"/>
      <c r="V125" s="166"/>
      <c r="W125" s="166"/>
      <c r="X125" s="166"/>
      <c r="Y125" s="153"/>
      <c r="Z125" s="153"/>
    </row>
    <row r="126" spans="1:53" ht="14.25" customHeight="1" x14ac:dyDescent="0.25">
      <c r="A126" s="165" t="s">
        <v>194</v>
      </c>
      <c r="B126" s="166"/>
      <c r="C126" s="166"/>
      <c r="D126" s="166"/>
      <c r="E126" s="166"/>
      <c r="F126" s="166"/>
      <c r="G126" s="166"/>
      <c r="H126" s="166"/>
      <c r="I126" s="166"/>
      <c r="J126" s="166"/>
      <c r="K126" s="166"/>
      <c r="L126" s="166"/>
      <c r="M126" s="166"/>
      <c r="N126" s="166"/>
      <c r="O126" s="166"/>
      <c r="P126" s="166"/>
      <c r="Q126" s="166"/>
      <c r="R126" s="166"/>
      <c r="S126" s="166"/>
      <c r="T126" s="166"/>
      <c r="U126" s="166"/>
      <c r="V126" s="166"/>
      <c r="W126" s="166"/>
      <c r="X126" s="166"/>
      <c r="Y126" s="152"/>
      <c r="Z126" s="152"/>
    </row>
    <row r="127" spans="1:53" ht="27" customHeight="1" x14ac:dyDescent="0.25">
      <c r="A127" s="55" t="s">
        <v>195</v>
      </c>
      <c r="B127" s="55" t="s">
        <v>196</v>
      </c>
      <c r="C127" s="32">
        <v>4301070768</v>
      </c>
      <c r="D127" s="173">
        <v>4607111035639</v>
      </c>
      <c r="E127" s="174"/>
      <c r="F127" s="156">
        <v>0.2</v>
      </c>
      <c r="G127" s="33">
        <v>12</v>
      </c>
      <c r="H127" s="156">
        <v>2.4</v>
      </c>
      <c r="I127" s="156">
        <v>3.13</v>
      </c>
      <c r="J127" s="33">
        <v>48</v>
      </c>
      <c r="K127" s="33" t="s">
        <v>197</v>
      </c>
      <c r="L127" s="34" t="s">
        <v>65</v>
      </c>
      <c r="M127" s="33">
        <v>180</v>
      </c>
      <c r="N127" s="319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77"/>
      <c r="P127" s="177"/>
      <c r="Q127" s="177"/>
      <c r="R127" s="174"/>
      <c r="S127" s="35"/>
      <c r="T127" s="35"/>
      <c r="U127" s="36" t="s">
        <v>66</v>
      </c>
      <c r="V127" s="157">
        <v>0</v>
      </c>
      <c r="W127" s="158">
        <f>IFERROR(IF(V127="","",V127),"")</f>
        <v>0</v>
      </c>
      <c r="X127" s="37">
        <f>IFERROR(IF(V127="","",V127*0.01786),"")</f>
        <v>0</v>
      </c>
      <c r="Y127" s="57"/>
      <c r="Z127" s="58"/>
      <c r="AD127" s="62"/>
      <c r="BA127" s="107" t="s">
        <v>75</v>
      </c>
    </row>
    <row r="128" spans="1:53" ht="27" customHeight="1" x14ac:dyDescent="0.25">
      <c r="A128" s="55" t="s">
        <v>198</v>
      </c>
      <c r="B128" s="55" t="s">
        <v>199</v>
      </c>
      <c r="C128" s="32">
        <v>4301070797</v>
      </c>
      <c r="D128" s="173">
        <v>4607111035646</v>
      </c>
      <c r="E128" s="174"/>
      <c r="F128" s="156">
        <v>0.2</v>
      </c>
      <c r="G128" s="33">
        <v>8</v>
      </c>
      <c r="H128" s="156">
        <v>1.6</v>
      </c>
      <c r="I128" s="156">
        <v>2.12</v>
      </c>
      <c r="J128" s="33">
        <v>72</v>
      </c>
      <c r="K128" s="33" t="s">
        <v>200</v>
      </c>
      <c r="L128" s="34" t="s">
        <v>65</v>
      </c>
      <c r="M128" s="33">
        <v>180</v>
      </c>
      <c r="N128" s="302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77"/>
      <c r="P128" s="177"/>
      <c r="Q128" s="177"/>
      <c r="R128" s="174"/>
      <c r="S128" s="35"/>
      <c r="T128" s="35"/>
      <c r="U128" s="36" t="s">
        <v>66</v>
      </c>
      <c r="V128" s="157">
        <v>0</v>
      </c>
      <c r="W128" s="158">
        <f>IFERROR(IF(V128="","",V128),"")</f>
        <v>0</v>
      </c>
      <c r="X128" s="37">
        <f>IFERROR(IF(V128="","",V128*0.01157),"")</f>
        <v>0</v>
      </c>
      <c r="Y128" s="57"/>
      <c r="Z128" s="58"/>
      <c r="AD128" s="62"/>
      <c r="BA128" s="108" t="s">
        <v>75</v>
      </c>
    </row>
    <row r="129" spans="1:53" x14ac:dyDescent="0.2">
      <c r="A129" s="178"/>
      <c r="B129" s="166"/>
      <c r="C129" s="166"/>
      <c r="D129" s="166"/>
      <c r="E129" s="166"/>
      <c r="F129" s="166"/>
      <c r="G129" s="166"/>
      <c r="H129" s="166"/>
      <c r="I129" s="166"/>
      <c r="J129" s="166"/>
      <c r="K129" s="166"/>
      <c r="L129" s="166"/>
      <c r="M129" s="179"/>
      <c r="N129" s="187" t="s">
        <v>67</v>
      </c>
      <c r="O129" s="170"/>
      <c r="P129" s="170"/>
      <c r="Q129" s="170"/>
      <c r="R129" s="170"/>
      <c r="S129" s="170"/>
      <c r="T129" s="171"/>
      <c r="U129" s="38" t="s">
        <v>66</v>
      </c>
      <c r="V129" s="159">
        <f>IFERROR(SUM(V127:V128),"0")</f>
        <v>0</v>
      </c>
      <c r="W129" s="159">
        <f>IFERROR(SUM(W127:W128),"0")</f>
        <v>0</v>
      </c>
      <c r="X129" s="159">
        <f>IFERROR(IF(X127="",0,X127),"0")+IFERROR(IF(X128="",0,X128),"0")</f>
        <v>0</v>
      </c>
      <c r="Y129" s="160"/>
      <c r="Z129" s="160"/>
    </row>
    <row r="130" spans="1:53" x14ac:dyDescent="0.2">
      <c r="A130" s="166"/>
      <c r="B130" s="166"/>
      <c r="C130" s="166"/>
      <c r="D130" s="166"/>
      <c r="E130" s="166"/>
      <c r="F130" s="166"/>
      <c r="G130" s="166"/>
      <c r="H130" s="166"/>
      <c r="I130" s="166"/>
      <c r="J130" s="166"/>
      <c r="K130" s="166"/>
      <c r="L130" s="166"/>
      <c r="M130" s="179"/>
      <c r="N130" s="187" t="s">
        <v>67</v>
      </c>
      <c r="O130" s="170"/>
      <c r="P130" s="170"/>
      <c r="Q130" s="170"/>
      <c r="R130" s="170"/>
      <c r="S130" s="170"/>
      <c r="T130" s="171"/>
      <c r="U130" s="38" t="s">
        <v>68</v>
      </c>
      <c r="V130" s="159">
        <f>IFERROR(SUMPRODUCT(V127:V128*H127:H128),"0")</f>
        <v>0</v>
      </c>
      <c r="W130" s="159">
        <f>IFERROR(SUMPRODUCT(W127:W128*H127:H128),"0")</f>
        <v>0</v>
      </c>
      <c r="X130" s="38"/>
      <c r="Y130" s="160"/>
      <c r="Z130" s="160"/>
    </row>
    <row r="131" spans="1:53" ht="16.5" customHeight="1" x14ac:dyDescent="0.25">
      <c r="A131" s="172" t="s">
        <v>201</v>
      </c>
      <c r="B131" s="166"/>
      <c r="C131" s="166"/>
      <c r="D131" s="166"/>
      <c r="E131" s="166"/>
      <c r="F131" s="166"/>
      <c r="G131" s="166"/>
      <c r="H131" s="166"/>
      <c r="I131" s="166"/>
      <c r="J131" s="166"/>
      <c r="K131" s="166"/>
      <c r="L131" s="166"/>
      <c r="M131" s="166"/>
      <c r="N131" s="166"/>
      <c r="O131" s="166"/>
      <c r="P131" s="166"/>
      <c r="Q131" s="166"/>
      <c r="R131" s="166"/>
      <c r="S131" s="166"/>
      <c r="T131" s="166"/>
      <c r="U131" s="166"/>
      <c r="V131" s="166"/>
      <c r="W131" s="166"/>
      <c r="X131" s="166"/>
      <c r="Y131" s="153"/>
      <c r="Z131" s="153"/>
    </row>
    <row r="132" spans="1:53" ht="14.25" customHeight="1" x14ac:dyDescent="0.25">
      <c r="A132" s="165" t="s">
        <v>126</v>
      </c>
      <c r="B132" s="166"/>
      <c r="C132" s="166"/>
      <c r="D132" s="166"/>
      <c r="E132" s="166"/>
      <c r="F132" s="166"/>
      <c r="G132" s="166"/>
      <c r="H132" s="166"/>
      <c r="I132" s="166"/>
      <c r="J132" s="166"/>
      <c r="K132" s="166"/>
      <c r="L132" s="166"/>
      <c r="M132" s="166"/>
      <c r="N132" s="166"/>
      <c r="O132" s="166"/>
      <c r="P132" s="166"/>
      <c r="Q132" s="166"/>
      <c r="R132" s="166"/>
      <c r="S132" s="166"/>
      <c r="T132" s="166"/>
      <c r="U132" s="166"/>
      <c r="V132" s="166"/>
      <c r="W132" s="166"/>
      <c r="X132" s="166"/>
      <c r="Y132" s="152"/>
      <c r="Z132" s="152"/>
    </row>
    <row r="133" spans="1:53" ht="27" customHeight="1" x14ac:dyDescent="0.25">
      <c r="A133" s="55" t="s">
        <v>202</v>
      </c>
      <c r="B133" s="55" t="s">
        <v>203</v>
      </c>
      <c r="C133" s="32">
        <v>4301135133</v>
      </c>
      <c r="D133" s="173">
        <v>4607111036568</v>
      </c>
      <c r="E133" s="174"/>
      <c r="F133" s="156">
        <v>0.28000000000000003</v>
      </c>
      <c r="G133" s="33">
        <v>6</v>
      </c>
      <c r="H133" s="156">
        <v>1.68</v>
      </c>
      <c r="I133" s="156">
        <v>2.1017999999999999</v>
      </c>
      <c r="J133" s="33">
        <v>126</v>
      </c>
      <c r="K133" s="33" t="s">
        <v>74</v>
      </c>
      <c r="L133" s="34" t="s">
        <v>65</v>
      </c>
      <c r="M133" s="33">
        <v>180</v>
      </c>
      <c r="N133" s="213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77"/>
      <c r="P133" s="177"/>
      <c r="Q133" s="177"/>
      <c r="R133" s="174"/>
      <c r="S133" s="35"/>
      <c r="T133" s="35"/>
      <c r="U133" s="36" t="s">
        <v>66</v>
      </c>
      <c r="V133" s="157">
        <v>0</v>
      </c>
      <c r="W133" s="158">
        <f>IFERROR(IF(V133="","",V133),"")</f>
        <v>0</v>
      </c>
      <c r="X133" s="37">
        <f>IFERROR(IF(V133="","",V133*0.00936),"")</f>
        <v>0</v>
      </c>
      <c r="Y133" s="57"/>
      <c r="Z133" s="58"/>
      <c r="AD133" s="62"/>
      <c r="BA133" s="109" t="s">
        <v>75</v>
      </c>
    </row>
    <row r="134" spans="1:53" ht="27" customHeight="1" x14ac:dyDescent="0.25">
      <c r="A134" s="55" t="s">
        <v>204</v>
      </c>
      <c r="B134" s="55" t="s">
        <v>205</v>
      </c>
      <c r="C134" s="32">
        <v>4301135026</v>
      </c>
      <c r="D134" s="173">
        <v>4607111036124</v>
      </c>
      <c r="E134" s="174"/>
      <c r="F134" s="156">
        <v>0.4</v>
      </c>
      <c r="G134" s="33">
        <v>12</v>
      </c>
      <c r="H134" s="156">
        <v>4.8</v>
      </c>
      <c r="I134" s="156">
        <v>5.1260000000000003</v>
      </c>
      <c r="J134" s="33">
        <v>84</v>
      </c>
      <c r="K134" s="33" t="s">
        <v>64</v>
      </c>
      <c r="L134" s="34" t="s">
        <v>65</v>
      </c>
      <c r="M134" s="33">
        <v>180</v>
      </c>
      <c r="N134" s="299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O134" s="177"/>
      <c r="P134" s="177"/>
      <c r="Q134" s="177"/>
      <c r="R134" s="174"/>
      <c r="S134" s="35"/>
      <c r="T134" s="35"/>
      <c r="U134" s="36" t="s">
        <v>66</v>
      </c>
      <c r="V134" s="157">
        <v>0</v>
      </c>
      <c r="W134" s="158">
        <f>IFERROR(IF(V134="","",V134),"")</f>
        <v>0</v>
      </c>
      <c r="X134" s="37">
        <f>IFERROR(IF(V134="","",V134*0.0155),"")</f>
        <v>0</v>
      </c>
      <c r="Y134" s="57"/>
      <c r="Z134" s="58"/>
      <c r="AD134" s="62"/>
      <c r="BA134" s="110" t="s">
        <v>75</v>
      </c>
    </row>
    <row r="135" spans="1:53" x14ac:dyDescent="0.2">
      <c r="A135" s="178"/>
      <c r="B135" s="166"/>
      <c r="C135" s="166"/>
      <c r="D135" s="166"/>
      <c r="E135" s="166"/>
      <c r="F135" s="166"/>
      <c r="G135" s="166"/>
      <c r="H135" s="166"/>
      <c r="I135" s="166"/>
      <c r="J135" s="166"/>
      <c r="K135" s="166"/>
      <c r="L135" s="166"/>
      <c r="M135" s="179"/>
      <c r="N135" s="187" t="s">
        <v>67</v>
      </c>
      <c r="O135" s="170"/>
      <c r="P135" s="170"/>
      <c r="Q135" s="170"/>
      <c r="R135" s="170"/>
      <c r="S135" s="170"/>
      <c r="T135" s="171"/>
      <c r="U135" s="38" t="s">
        <v>66</v>
      </c>
      <c r="V135" s="159">
        <f>IFERROR(SUM(V133:V134),"0")</f>
        <v>0</v>
      </c>
      <c r="W135" s="159">
        <f>IFERROR(SUM(W133:W134),"0")</f>
        <v>0</v>
      </c>
      <c r="X135" s="159">
        <f>IFERROR(IF(X133="",0,X133),"0")+IFERROR(IF(X134="",0,X134),"0")</f>
        <v>0</v>
      </c>
      <c r="Y135" s="160"/>
      <c r="Z135" s="160"/>
    </row>
    <row r="136" spans="1:53" x14ac:dyDescent="0.2">
      <c r="A136" s="166"/>
      <c r="B136" s="166"/>
      <c r="C136" s="166"/>
      <c r="D136" s="166"/>
      <c r="E136" s="166"/>
      <c r="F136" s="166"/>
      <c r="G136" s="166"/>
      <c r="H136" s="166"/>
      <c r="I136" s="166"/>
      <c r="J136" s="166"/>
      <c r="K136" s="166"/>
      <c r="L136" s="166"/>
      <c r="M136" s="179"/>
      <c r="N136" s="187" t="s">
        <v>67</v>
      </c>
      <c r="O136" s="170"/>
      <c r="P136" s="170"/>
      <c r="Q136" s="170"/>
      <c r="R136" s="170"/>
      <c r="S136" s="170"/>
      <c r="T136" s="171"/>
      <c r="U136" s="38" t="s">
        <v>68</v>
      </c>
      <c r="V136" s="159">
        <f>IFERROR(SUMPRODUCT(V133:V134*H133:H134),"0")</f>
        <v>0</v>
      </c>
      <c r="W136" s="159">
        <f>IFERROR(SUMPRODUCT(W133:W134*H133:H134),"0")</f>
        <v>0</v>
      </c>
      <c r="X136" s="38"/>
      <c r="Y136" s="160"/>
      <c r="Z136" s="160"/>
    </row>
    <row r="137" spans="1:53" ht="27.75" customHeight="1" x14ac:dyDescent="0.2">
      <c r="A137" s="167" t="s">
        <v>206</v>
      </c>
      <c r="B137" s="168"/>
      <c r="C137" s="168"/>
      <c r="D137" s="168"/>
      <c r="E137" s="168"/>
      <c r="F137" s="168"/>
      <c r="G137" s="168"/>
      <c r="H137" s="168"/>
      <c r="I137" s="168"/>
      <c r="J137" s="168"/>
      <c r="K137" s="168"/>
      <c r="L137" s="168"/>
      <c r="M137" s="168"/>
      <c r="N137" s="168"/>
      <c r="O137" s="168"/>
      <c r="P137" s="168"/>
      <c r="Q137" s="168"/>
      <c r="R137" s="168"/>
      <c r="S137" s="168"/>
      <c r="T137" s="168"/>
      <c r="U137" s="168"/>
      <c r="V137" s="168"/>
      <c r="W137" s="168"/>
      <c r="X137" s="168"/>
      <c r="Y137" s="49"/>
      <c r="Z137" s="49"/>
    </row>
    <row r="138" spans="1:53" ht="16.5" customHeight="1" x14ac:dyDescent="0.25">
      <c r="A138" s="172" t="s">
        <v>207</v>
      </c>
      <c r="B138" s="166"/>
      <c r="C138" s="166"/>
      <c r="D138" s="166"/>
      <c r="E138" s="166"/>
      <c r="F138" s="166"/>
      <c r="G138" s="166"/>
      <c r="H138" s="166"/>
      <c r="I138" s="166"/>
      <c r="J138" s="166"/>
      <c r="K138" s="166"/>
      <c r="L138" s="166"/>
      <c r="M138" s="166"/>
      <c r="N138" s="166"/>
      <c r="O138" s="166"/>
      <c r="P138" s="166"/>
      <c r="Q138" s="166"/>
      <c r="R138" s="166"/>
      <c r="S138" s="166"/>
      <c r="T138" s="166"/>
      <c r="U138" s="166"/>
      <c r="V138" s="166"/>
      <c r="W138" s="166"/>
      <c r="X138" s="166"/>
      <c r="Y138" s="153"/>
      <c r="Z138" s="153"/>
    </row>
    <row r="139" spans="1:53" ht="14.25" customHeight="1" x14ac:dyDescent="0.25">
      <c r="A139" s="165" t="s">
        <v>194</v>
      </c>
      <c r="B139" s="166"/>
      <c r="C139" s="166"/>
      <c r="D139" s="166"/>
      <c r="E139" s="166"/>
      <c r="F139" s="166"/>
      <c r="G139" s="166"/>
      <c r="H139" s="166"/>
      <c r="I139" s="166"/>
      <c r="J139" s="166"/>
      <c r="K139" s="166"/>
      <c r="L139" s="166"/>
      <c r="M139" s="166"/>
      <c r="N139" s="166"/>
      <c r="O139" s="166"/>
      <c r="P139" s="166"/>
      <c r="Q139" s="166"/>
      <c r="R139" s="166"/>
      <c r="S139" s="166"/>
      <c r="T139" s="166"/>
      <c r="U139" s="166"/>
      <c r="V139" s="166"/>
      <c r="W139" s="166"/>
      <c r="X139" s="166"/>
      <c r="Y139" s="152"/>
      <c r="Z139" s="152"/>
    </row>
    <row r="140" spans="1:53" ht="16.5" customHeight="1" x14ac:dyDescent="0.25">
      <c r="A140" s="55" t="s">
        <v>208</v>
      </c>
      <c r="B140" s="55" t="s">
        <v>209</v>
      </c>
      <c r="C140" s="32">
        <v>4301071010</v>
      </c>
      <c r="D140" s="173">
        <v>4607111037701</v>
      </c>
      <c r="E140" s="174"/>
      <c r="F140" s="156">
        <v>5</v>
      </c>
      <c r="G140" s="33">
        <v>1</v>
      </c>
      <c r="H140" s="156">
        <v>5</v>
      </c>
      <c r="I140" s="156">
        <v>5.2</v>
      </c>
      <c r="J140" s="33">
        <v>144</v>
      </c>
      <c r="K140" s="33" t="s">
        <v>64</v>
      </c>
      <c r="L140" s="34" t="s">
        <v>65</v>
      </c>
      <c r="M140" s="33">
        <v>180</v>
      </c>
      <c r="N140" s="26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0" s="177"/>
      <c r="P140" s="177"/>
      <c r="Q140" s="177"/>
      <c r="R140" s="174"/>
      <c r="S140" s="35"/>
      <c r="T140" s="35"/>
      <c r="U140" s="36" t="s">
        <v>66</v>
      </c>
      <c r="V140" s="157">
        <v>0</v>
      </c>
      <c r="W140" s="158">
        <f>IFERROR(IF(V140="","",V140),"")</f>
        <v>0</v>
      </c>
      <c r="X140" s="37">
        <f>IFERROR(IF(V140="","",V140*0.00866),"")</f>
        <v>0</v>
      </c>
      <c r="Y140" s="57"/>
      <c r="Z140" s="58"/>
      <c r="AD140" s="62"/>
      <c r="BA140" s="111" t="s">
        <v>75</v>
      </c>
    </row>
    <row r="141" spans="1:53" x14ac:dyDescent="0.2">
      <c r="A141" s="178"/>
      <c r="B141" s="166"/>
      <c r="C141" s="166"/>
      <c r="D141" s="166"/>
      <c r="E141" s="166"/>
      <c r="F141" s="166"/>
      <c r="G141" s="166"/>
      <c r="H141" s="166"/>
      <c r="I141" s="166"/>
      <c r="J141" s="166"/>
      <c r="K141" s="166"/>
      <c r="L141" s="166"/>
      <c r="M141" s="179"/>
      <c r="N141" s="187" t="s">
        <v>67</v>
      </c>
      <c r="O141" s="170"/>
      <c r="P141" s="170"/>
      <c r="Q141" s="170"/>
      <c r="R141" s="170"/>
      <c r="S141" s="170"/>
      <c r="T141" s="171"/>
      <c r="U141" s="38" t="s">
        <v>66</v>
      </c>
      <c r="V141" s="159">
        <f>IFERROR(SUM(V140:V140),"0")</f>
        <v>0</v>
      </c>
      <c r="W141" s="159">
        <f>IFERROR(SUM(W140:W140),"0")</f>
        <v>0</v>
      </c>
      <c r="X141" s="159">
        <f>IFERROR(IF(X140="",0,X140),"0")</f>
        <v>0</v>
      </c>
      <c r="Y141" s="160"/>
      <c r="Z141" s="160"/>
    </row>
    <row r="142" spans="1:53" x14ac:dyDescent="0.2">
      <c r="A142" s="166"/>
      <c r="B142" s="166"/>
      <c r="C142" s="166"/>
      <c r="D142" s="166"/>
      <c r="E142" s="166"/>
      <c r="F142" s="166"/>
      <c r="G142" s="166"/>
      <c r="H142" s="166"/>
      <c r="I142" s="166"/>
      <c r="J142" s="166"/>
      <c r="K142" s="166"/>
      <c r="L142" s="166"/>
      <c r="M142" s="179"/>
      <c r="N142" s="187" t="s">
        <v>67</v>
      </c>
      <c r="O142" s="170"/>
      <c r="P142" s="170"/>
      <c r="Q142" s="170"/>
      <c r="R142" s="170"/>
      <c r="S142" s="170"/>
      <c r="T142" s="171"/>
      <c r="U142" s="38" t="s">
        <v>68</v>
      </c>
      <c r="V142" s="159">
        <f>IFERROR(SUMPRODUCT(V140:V140*H140:H140),"0")</f>
        <v>0</v>
      </c>
      <c r="W142" s="159">
        <f>IFERROR(SUMPRODUCT(W140:W140*H140:H140),"0")</f>
        <v>0</v>
      </c>
      <c r="X142" s="38"/>
      <c r="Y142" s="160"/>
      <c r="Z142" s="160"/>
    </row>
    <row r="143" spans="1:53" ht="16.5" customHeight="1" x14ac:dyDescent="0.25">
      <c r="A143" s="172" t="s">
        <v>210</v>
      </c>
      <c r="B143" s="166"/>
      <c r="C143" s="166"/>
      <c r="D143" s="166"/>
      <c r="E143" s="166"/>
      <c r="F143" s="166"/>
      <c r="G143" s="166"/>
      <c r="H143" s="166"/>
      <c r="I143" s="166"/>
      <c r="J143" s="166"/>
      <c r="K143" s="166"/>
      <c r="L143" s="166"/>
      <c r="M143" s="166"/>
      <c r="N143" s="166"/>
      <c r="O143" s="166"/>
      <c r="P143" s="166"/>
      <c r="Q143" s="166"/>
      <c r="R143" s="166"/>
      <c r="S143" s="166"/>
      <c r="T143" s="166"/>
      <c r="U143" s="166"/>
      <c r="V143" s="166"/>
      <c r="W143" s="166"/>
      <c r="X143" s="166"/>
      <c r="Y143" s="153"/>
      <c r="Z143" s="153"/>
    </row>
    <row r="144" spans="1:53" ht="14.25" customHeight="1" x14ac:dyDescent="0.25">
      <c r="A144" s="165" t="s">
        <v>61</v>
      </c>
      <c r="B144" s="166"/>
      <c r="C144" s="166"/>
      <c r="D144" s="166"/>
      <c r="E144" s="166"/>
      <c r="F144" s="166"/>
      <c r="G144" s="166"/>
      <c r="H144" s="166"/>
      <c r="I144" s="166"/>
      <c r="J144" s="166"/>
      <c r="K144" s="166"/>
      <c r="L144" s="166"/>
      <c r="M144" s="166"/>
      <c r="N144" s="166"/>
      <c r="O144" s="166"/>
      <c r="P144" s="166"/>
      <c r="Q144" s="166"/>
      <c r="R144" s="166"/>
      <c r="S144" s="166"/>
      <c r="T144" s="166"/>
      <c r="U144" s="166"/>
      <c r="V144" s="166"/>
      <c r="W144" s="166"/>
      <c r="X144" s="166"/>
      <c r="Y144" s="152"/>
      <c r="Z144" s="152"/>
    </row>
    <row r="145" spans="1:53" ht="16.5" customHeight="1" x14ac:dyDescent="0.25">
      <c r="A145" s="55" t="s">
        <v>211</v>
      </c>
      <c r="B145" s="55" t="s">
        <v>212</v>
      </c>
      <c r="C145" s="32">
        <v>4301070871</v>
      </c>
      <c r="D145" s="173">
        <v>4607111036384</v>
      </c>
      <c r="E145" s="174"/>
      <c r="F145" s="156">
        <v>1</v>
      </c>
      <c r="G145" s="33">
        <v>5</v>
      </c>
      <c r="H145" s="156">
        <v>5</v>
      </c>
      <c r="I145" s="156">
        <v>5.2530000000000001</v>
      </c>
      <c r="J145" s="33">
        <v>144</v>
      </c>
      <c r="K145" s="33" t="s">
        <v>64</v>
      </c>
      <c r="L145" s="34" t="s">
        <v>65</v>
      </c>
      <c r="M145" s="33">
        <v>90</v>
      </c>
      <c r="N145" s="280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45" s="177"/>
      <c r="P145" s="177"/>
      <c r="Q145" s="177"/>
      <c r="R145" s="174"/>
      <c r="S145" s="35"/>
      <c r="T145" s="35"/>
      <c r="U145" s="36" t="s">
        <v>66</v>
      </c>
      <c r="V145" s="157">
        <v>0</v>
      </c>
      <c r="W145" s="158">
        <f>IFERROR(IF(V145="","",V145),"")</f>
        <v>0</v>
      </c>
      <c r="X145" s="37">
        <f>IFERROR(IF(V145="","",V145*0.00866),"")</f>
        <v>0</v>
      </c>
      <c r="Y145" s="57"/>
      <c r="Z145" s="58"/>
      <c r="AD145" s="62"/>
      <c r="BA145" s="112" t="s">
        <v>1</v>
      </c>
    </row>
    <row r="146" spans="1:53" ht="27" customHeight="1" x14ac:dyDescent="0.25">
      <c r="A146" s="55" t="s">
        <v>213</v>
      </c>
      <c r="B146" s="55" t="s">
        <v>214</v>
      </c>
      <c r="C146" s="32">
        <v>4301070956</v>
      </c>
      <c r="D146" s="173">
        <v>4640242180250</v>
      </c>
      <c r="E146" s="174"/>
      <c r="F146" s="156">
        <v>5</v>
      </c>
      <c r="G146" s="33">
        <v>1</v>
      </c>
      <c r="H146" s="156">
        <v>5</v>
      </c>
      <c r="I146" s="156">
        <v>5.2131999999999996</v>
      </c>
      <c r="J146" s="33">
        <v>144</v>
      </c>
      <c r="K146" s="33" t="s">
        <v>64</v>
      </c>
      <c r="L146" s="34" t="s">
        <v>65</v>
      </c>
      <c r="M146" s="33">
        <v>180</v>
      </c>
      <c r="N146" s="200" t="s">
        <v>215</v>
      </c>
      <c r="O146" s="177"/>
      <c r="P146" s="177"/>
      <c r="Q146" s="177"/>
      <c r="R146" s="174"/>
      <c r="S146" s="35"/>
      <c r="T146" s="35"/>
      <c r="U146" s="36" t="s">
        <v>66</v>
      </c>
      <c r="V146" s="157">
        <v>0</v>
      </c>
      <c r="W146" s="158">
        <f>IFERROR(IF(V146="","",V146),"")</f>
        <v>0</v>
      </c>
      <c r="X146" s="37">
        <f>IFERROR(IF(V146="","",V146*0.00866),"")</f>
        <v>0</v>
      </c>
      <c r="Y146" s="57"/>
      <c r="Z146" s="58"/>
      <c r="AD146" s="62"/>
      <c r="BA146" s="113" t="s">
        <v>1</v>
      </c>
    </row>
    <row r="147" spans="1:53" ht="27" customHeight="1" x14ac:dyDescent="0.25">
      <c r="A147" s="55" t="s">
        <v>216</v>
      </c>
      <c r="B147" s="55" t="s">
        <v>217</v>
      </c>
      <c r="C147" s="32">
        <v>4301070827</v>
      </c>
      <c r="D147" s="173">
        <v>4607111036216</v>
      </c>
      <c r="E147" s="174"/>
      <c r="F147" s="156">
        <v>1</v>
      </c>
      <c r="G147" s="33">
        <v>5</v>
      </c>
      <c r="H147" s="156">
        <v>5</v>
      </c>
      <c r="I147" s="156">
        <v>5.266</v>
      </c>
      <c r="J147" s="33">
        <v>144</v>
      </c>
      <c r="K147" s="33" t="s">
        <v>64</v>
      </c>
      <c r="L147" s="34" t="s">
        <v>65</v>
      </c>
      <c r="M147" s="33">
        <v>90</v>
      </c>
      <c r="N147" s="323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7" s="177"/>
      <c r="P147" s="177"/>
      <c r="Q147" s="177"/>
      <c r="R147" s="174"/>
      <c r="S147" s="35"/>
      <c r="T147" s="35"/>
      <c r="U147" s="36" t="s">
        <v>66</v>
      </c>
      <c r="V147" s="157">
        <v>0</v>
      </c>
      <c r="W147" s="158">
        <f>IFERROR(IF(V147="","",V147),"")</f>
        <v>0</v>
      </c>
      <c r="X147" s="37">
        <f>IFERROR(IF(V147="","",V147*0.00866),"")</f>
        <v>0</v>
      </c>
      <c r="Y147" s="57"/>
      <c r="Z147" s="58"/>
      <c r="AD147" s="62"/>
      <c r="BA147" s="114" t="s">
        <v>1</v>
      </c>
    </row>
    <row r="148" spans="1:53" ht="27" customHeight="1" x14ac:dyDescent="0.25">
      <c r="A148" s="55" t="s">
        <v>218</v>
      </c>
      <c r="B148" s="55" t="s">
        <v>219</v>
      </c>
      <c r="C148" s="32">
        <v>4301070911</v>
      </c>
      <c r="D148" s="173">
        <v>4607111036278</v>
      </c>
      <c r="E148" s="174"/>
      <c r="F148" s="156">
        <v>1</v>
      </c>
      <c r="G148" s="33">
        <v>5</v>
      </c>
      <c r="H148" s="156">
        <v>5</v>
      </c>
      <c r="I148" s="156">
        <v>5.2830000000000004</v>
      </c>
      <c r="J148" s="33">
        <v>84</v>
      </c>
      <c r="K148" s="33" t="s">
        <v>64</v>
      </c>
      <c r="L148" s="34" t="s">
        <v>65</v>
      </c>
      <c r="M148" s="33">
        <v>120</v>
      </c>
      <c r="N148" s="245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48" s="177"/>
      <c r="P148" s="177"/>
      <c r="Q148" s="177"/>
      <c r="R148" s="174"/>
      <c r="S148" s="35"/>
      <c r="T148" s="35"/>
      <c r="U148" s="36" t="s">
        <v>66</v>
      </c>
      <c r="V148" s="157">
        <v>0</v>
      </c>
      <c r="W148" s="158">
        <f>IFERROR(IF(V148="","",V148),"")</f>
        <v>0</v>
      </c>
      <c r="X148" s="37">
        <f>IFERROR(IF(V148="","",V148*0.0155),"")</f>
        <v>0</v>
      </c>
      <c r="Y148" s="57"/>
      <c r="Z148" s="58"/>
      <c r="AD148" s="62"/>
      <c r="BA148" s="115" t="s">
        <v>1</v>
      </c>
    </row>
    <row r="149" spans="1:53" x14ac:dyDescent="0.2">
      <c r="A149" s="178"/>
      <c r="B149" s="166"/>
      <c r="C149" s="166"/>
      <c r="D149" s="166"/>
      <c r="E149" s="166"/>
      <c r="F149" s="166"/>
      <c r="G149" s="166"/>
      <c r="H149" s="166"/>
      <c r="I149" s="166"/>
      <c r="J149" s="166"/>
      <c r="K149" s="166"/>
      <c r="L149" s="166"/>
      <c r="M149" s="179"/>
      <c r="N149" s="187" t="s">
        <v>67</v>
      </c>
      <c r="O149" s="170"/>
      <c r="P149" s="170"/>
      <c r="Q149" s="170"/>
      <c r="R149" s="170"/>
      <c r="S149" s="170"/>
      <c r="T149" s="171"/>
      <c r="U149" s="38" t="s">
        <v>66</v>
      </c>
      <c r="V149" s="159">
        <f>IFERROR(SUM(V145:V148),"0")</f>
        <v>0</v>
      </c>
      <c r="W149" s="159">
        <f>IFERROR(SUM(W145:W148),"0")</f>
        <v>0</v>
      </c>
      <c r="X149" s="159">
        <f>IFERROR(IF(X145="",0,X145),"0")+IFERROR(IF(X146="",0,X146),"0")+IFERROR(IF(X147="",0,X147),"0")+IFERROR(IF(X148="",0,X148),"0")</f>
        <v>0</v>
      </c>
      <c r="Y149" s="160"/>
      <c r="Z149" s="160"/>
    </row>
    <row r="150" spans="1:53" x14ac:dyDescent="0.2">
      <c r="A150" s="166"/>
      <c r="B150" s="166"/>
      <c r="C150" s="166"/>
      <c r="D150" s="166"/>
      <c r="E150" s="166"/>
      <c r="F150" s="166"/>
      <c r="G150" s="166"/>
      <c r="H150" s="166"/>
      <c r="I150" s="166"/>
      <c r="J150" s="166"/>
      <c r="K150" s="166"/>
      <c r="L150" s="166"/>
      <c r="M150" s="179"/>
      <c r="N150" s="187" t="s">
        <v>67</v>
      </c>
      <c r="O150" s="170"/>
      <c r="P150" s="170"/>
      <c r="Q150" s="170"/>
      <c r="R150" s="170"/>
      <c r="S150" s="170"/>
      <c r="T150" s="171"/>
      <c r="U150" s="38" t="s">
        <v>68</v>
      </c>
      <c r="V150" s="159">
        <f>IFERROR(SUMPRODUCT(V145:V148*H145:H148),"0")</f>
        <v>0</v>
      </c>
      <c r="W150" s="159">
        <f>IFERROR(SUMPRODUCT(W145:W148*H145:H148),"0")</f>
        <v>0</v>
      </c>
      <c r="X150" s="38"/>
      <c r="Y150" s="160"/>
      <c r="Z150" s="160"/>
    </row>
    <row r="151" spans="1:53" ht="14.25" customHeight="1" x14ac:dyDescent="0.25">
      <c r="A151" s="165" t="s">
        <v>220</v>
      </c>
      <c r="B151" s="166"/>
      <c r="C151" s="166"/>
      <c r="D151" s="166"/>
      <c r="E151" s="166"/>
      <c r="F151" s="166"/>
      <c r="G151" s="166"/>
      <c r="H151" s="166"/>
      <c r="I151" s="166"/>
      <c r="J151" s="166"/>
      <c r="K151" s="166"/>
      <c r="L151" s="166"/>
      <c r="M151" s="166"/>
      <c r="N151" s="166"/>
      <c r="O151" s="166"/>
      <c r="P151" s="166"/>
      <c r="Q151" s="166"/>
      <c r="R151" s="166"/>
      <c r="S151" s="166"/>
      <c r="T151" s="166"/>
      <c r="U151" s="166"/>
      <c r="V151" s="166"/>
      <c r="W151" s="166"/>
      <c r="X151" s="166"/>
      <c r="Y151" s="152"/>
      <c r="Z151" s="152"/>
    </row>
    <row r="152" spans="1:53" ht="27" customHeight="1" x14ac:dyDescent="0.25">
      <c r="A152" s="55" t="s">
        <v>221</v>
      </c>
      <c r="B152" s="55" t="s">
        <v>222</v>
      </c>
      <c r="C152" s="32">
        <v>4301080153</v>
      </c>
      <c r="D152" s="173">
        <v>4607111036827</v>
      </c>
      <c r="E152" s="174"/>
      <c r="F152" s="156">
        <v>1</v>
      </c>
      <c r="G152" s="33">
        <v>5</v>
      </c>
      <c r="H152" s="156">
        <v>5</v>
      </c>
      <c r="I152" s="156">
        <v>5.2</v>
      </c>
      <c r="J152" s="33">
        <v>144</v>
      </c>
      <c r="K152" s="33" t="s">
        <v>64</v>
      </c>
      <c r="L152" s="34" t="s">
        <v>65</v>
      </c>
      <c r="M152" s="33">
        <v>90</v>
      </c>
      <c r="N152" s="27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2" s="177"/>
      <c r="P152" s="177"/>
      <c r="Q152" s="177"/>
      <c r="R152" s="174"/>
      <c r="S152" s="35"/>
      <c r="T152" s="35"/>
      <c r="U152" s="36" t="s">
        <v>66</v>
      </c>
      <c r="V152" s="157">
        <v>0</v>
      </c>
      <c r="W152" s="158">
        <f>IFERROR(IF(V152="","",V152),"")</f>
        <v>0</v>
      </c>
      <c r="X152" s="37">
        <f>IFERROR(IF(V152="","",V152*0.00866),"")</f>
        <v>0</v>
      </c>
      <c r="Y152" s="57"/>
      <c r="Z152" s="58"/>
      <c r="AD152" s="62"/>
      <c r="BA152" s="116" t="s">
        <v>1</v>
      </c>
    </row>
    <row r="153" spans="1:53" ht="27" customHeight="1" x14ac:dyDescent="0.25">
      <c r="A153" s="55" t="s">
        <v>223</v>
      </c>
      <c r="B153" s="55" t="s">
        <v>224</v>
      </c>
      <c r="C153" s="32">
        <v>4301080154</v>
      </c>
      <c r="D153" s="173">
        <v>4607111036834</v>
      </c>
      <c r="E153" s="174"/>
      <c r="F153" s="156">
        <v>1</v>
      </c>
      <c r="G153" s="33">
        <v>5</v>
      </c>
      <c r="H153" s="156">
        <v>5</v>
      </c>
      <c r="I153" s="156">
        <v>5.2530000000000001</v>
      </c>
      <c r="J153" s="33">
        <v>144</v>
      </c>
      <c r="K153" s="33" t="s">
        <v>64</v>
      </c>
      <c r="L153" s="34" t="s">
        <v>65</v>
      </c>
      <c r="M153" s="33">
        <v>90</v>
      </c>
      <c r="N153" s="25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3" s="177"/>
      <c r="P153" s="177"/>
      <c r="Q153" s="177"/>
      <c r="R153" s="174"/>
      <c r="S153" s="35"/>
      <c r="T153" s="35"/>
      <c r="U153" s="36" t="s">
        <v>66</v>
      </c>
      <c r="V153" s="157">
        <v>0</v>
      </c>
      <c r="W153" s="158">
        <f>IFERROR(IF(V153="","",V153),"")</f>
        <v>0</v>
      </c>
      <c r="X153" s="37">
        <f>IFERROR(IF(V153="","",V153*0.00866),"")</f>
        <v>0</v>
      </c>
      <c r="Y153" s="57"/>
      <c r="Z153" s="58"/>
      <c r="AD153" s="62"/>
      <c r="BA153" s="117" t="s">
        <v>1</v>
      </c>
    </row>
    <row r="154" spans="1:53" x14ac:dyDescent="0.2">
      <c r="A154" s="178"/>
      <c r="B154" s="166"/>
      <c r="C154" s="166"/>
      <c r="D154" s="166"/>
      <c r="E154" s="166"/>
      <c r="F154" s="166"/>
      <c r="G154" s="166"/>
      <c r="H154" s="166"/>
      <c r="I154" s="166"/>
      <c r="J154" s="166"/>
      <c r="K154" s="166"/>
      <c r="L154" s="166"/>
      <c r="M154" s="179"/>
      <c r="N154" s="187" t="s">
        <v>67</v>
      </c>
      <c r="O154" s="170"/>
      <c r="P154" s="170"/>
      <c r="Q154" s="170"/>
      <c r="R154" s="170"/>
      <c r="S154" s="170"/>
      <c r="T154" s="171"/>
      <c r="U154" s="38" t="s">
        <v>66</v>
      </c>
      <c r="V154" s="159">
        <f>IFERROR(SUM(V152:V153),"0")</f>
        <v>0</v>
      </c>
      <c r="W154" s="159">
        <f>IFERROR(SUM(W152:W153),"0")</f>
        <v>0</v>
      </c>
      <c r="X154" s="159">
        <f>IFERROR(IF(X152="",0,X152),"0")+IFERROR(IF(X153="",0,X153),"0")</f>
        <v>0</v>
      </c>
      <c r="Y154" s="160"/>
      <c r="Z154" s="160"/>
    </row>
    <row r="155" spans="1:53" x14ac:dyDescent="0.2">
      <c r="A155" s="166"/>
      <c r="B155" s="166"/>
      <c r="C155" s="166"/>
      <c r="D155" s="166"/>
      <c r="E155" s="166"/>
      <c r="F155" s="166"/>
      <c r="G155" s="166"/>
      <c r="H155" s="166"/>
      <c r="I155" s="166"/>
      <c r="J155" s="166"/>
      <c r="K155" s="166"/>
      <c r="L155" s="166"/>
      <c r="M155" s="179"/>
      <c r="N155" s="187" t="s">
        <v>67</v>
      </c>
      <c r="O155" s="170"/>
      <c r="P155" s="170"/>
      <c r="Q155" s="170"/>
      <c r="R155" s="170"/>
      <c r="S155" s="170"/>
      <c r="T155" s="171"/>
      <c r="U155" s="38" t="s">
        <v>68</v>
      </c>
      <c r="V155" s="159">
        <f>IFERROR(SUMPRODUCT(V152:V153*H152:H153),"0")</f>
        <v>0</v>
      </c>
      <c r="W155" s="159">
        <f>IFERROR(SUMPRODUCT(W152:W153*H152:H153),"0")</f>
        <v>0</v>
      </c>
      <c r="X155" s="38"/>
      <c r="Y155" s="160"/>
      <c r="Z155" s="160"/>
    </row>
    <row r="156" spans="1:53" ht="27.75" customHeight="1" x14ac:dyDescent="0.2">
      <c r="A156" s="167" t="s">
        <v>225</v>
      </c>
      <c r="B156" s="168"/>
      <c r="C156" s="168"/>
      <c r="D156" s="168"/>
      <c r="E156" s="168"/>
      <c r="F156" s="168"/>
      <c r="G156" s="168"/>
      <c r="H156" s="168"/>
      <c r="I156" s="168"/>
      <c r="J156" s="168"/>
      <c r="K156" s="168"/>
      <c r="L156" s="168"/>
      <c r="M156" s="168"/>
      <c r="N156" s="168"/>
      <c r="O156" s="168"/>
      <c r="P156" s="168"/>
      <c r="Q156" s="168"/>
      <c r="R156" s="168"/>
      <c r="S156" s="168"/>
      <c r="T156" s="168"/>
      <c r="U156" s="168"/>
      <c r="V156" s="168"/>
      <c r="W156" s="168"/>
      <c r="X156" s="168"/>
      <c r="Y156" s="49"/>
      <c r="Z156" s="49"/>
    </row>
    <row r="157" spans="1:53" ht="16.5" customHeight="1" x14ac:dyDescent="0.25">
      <c r="A157" s="172" t="s">
        <v>226</v>
      </c>
      <c r="B157" s="166"/>
      <c r="C157" s="166"/>
      <c r="D157" s="166"/>
      <c r="E157" s="166"/>
      <c r="F157" s="166"/>
      <c r="G157" s="166"/>
      <c r="H157" s="166"/>
      <c r="I157" s="166"/>
      <c r="J157" s="166"/>
      <c r="K157" s="166"/>
      <c r="L157" s="166"/>
      <c r="M157" s="166"/>
      <c r="N157" s="166"/>
      <c r="O157" s="166"/>
      <c r="P157" s="166"/>
      <c r="Q157" s="166"/>
      <c r="R157" s="166"/>
      <c r="S157" s="166"/>
      <c r="T157" s="166"/>
      <c r="U157" s="166"/>
      <c r="V157" s="166"/>
      <c r="W157" s="166"/>
      <c r="X157" s="166"/>
      <c r="Y157" s="153"/>
      <c r="Z157" s="153"/>
    </row>
    <row r="158" spans="1:53" ht="14.25" customHeight="1" x14ac:dyDescent="0.25">
      <c r="A158" s="165" t="s">
        <v>71</v>
      </c>
      <c r="B158" s="166"/>
      <c r="C158" s="166"/>
      <c r="D158" s="166"/>
      <c r="E158" s="166"/>
      <c r="F158" s="166"/>
      <c r="G158" s="166"/>
      <c r="H158" s="166"/>
      <c r="I158" s="166"/>
      <c r="J158" s="166"/>
      <c r="K158" s="166"/>
      <c r="L158" s="166"/>
      <c r="M158" s="166"/>
      <c r="N158" s="166"/>
      <c r="O158" s="166"/>
      <c r="P158" s="166"/>
      <c r="Q158" s="166"/>
      <c r="R158" s="166"/>
      <c r="S158" s="166"/>
      <c r="T158" s="166"/>
      <c r="U158" s="166"/>
      <c r="V158" s="166"/>
      <c r="W158" s="166"/>
      <c r="X158" s="166"/>
      <c r="Y158" s="152"/>
      <c r="Z158" s="152"/>
    </row>
    <row r="159" spans="1:53" ht="16.5" customHeight="1" x14ac:dyDescent="0.25">
      <c r="A159" s="55" t="s">
        <v>227</v>
      </c>
      <c r="B159" s="55" t="s">
        <v>228</v>
      </c>
      <c r="C159" s="32">
        <v>4301132048</v>
      </c>
      <c r="D159" s="173">
        <v>4607111035721</v>
      </c>
      <c r="E159" s="174"/>
      <c r="F159" s="156">
        <v>0.25</v>
      </c>
      <c r="G159" s="33">
        <v>12</v>
      </c>
      <c r="H159" s="156">
        <v>3</v>
      </c>
      <c r="I159" s="156">
        <v>3.3879999999999999</v>
      </c>
      <c r="J159" s="33">
        <v>70</v>
      </c>
      <c r="K159" s="33" t="s">
        <v>74</v>
      </c>
      <c r="L159" s="34" t="s">
        <v>65</v>
      </c>
      <c r="M159" s="33">
        <v>180</v>
      </c>
      <c r="N159" s="250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9" s="177"/>
      <c r="P159" s="177"/>
      <c r="Q159" s="177"/>
      <c r="R159" s="174"/>
      <c r="S159" s="35"/>
      <c r="T159" s="35"/>
      <c r="U159" s="36" t="s">
        <v>66</v>
      </c>
      <c r="V159" s="157">
        <v>25</v>
      </c>
      <c r="W159" s="158">
        <f>IFERROR(IF(V159="","",V159),"")</f>
        <v>25</v>
      </c>
      <c r="X159" s="37">
        <f>IFERROR(IF(V159="","",V159*0.01788),"")</f>
        <v>0.44700000000000001</v>
      </c>
      <c r="Y159" s="57"/>
      <c r="Z159" s="58"/>
      <c r="AD159" s="62"/>
      <c r="BA159" s="118" t="s">
        <v>75</v>
      </c>
    </row>
    <row r="160" spans="1:53" ht="27" customHeight="1" x14ac:dyDescent="0.25">
      <c r="A160" s="55" t="s">
        <v>229</v>
      </c>
      <c r="B160" s="55" t="s">
        <v>230</v>
      </c>
      <c r="C160" s="32">
        <v>4301132046</v>
      </c>
      <c r="D160" s="173">
        <v>4607111035691</v>
      </c>
      <c r="E160" s="174"/>
      <c r="F160" s="156">
        <v>0.25</v>
      </c>
      <c r="G160" s="33">
        <v>12</v>
      </c>
      <c r="H160" s="156">
        <v>3</v>
      </c>
      <c r="I160" s="156">
        <v>3.3879999999999999</v>
      </c>
      <c r="J160" s="33">
        <v>70</v>
      </c>
      <c r="K160" s="33" t="s">
        <v>74</v>
      </c>
      <c r="L160" s="34" t="s">
        <v>65</v>
      </c>
      <c r="M160" s="33">
        <v>180</v>
      </c>
      <c r="N160" s="224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0" s="177"/>
      <c r="P160" s="177"/>
      <c r="Q160" s="177"/>
      <c r="R160" s="174"/>
      <c r="S160" s="35"/>
      <c r="T160" s="35"/>
      <c r="U160" s="36" t="s">
        <v>66</v>
      </c>
      <c r="V160" s="157">
        <v>40</v>
      </c>
      <c r="W160" s="158">
        <f>IFERROR(IF(V160="","",V160),"")</f>
        <v>40</v>
      </c>
      <c r="X160" s="37">
        <f>IFERROR(IF(V160="","",V160*0.01788),"")</f>
        <v>0.71520000000000006</v>
      </c>
      <c r="Y160" s="57"/>
      <c r="Z160" s="58"/>
      <c r="AD160" s="62"/>
      <c r="BA160" s="119" t="s">
        <v>75</v>
      </c>
    </row>
    <row r="161" spans="1:53" x14ac:dyDescent="0.2">
      <c r="A161" s="178"/>
      <c r="B161" s="166"/>
      <c r="C161" s="166"/>
      <c r="D161" s="166"/>
      <c r="E161" s="166"/>
      <c r="F161" s="166"/>
      <c r="G161" s="166"/>
      <c r="H161" s="166"/>
      <c r="I161" s="166"/>
      <c r="J161" s="166"/>
      <c r="K161" s="166"/>
      <c r="L161" s="166"/>
      <c r="M161" s="179"/>
      <c r="N161" s="187" t="s">
        <v>67</v>
      </c>
      <c r="O161" s="170"/>
      <c r="P161" s="170"/>
      <c r="Q161" s="170"/>
      <c r="R161" s="170"/>
      <c r="S161" s="170"/>
      <c r="T161" s="171"/>
      <c r="U161" s="38" t="s">
        <v>66</v>
      </c>
      <c r="V161" s="159">
        <f>IFERROR(SUM(V159:V160),"0")</f>
        <v>65</v>
      </c>
      <c r="W161" s="159">
        <f>IFERROR(SUM(W159:W160),"0")</f>
        <v>65</v>
      </c>
      <c r="X161" s="159">
        <f>IFERROR(IF(X159="",0,X159),"0")+IFERROR(IF(X160="",0,X160),"0")</f>
        <v>1.1622000000000001</v>
      </c>
      <c r="Y161" s="160"/>
      <c r="Z161" s="160"/>
    </row>
    <row r="162" spans="1:53" x14ac:dyDescent="0.2">
      <c r="A162" s="166"/>
      <c r="B162" s="166"/>
      <c r="C162" s="166"/>
      <c r="D162" s="166"/>
      <c r="E162" s="166"/>
      <c r="F162" s="166"/>
      <c r="G162" s="166"/>
      <c r="H162" s="166"/>
      <c r="I162" s="166"/>
      <c r="J162" s="166"/>
      <c r="K162" s="166"/>
      <c r="L162" s="166"/>
      <c r="M162" s="179"/>
      <c r="N162" s="187" t="s">
        <v>67</v>
      </c>
      <c r="O162" s="170"/>
      <c r="P162" s="170"/>
      <c r="Q162" s="170"/>
      <c r="R162" s="170"/>
      <c r="S162" s="170"/>
      <c r="T162" s="171"/>
      <c r="U162" s="38" t="s">
        <v>68</v>
      </c>
      <c r="V162" s="159">
        <f>IFERROR(SUMPRODUCT(V159:V160*H159:H160),"0")</f>
        <v>195</v>
      </c>
      <c r="W162" s="159">
        <f>IFERROR(SUMPRODUCT(W159:W160*H159:H160),"0")</f>
        <v>195</v>
      </c>
      <c r="X162" s="38"/>
      <c r="Y162" s="160"/>
      <c r="Z162" s="160"/>
    </row>
    <row r="163" spans="1:53" ht="16.5" customHeight="1" x14ac:dyDescent="0.25">
      <c r="A163" s="172" t="s">
        <v>231</v>
      </c>
      <c r="B163" s="166"/>
      <c r="C163" s="166"/>
      <c r="D163" s="166"/>
      <c r="E163" s="166"/>
      <c r="F163" s="166"/>
      <c r="G163" s="166"/>
      <c r="H163" s="166"/>
      <c r="I163" s="166"/>
      <c r="J163" s="166"/>
      <c r="K163" s="166"/>
      <c r="L163" s="166"/>
      <c r="M163" s="166"/>
      <c r="N163" s="166"/>
      <c r="O163" s="166"/>
      <c r="P163" s="166"/>
      <c r="Q163" s="166"/>
      <c r="R163" s="166"/>
      <c r="S163" s="166"/>
      <c r="T163" s="166"/>
      <c r="U163" s="166"/>
      <c r="V163" s="166"/>
      <c r="W163" s="166"/>
      <c r="X163" s="166"/>
      <c r="Y163" s="153"/>
      <c r="Z163" s="153"/>
    </row>
    <row r="164" spans="1:53" ht="14.25" customHeight="1" x14ac:dyDescent="0.25">
      <c r="A164" s="165" t="s">
        <v>231</v>
      </c>
      <c r="B164" s="166"/>
      <c r="C164" s="166"/>
      <c r="D164" s="166"/>
      <c r="E164" s="166"/>
      <c r="F164" s="166"/>
      <c r="G164" s="166"/>
      <c r="H164" s="166"/>
      <c r="I164" s="166"/>
      <c r="J164" s="166"/>
      <c r="K164" s="166"/>
      <c r="L164" s="166"/>
      <c r="M164" s="166"/>
      <c r="N164" s="166"/>
      <c r="O164" s="166"/>
      <c r="P164" s="166"/>
      <c r="Q164" s="166"/>
      <c r="R164" s="166"/>
      <c r="S164" s="166"/>
      <c r="T164" s="166"/>
      <c r="U164" s="166"/>
      <c r="V164" s="166"/>
      <c r="W164" s="166"/>
      <c r="X164" s="166"/>
      <c r="Y164" s="152"/>
      <c r="Z164" s="152"/>
    </row>
    <row r="165" spans="1:53" ht="27" customHeight="1" x14ac:dyDescent="0.25">
      <c r="A165" s="55" t="s">
        <v>232</v>
      </c>
      <c r="B165" s="55" t="s">
        <v>233</v>
      </c>
      <c r="C165" s="32">
        <v>4301133002</v>
      </c>
      <c r="D165" s="173">
        <v>4607111035783</v>
      </c>
      <c r="E165" s="174"/>
      <c r="F165" s="156">
        <v>0.2</v>
      </c>
      <c r="G165" s="33">
        <v>8</v>
      </c>
      <c r="H165" s="156">
        <v>1.6</v>
      </c>
      <c r="I165" s="156">
        <v>2.12</v>
      </c>
      <c r="J165" s="33">
        <v>72</v>
      </c>
      <c r="K165" s="33" t="s">
        <v>200</v>
      </c>
      <c r="L165" s="34" t="s">
        <v>65</v>
      </c>
      <c r="M165" s="33">
        <v>180</v>
      </c>
      <c r="N165" s="276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5" s="177"/>
      <c r="P165" s="177"/>
      <c r="Q165" s="177"/>
      <c r="R165" s="174"/>
      <c r="S165" s="35"/>
      <c r="T165" s="35"/>
      <c r="U165" s="36" t="s">
        <v>66</v>
      </c>
      <c r="V165" s="157">
        <v>0</v>
      </c>
      <c r="W165" s="158">
        <f>IFERROR(IF(V165="","",V165),"")</f>
        <v>0</v>
      </c>
      <c r="X165" s="37">
        <f>IFERROR(IF(V165="","",V165*0.01157),"")</f>
        <v>0</v>
      </c>
      <c r="Y165" s="57"/>
      <c r="Z165" s="58"/>
      <c r="AD165" s="62"/>
      <c r="BA165" s="120" t="s">
        <v>75</v>
      </c>
    </row>
    <row r="166" spans="1:53" x14ac:dyDescent="0.2">
      <c r="A166" s="178"/>
      <c r="B166" s="166"/>
      <c r="C166" s="166"/>
      <c r="D166" s="166"/>
      <c r="E166" s="166"/>
      <c r="F166" s="166"/>
      <c r="G166" s="166"/>
      <c r="H166" s="166"/>
      <c r="I166" s="166"/>
      <c r="J166" s="166"/>
      <c r="K166" s="166"/>
      <c r="L166" s="166"/>
      <c r="M166" s="179"/>
      <c r="N166" s="187" t="s">
        <v>67</v>
      </c>
      <c r="O166" s="170"/>
      <c r="P166" s="170"/>
      <c r="Q166" s="170"/>
      <c r="R166" s="170"/>
      <c r="S166" s="170"/>
      <c r="T166" s="171"/>
      <c r="U166" s="38" t="s">
        <v>66</v>
      </c>
      <c r="V166" s="159">
        <f>IFERROR(SUM(V165:V165),"0")</f>
        <v>0</v>
      </c>
      <c r="W166" s="159">
        <f>IFERROR(SUM(W165:W165),"0")</f>
        <v>0</v>
      </c>
      <c r="X166" s="159">
        <f>IFERROR(IF(X165="",0,X165),"0")</f>
        <v>0</v>
      </c>
      <c r="Y166" s="160"/>
      <c r="Z166" s="160"/>
    </row>
    <row r="167" spans="1:53" x14ac:dyDescent="0.2">
      <c r="A167" s="166"/>
      <c r="B167" s="166"/>
      <c r="C167" s="166"/>
      <c r="D167" s="166"/>
      <c r="E167" s="166"/>
      <c r="F167" s="166"/>
      <c r="G167" s="166"/>
      <c r="H167" s="166"/>
      <c r="I167" s="166"/>
      <c r="J167" s="166"/>
      <c r="K167" s="166"/>
      <c r="L167" s="166"/>
      <c r="M167" s="179"/>
      <c r="N167" s="187" t="s">
        <v>67</v>
      </c>
      <c r="O167" s="170"/>
      <c r="P167" s="170"/>
      <c r="Q167" s="170"/>
      <c r="R167" s="170"/>
      <c r="S167" s="170"/>
      <c r="T167" s="171"/>
      <c r="U167" s="38" t="s">
        <v>68</v>
      </c>
      <c r="V167" s="159">
        <f>IFERROR(SUMPRODUCT(V165:V165*H165:H165),"0")</f>
        <v>0</v>
      </c>
      <c r="W167" s="159">
        <f>IFERROR(SUMPRODUCT(W165:W165*H165:H165),"0")</f>
        <v>0</v>
      </c>
      <c r="X167" s="38"/>
      <c r="Y167" s="160"/>
      <c r="Z167" s="160"/>
    </row>
    <row r="168" spans="1:53" ht="16.5" customHeight="1" x14ac:dyDescent="0.25">
      <c r="A168" s="172" t="s">
        <v>225</v>
      </c>
      <c r="B168" s="166"/>
      <c r="C168" s="166"/>
      <c r="D168" s="166"/>
      <c r="E168" s="166"/>
      <c r="F168" s="166"/>
      <c r="G168" s="166"/>
      <c r="H168" s="166"/>
      <c r="I168" s="166"/>
      <c r="J168" s="166"/>
      <c r="K168" s="166"/>
      <c r="L168" s="166"/>
      <c r="M168" s="166"/>
      <c r="N168" s="166"/>
      <c r="O168" s="166"/>
      <c r="P168" s="166"/>
      <c r="Q168" s="166"/>
      <c r="R168" s="166"/>
      <c r="S168" s="166"/>
      <c r="T168" s="166"/>
      <c r="U168" s="166"/>
      <c r="V168" s="166"/>
      <c r="W168" s="166"/>
      <c r="X168" s="166"/>
      <c r="Y168" s="153"/>
      <c r="Z168" s="153"/>
    </row>
    <row r="169" spans="1:53" ht="14.25" customHeight="1" x14ac:dyDescent="0.25">
      <c r="A169" s="165" t="s">
        <v>234</v>
      </c>
      <c r="B169" s="166"/>
      <c r="C169" s="166"/>
      <c r="D169" s="166"/>
      <c r="E169" s="166"/>
      <c r="F169" s="166"/>
      <c r="G169" s="166"/>
      <c r="H169" s="166"/>
      <c r="I169" s="166"/>
      <c r="J169" s="166"/>
      <c r="K169" s="166"/>
      <c r="L169" s="166"/>
      <c r="M169" s="166"/>
      <c r="N169" s="166"/>
      <c r="O169" s="166"/>
      <c r="P169" s="166"/>
      <c r="Q169" s="166"/>
      <c r="R169" s="166"/>
      <c r="S169" s="166"/>
      <c r="T169" s="166"/>
      <c r="U169" s="166"/>
      <c r="V169" s="166"/>
      <c r="W169" s="166"/>
      <c r="X169" s="166"/>
      <c r="Y169" s="152"/>
      <c r="Z169" s="152"/>
    </row>
    <row r="170" spans="1:53" ht="27" customHeight="1" x14ac:dyDescent="0.25">
      <c r="A170" s="55" t="s">
        <v>235</v>
      </c>
      <c r="B170" s="55" t="s">
        <v>236</v>
      </c>
      <c r="C170" s="32">
        <v>4301051319</v>
      </c>
      <c r="D170" s="173">
        <v>4680115881204</v>
      </c>
      <c r="E170" s="174"/>
      <c r="F170" s="156">
        <v>0.33</v>
      </c>
      <c r="G170" s="33">
        <v>6</v>
      </c>
      <c r="H170" s="156">
        <v>1.98</v>
      </c>
      <c r="I170" s="156">
        <v>2.246</v>
      </c>
      <c r="J170" s="33">
        <v>156</v>
      </c>
      <c r="K170" s="33" t="s">
        <v>64</v>
      </c>
      <c r="L170" s="34" t="s">
        <v>237</v>
      </c>
      <c r="M170" s="33">
        <v>365</v>
      </c>
      <c r="N170" s="336" t="s">
        <v>238</v>
      </c>
      <c r="O170" s="177"/>
      <c r="P170" s="177"/>
      <c r="Q170" s="177"/>
      <c r="R170" s="174"/>
      <c r="S170" s="35"/>
      <c r="T170" s="35"/>
      <c r="U170" s="36" t="s">
        <v>66</v>
      </c>
      <c r="V170" s="157">
        <v>0</v>
      </c>
      <c r="W170" s="158">
        <f>IFERROR(IF(V170="","",V170),"")</f>
        <v>0</v>
      </c>
      <c r="X170" s="37">
        <f>IFERROR(IF(V170="","",V170*0.00753),"")</f>
        <v>0</v>
      </c>
      <c r="Y170" s="57"/>
      <c r="Z170" s="58"/>
      <c r="AD170" s="62"/>
      <c r="BA170" s="121" t="s">
        <v>239</v>
      </c>
    </row>
    <row r="171" spans="1:53" x14ac:dyDescent="0.2">
      <c r="A171" s="178"/>
      <c r="B171" s="166"/>
      <c r="C171" s="166"/>
      <c r="D171" s="166"/>
      <c r="E171" s="166"/>
      <c r="F171" s="166"/>
      <c r="G171" s="166"/>
      <c r="H171" s="166"/>
      <c r="I171" s="166"/>
      <c r="J171" s="166"/>
      <c r="K171" s="166"/>
      <c r="L171" s="166"/>
      <c r="M171" s="179"/>
      <c r="N171" s="187" t="s">
        <v>67</v>
      </c>
      <c r="O171" s="170"/>
      <c r="P171" s="170"/>
      <c r="Q171" s="170"/>
      <c r="R171" s="170"/>
      <c r="S171" s="170"/>
      <c r="T171" s="171"/>
      <c r="U171" s="38" t="s">
        <v>66</v>
      </c>
      <c r="V171" s="159">
        <f>IFERROR(SUM(V170:V170),"0")</f>
        <v>0</v>
      </c>
      <c r="W171" s="159">
        <f>IFERROR(SUM(W170:W170),"0")</f>
        <v>0</v>
      </c>
      <c r="X171" s="159">
        <f>IFERROR(IF(X170="",0,X170),"0")</f>
        <v>0</v>
      </c>
      <c r="Y171" s="160"/>
      <c r="Z171" s="160"/>
    </row>
    <row r="172" spans="1:53" x14ac:dyDescent="0.2">
      <c r="A172" s="166"/>
      <c r="B172" s="166"/>
      <c r="C172" s="166"/>
      <c r="D172" s="166"/>
      <c r="E172" s="166"/>
      <c r="F172" s="166"/>
      <c r="G172" s="166"/>
      <c r="H172" s="166"/>
      <c r="I172" s="166"/>
      <c r="J172" s="166"/>
      <c r="K172" s="166"/>
      <c r="L172" s="166"/>
      <c r="M172" s="179"/>
      <c r="N172" s="187" t="s">
        <v>67</v>
      </c>
      <c r="O172" s="170"/>
      <c r="P172" s="170"/>
      <c r="Q172" s="170"/>
      <c r="R172" s="170"/>
      <c r="S172" s="170"/>
      <c r="T172" s="171"/>
      <c r="U172" s="38" t="s">
        <v>68</v>
      </c>
      <c r="V172" s="159">
        <f>IFERROR(SUMPRODUCT(V170:V170*H170:H170),"0")</f>
        <v>0</v>
      </c>
      <c r="W172" s="159">
        <f>IFERROR(SUMPRODUCT(W170:W170*H170:H170),"0")</f>
        <v>0</v>
      </c>
      <c r="X172" s="38"/>
      <c r="Y172" s="160"/>
      <c r="Z172" s="160"/>
    </row>
    <row r="173" spans="1:53" ht="27.75" customHeight="1" x14ac:dyDescent="0.2">
      <c r="A173" s="167" t="s">
        <v>240</v>
      </c>
      <c r="B173" s="168"/>
      <c r="C173" s="168"/>
      <c r="D173" s="168"/>
      <c r="E173" s="168"/>
      <c r="F173" s="168"/>
      <c r="G173" s="168"/>
      <c r="H173" s="168"/>
      <c r="I173" s="168"/>
      <c r="J173" s="168"/>
      <c r="K173" s="168"/>
      <c r="L173" s="168"/>
      <c r="M173" s="168"/>
      <c r="N173" s="168"/>
      <c r="O173" s="168"/>
      <c r="P173" s="168"/>
      <c r="Q173" s="168"/>
      <c r="R173" s="168"/>
      <c r="S173" s="168"/>
      <c r="T173" s="168"/>
      <c r="U173" s="168"/>
      <c r="V173" s="168"/>
      <c r="W173" s="168"/>
      <c r="X173" s="168"/>
      <c r="Y173" s="49"/>
      <c r="Z173" s="49"/>
    </row>
    <row r="174" spans="1:53" ht="16.5" customHeight="1" x14ac:dyDescent="0.25">
      <c r="A174" s="172" t="s">
        <v>241</v>
      </c>
      <c r="B174" s="166"/>
      <c r="C174" s="166"/>
      <c r="D174" s="166"/>
      <c r="E174" s="166"/>
      <c r="F174" s="166"/>
      <c r="G174" s="166"/>
      <c r="H174" s="166"/>
      <c r="I174" s="166"/>
      <c r="J174" s="166"/>
      <c r="K174" s="166"/>
      <c r="L174" s="166"/>
      <c r="M174" s="166"/>
      <c r="N174" s="166"/>
      <c r="O174" s="166"/>
      <c r="P174" s="166"/>
      <c r="Q174" s="166"/>
      <c r="R174" s="166"/>
      <c r="S174" s="166"/>
      <c r="T174" s="166"/>
      <c r="U174" s="166"/>
      <c r="V174" s="166"/>
      <c r="W174" s="166"/>
      <c r="X174" s="166"/>
      <c r="Y174" s="153"/>
      <c r="Z174" s="153"/>
    </row>
    <row r="175" spans="1:53" ht="14.25" customHeight="1" x14ac:dyDescent="0.25">
      <c r="A175" s="165" t="s">
        <v>61</v>
      </c>
      <c r="B175" s="166"/>
      <c r="C175" s="166"/>
      <c r="D175" s="166"/>
      <c r="E175" s="166"/>
      <c r="F175" s="166"/>
      <c r="G175" s="166"/>
      <c r="H175" s="166"/>
      <c r="I175" s="166"/>
      <c r="J175" s="166"/>
      <c r="K175" s="166"/>
      <c r="L175" s="166"/>
      <c r="M175" s="166"/>
      <c r="N175" s="166"/>
      <c r="O175" s="166"/>
      <c r="P175" s="166"/>
      <c r="Q175" s="166"/>
      <c r="R175" s="166"/>
      <c r="S175" s="166"/>
      <c r="T175" s="166"/>
      <c r="U175" s="166"/>
      <c r="V175" s="166"/>
      <c r="W175" s="166"/>
      <c r="X175" s="166"/>
      <c r="Y175" s="152"/>
      <c r="Z175" s="152"/>
    </row>
    <row r="176" spans="1:53" ht="27" customHeight="1" x14ac:dyDescent="0.25">
      <c r="A176" s="55" t="s">
        <v>242</v>
      </c>
      <c r="B176" s="55" t="s">
        <v>243</v>
      </c>
      <c r="C176" s="32">
        <v>4301070948</v>
      </c>
      <c r="D176" s="173">
        <v>4607111037022</v>
      </c>
      <c r="E176" s="174"/>
      <c r="F176" s="156">
        <v>0.7</v>
      </c>
      <c r="G176" s="33">
        <v>8</v>
      </c>
      <c r="H176" s="156">
        <v>5.6</v>
      </c>
      <c r="I176" s="156">
        <v>5.87</v>
      </c>
      <c r="J176" s="33">
        <v>84</v>
      </c>
      <c r="K176" s="33" t="s">
        <v>64</v>
      </c>
      <c r="L176" s="34" t="s">
        <v>65</v>
      </c>
      <c r="M176" s="33">
        <v>180</v>
      </c>
      <c r="N176" s="320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76" s="177"/>
      <c r="P176" s="177"/>
      <c r="Q176" s="177"/>
      <c r="R176" s="174"/>
      <c r="S176" s="35"/>
      <c r="T176" s="35"/>
      <c r="U176" s="36" t="s">
        <v>66</v>
      </c>
      <c r="V176" s="157">
        <v>50</v>
      </c>
      <c r="W176" s="158">
        <f>IFERROR(IF(V176="","",V176),"")</f>
        <v>50</v>
      </c>
      <c r="X176" s="37">
        <f>IFERROR(IF(V176="","",V176*0.0155),"")</f>
        <v>0.77500000000000002</v>
      </c>
      <c r="Y176" s="57"/>
      <c r="Z176" s="58"/>
      <c r="AD176" s="62"/>
      <c r="BA176" s="122" t="s">
        <v>1</v>
      </c>
    </row>
    <row r="177" spans="1:53" x14ac:dyDescent="0.2">
      <c r="A177" s="178"/>
      <c r="B177" s="166"/>
      <c r="C177" s="166"/>
      <c r="D177" s="166"/>
      <c r="E177" s="166"/>
      <c r="F177" s="166"/>
      <c r="G177" s="166"/>
      <c r="H177" s="166"/>
      <c r="I177" s="166"/>
      <c r="J177" s="166"/>
      <c r="K177" s="166"/>
      <c r="L177" s="166"/>
      <c r="M177" s="179"/>
      <c r="N177" s="187" t="s">
        <v>67</v>
      </c>
      <c r="O177" s="170"/>
      <c r="P177" s="170"/>
      <c r="Q177" s="170"/>
      <c r="R177" s="170"/>
      <c r="S177" s="170"/>
      <c r="T177" s="171"/>
      <c r="U177" s="38" t="s">
        <v>66</v>
      </c>
      <c r="V177" s="159">
        <f>IFERROR(SUM(V176:V176),"0")</f>
        <v>50</v>
      </c>
      <c r="W177" s="159">
        <f>IFERROR(SUM(W176:W176),"0")</f>
        <v>50</v>
      </c>
      <c r="X177" s="159">
        <f>IFERROR(IF(X176="",0,X176),"0")</f>
        <v>0.77500000000000002</v>
      </c>
      <c r="Y177" s="160"/>
      <c r="Z177" s="160"/>
    </row>
    <row r="178" spans="1:53" x14ac:dyDescent="0.2">
      <c r="A178" s="166"/>
      <c r="B178" s="166"/>
      <c r="C178" s="166"/>
      <c r="D178" s="166"/>
      <c r="E178" s="166"/>
      <c r="F178" s="166"/>
      <c r="G178" s="166"/>
      <c r="H178" s="166"/>
      <c r="I178" s="166"/>
      <c r="J178" s="166"/>
      <c r="K178" s="166"/>
      <c r="L178" s="166"/>
      <c r="M178" s="179"/>
      <c r="N178" s="187" t="s">
        <v>67</v>
      </c>
      <c r="O178" s="170"/>
      <c r="P178" s="170"/>
      <c r="Q178" s="170"/>
      <c r="R178" s="170"/>
      <c r="S178" s="170"/>
      <c r="T178" s="171"/>
      <c r="U178" s="38" t="s">
        <v>68</v>
      </c>
      <c r="V178" s="159">
        <f>IFERROR(SUMPRODUCT(V176:V176*H176:H176),"0")</f>
        <v>280</v>
      </c>
      <c r="W178" s="159">
        <f>IFERROR(SUMPRODUCT(W176:W176*H176:H176),"0")</f>
        <v>280</v>
      </c>
      <c r="X178" s="38"/>
      <c r="Y178" s="160"/>
      <c r="Z178" s="160"/>
    </row>
    <row r="179" spans="1:53" ht="16.5" customHeight="1" x14ac:dyDescent="0.25">
      <c r="A179" s="172" t="s">
        <v>244</v>
      </c>
      <c r="B179" s="166"/>
      <c r="C179" s="166"/>
      <c r="D179" s="166"/>
      <c r="E179" s="166"/>
      <c r="F179" s="166"/>
      <c r="G179" s="166"/>
      <c r="H179" s="166"/>
      <c r="I179" s="166"/>
      <c r="J179" s="166"/>
      <c r="K179" s="166"/>
      <c r="L179" s="166"/>
      <c r="M179" s="166"/>
      <c r="N179" s="166"/>
      <c r="O179" s="166"/>
      <c r="P179" s="166"/>
      <c r="Q179" s="166"/>
      <c r="R179" s="166"/>
      <c r="S179" s="166"/>
      <c r="T179" s="166"/>
      <c r="U179" s="166"/>
      <c r="V179" s="166"/>
      <c r="W179" s="166"/>
      <c r="X179" s="166"/>
      <c r="Y179" s="153"/>
      <c r="Z179" s="153"/>
    </row>
    <row r="180" spans="1:53" ht="14.25" customHeight="1" x14ac:dyDescent="0.25">
      <c r="A180" s="165" t="s">
        <v>61</v>
      </c>
      <c r="B180" s="166"/>
      <c r="C180" s="166"/>
      <c r="D180" s="166"/>
      <c r="E180" s="166"/>
      <c r="F180" s="166"/>
      <c r="G180" s="166"/>
      <c r="H180" s="166"/>
      <c r="I180" s="166"/>
      <c r="J180" s="166"/>
      <c r="K180" s="166"/>
      <c r="L180" s="166"/>
      <c r="M180" s="166"/>
      <c r="N180" s="166"/>
      <c r="O180" s="166"/>
      <c r="P180" s="166"/>
      <c r="Q180" s="166"/>
      <c r="R180" s="166"/>
      <c r="S180" s="166"/>
      <c r="T180" s="166"/>
      <c r="U180" s="166"/>
      <c r="V180" s="166"/>
      <c r="W180" s="166"/>
      <c r="X180" s="166"/>
      <c r="Y180" s="152"/>
      <c r="Z180" s="152"/>
    </row>
    <row r="181" spans="1:53" ht="27" customHeight="1" x14ac:dyDescent="0.25">
      <c r="A181" s="55" t="s">
        <v>245</v>
      </c>
      <c r="B181" s="55" t="s">
        <v>246</v>
      </c>
      <c r="C181" s="32">
        <v>4301070990</v>
      </c>
      <c r="D181" s="173">
        <v>4607111038494</v>
      </c>
      <c r="E181" s="174"/>
      <c r="F181" s="156">
        <v>0.7</v>
      </c>
      <c r="G181" s="33">
        <v>8</v>
      </c>
      <c r="H181" s="156">
        <v>5.6</v>
      </c>
      <c r="I181" s="156">
        <v>5.87</v>
      </c>
      <c r="J181" s="33">
        <v>84</v>
      </c>
      <c r="K181" s="33" t="s">
        <v>64</v>
      </c>
      <c r="L181" s="34" t="s">
        <v>65</v>
      </c>
      <c r="M181" s="33">
        <v>180</v>
      </c>
      <c r="N181" s="335" t="s">
        <v>247</v>
      </c>
      <c r="O181" s="177"/>
      <c r="P181" s="177"/>
      <c r="Q181" s="177"/>
      <c r="R181" s="174"/>
      <c r="S181" s="35"/>
      <c r="T181" s="35"/>
      <c r="U181" s="36" t="s">
        <v>66</v>
      </c>
      <c r="V181" s="157">
        <v>0</v>
      </c>
      <c r="W181" s="158">
        <f>IFERROR(IF(V181="","",V181),"")</f>
        <v>0</v>
      </c>
      <c r="X181" s="37">
        <f>IFERROR(IF(V181="","",V181*0.0155),"")</f>
        <v>0</v>
      </c>
      <c r="Y181" s="57"/>
      <c r="Z181" s="58" t="s">
        <v>248</v>
      </c>
      <c r="AD181" s="62"/>
      <c r="BA181" s="123" t="s">
        <v>1</v>
      </c>
    </row>
    <row r="182" spans="1:53" ht="27" customHeight="1" x14ac:dyDescent="0.25">
      <c r="A182" s="55" t="s">
        <v>249</v>
      </c>
      <c r="B182" s="55" t="s">
        <v>250</v>
      </c>
      <c r="C182" s="32">
        <v>4301070966</v>
      </c>
      <c r="D182" s="173">
        <v>4607111038135</v>
      </c>
      <c r="E182" s="174"/>
      <c r="F182" s="156">
        <v>0.7</v>
      </c>
      <c r="G182" s="33">
        <v>8</v>
      </c>
      <c r="H182" s="156">
        <v>5.6</v>
      </c>
      <c r="I182" s="156">
        <v>5.87</v>
      </c>
      <c r="J182" s="33">
        <v>84</v>
      </c>
      <c r="K182" s="33" t="s">
        <v>64</v>
      </c>
      <c r="L182" s="34" t="s">
        <v>65</v>
      </c>
      <c r="M182" s="33">
        <v>180</v>
      </c>
      <c r="N182" s="180" t="s">
        <v>251</v>
      </c>
      <c r="O182" s="177"/>
      <c r="P182" s="177"/>
      <c r="Q182" s="177"/>
      <c r="R182" s="174"/>
      <c r="S182" s="35"/>
      <c r="T182" s="35"/>
      <c r="U182" s="36" t="s">
        <v>66</v>
      </c>
      <c r="V182" s="157">
        <v>10</v>
      </c>
      <c r="W182" s="158">
        <f>IFERROR(IF(V182="","",V182),"")</f>
        <v>10</v>
      </c>
      <c r="X182" s="37">
        <f>IFERROR(IF(V182="","",V182*0.0155),"")</f>
        <v>0.155</v>
      </c>
      <c r="Y182" s="57"/>
      <c r="Z182" s="58"/>
      <c r="AD182" s="62"/>
      <c r="BA182" s="124" t="s">
        <v>1</v>
      </c>
    </row>
    <row r="183" spans="1:53" x14ac:dyDescent="0.2">
      <c r="A183" s="178"/>
      <c r="B183" s="166"/>
      <c r="C183" s="166"/>
      <c r="D183" s="166"/>
      <c r="E183" s="166"/>
      <c r="F183" s="166"/>
      <c r="G183" s="166"/>
      <c r="H183" s="166"/>
      <c r="I183" s="166"/>
      <c r="J183" s="166"/>
      <c r="K183" s="166"/>
      <c r="L183" s="166"/>
      <c r="M183" s="179"/>
      <c r="N183" s="187" t="s">
        <v>67</v>
      </c>
      <c r="O183" s="170"/>
      <c r="P183" s="170"/>
      <c r="Q183" s="170"/>
      <c r="R183" s="170"/>
      <c r="S183" s="170"/>
      <c r="T183" s="171"/>
      <c r="U183" s="38" t="s">
        <v>66</v>
      </c>
      <c r="V183" s="159">
        <f>IFERROR(SUM(V181:V182),"0")</f>
        <v>10</v>
      </c>
      <c r="W183" s="159">
        <f>IFERROR(SUM(W181:W182),"0")</f>
        <v>10</v>
      </c>
      <c r="X183" s="159">
        <f>IFERROR(IF(X181="",0,X181),"0")+IFERROR(IF(X182="",0,X182),"0")</f>
        <v>0.155</v>
      </c>
      <c r="Y183" s="160"/>
      <c r="Z183" s="160"/>
    </row>
    <row r="184" spans="1:53" x14ac:dyDescent="0.2">
      <c r="A184" s="166"/>
      <c r="B184" s="166"/>
      <c r="C184" s="166"/>
      <c r="D184" s="166"/>
      <c r="E184" s="166"/>
      <c r="F184" s="166"/>
      <c r="G184" s="166"/>
      <c r="H184" s="166"/>
      <c r="I184" s="166"/>
      <c r="J184" s="166"/>
      <c r="K184" s="166"/>
      <c r="L184" s="166"/>
      <c r="M184" s="179"/>
      <c r="N184" s="187" t="s">
        <v>67</v>
      </c>
      <c r="O184" s="170"/>
      <c r="P184" s="170"/>
      <c r="Q184" s="170"/>
      <c r="R184" s="170"/>
      <c r="S184" s="170"/>
      <c r="T184" s="171"/>
      <c r="U184" s="38" t="s">
        <v>68</v>
      </c>
      <c r="V184" s="159">
        <f>IFERROR(SUMPRODUCT(V181:V182*H181:H182),"0")</f>
        <v>56</v>
      </c>
      <c r="W184" s="159">
        <f>IFERROR(SUMPRODUCT(W181:W182*H181:H182),"0")</f>
        <v>56</v>
      </c>
      <c r="X184" s="38"/>
      <c r="Y184" s="160"/>
      <c r="Z184" s="160"/>
    </row>
    <row r="185" spans="1:53" ht="16.5" customHeight="1" x14ac:dyDescent="0.25">
      <c r="A185" s="172" t="s">
        <v>252</v>
      </c>
      <c r="B185" s="166"/>
      <c r="C185" s="166"/>
      <c r="D185" s="166"/>
      <c r="E185" s="166"/>
      <c r="F185" s="166"/>
      <c r="G185" s="166"/>
      <c r="H185" s="166"/>
      <c r="I185" s="166"/>
      <c r="J185" s="166"/>
      <c r="K185" s="166"/>
      <c r="L185" s="166"/>
      <c r="M185" s="166"/>
      <c r="N185" s="166"/>
      <c r="O185" s="166"/>
      <c r="P185" s="166"/>
      <c r="Q185" s="166"/>
      <c r="R185" s="166"/>
      <c r="S185" s="166"/>
      <c r="T185" s="166"/>
      <c r="U185" s="166"/>
      <c r="V185" s="166"/>
      <c r="W185" s="166"/>
      <c r="X185" s="166"/>
      <c r="Y185" s="153"/>
      <c r="Z185" s="153"/>
    </row>
    <row r="186" spans="1:53" ht="14.25" customHeight="1" x14ac:dyDescent="0.25">
      <c r="A186" s="165" t="s">
        <v>61</v>
      </c>
      <c r="B186" s="166"/>
      <c r="C186" s="166"/>
      <c r="D186" s="166"/>
      <c r="E186" s="166"/>
      <c r="F186" s="166"/>
      <c r="G186" s="166"/>
      <c r="H186" s="166"/>
      <c r="I186" s="166"/>
      <c r="J186" s="166"/>
      <c r="K186" s="166"/>
      <c r="L186" s="166"/>
      <c r="M186" s="166"/>
      <c r="N186" s="166"/>
      <c r="O186" s="166"/>
      <c r="P186" s="166"/>
      <c r="Q186" s="166"/>
      <c r="R186" s="166"/>
      <c r="S186" s="166"/>
      <c r="T186" s="166"/>
      <c r="U186" s="166"/>
      <c r="V186" s="166"/>
      <c r="W186" s="166"/>
      <c r="X186" s="166"/>
      <c r="Y186" s="152"/>
      <c r="Z186" s="152"/>
    </row>
    <row r="187" spans="1:53" ht="27" customHeight="1" x14ac:dyDescent="0.25">
      <c r="A187" s="55" t="s">
        <v>253</v>
      </c>
      <c r="B187" s="55" t="s">
        <v>254</v>
      </c>
      <c r="C187" s="32">
        <v>4301070915</v>
      </c>
      <c r="D187" s="173">
        <v>4607111035882</v>
      </c>
      <c r="E187" s="174"/>
      <c r="F187" s="156">
        <v>0.43</v>
      </c>
      <c r="G187" s="33">
        <v>16</v>
      </c>
      <c r="H187" s="156">
        <v>6.88</v>
      </c>
      <c r="I187" s="156">
        <v>7.19</v>
      </c>
      <c r="J187" s="33">
        <v>84</v>
      </c>
      <c r="K187" s="33" t="s">
        <v>64</v>
      </c>
      <c r="L187" s="34" t="s">
        <v>65</v>
      </c>
      <c r="M187" s="33">
        <v>180</v>
      </c>
      <c r="N187" s="24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87" s="177"/>
      <c r="P187" s="177"/>
      <c r="Q187" s="177"/>
      <c r="R187" s="174"/>
      <c r="S187" s="35"/>
      <c r="T187" s="35"/>
      <c r="U187" s="36" t="s">
        <v>66</v>
      </c>
      <c r="V187" s="157">
        <v>0</v>
      </c>
      <c r="W187" s="158">
        <f>IFERROR(IF(V187="","",V187),"")</f>
        <v>0</v>
      </c>
      <c r="X187" s="37">
        <f>IFERROR(IF(V187="","",V187*0.0155),"")</f>
        <v>0</v>
      </c>
      <c r="Y187" s="57"/>
      <c r="Z187" s="58"/>
      <c r="AD187" s="62"/>
      <c r="BA187" s="125" t="s">
        <v>1</v>
      </c>
    </row>
    <row r="188" spans="1:53" ht="27" customHeight="1" x14ac:dyDescent="0.25">
      <c r="A188" s="55" t="s">
        <v>255</v>
      </c>
      <c r="B188" s="55" t="s">
        <v>256</v>
      </c>
      <c r="C188" s="32">
        <v>4301070921</v>
      </c>
      <c r="D188" s="173">
        <v>4607111035905</v>
      </c>
      <c r="E188" s="174"/>
      <c r="F188" s="156">
        <v>0.9</v>
      </c>
      <c r="G188" s="33">
        <v>8</v>
      </c>
      <c r="H188" s="156">
        <v>7.2</v>
      </c>
      <c r="I188" s="156">
        <v>7.47</v>
      </c>
      <c r="J188" s="33">
        <v>84</v>
      </c>
      <c r="K188" s="33" t="s">
        <v>64</v>
      </c>
      <c r="L188" s="34" t="s">
        <v>65</v>
      </c>
      <c r="M188" s="33">
        <v>180</v>
      </c>
      <c r="N188" s="21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88" s="177"/>
      <c r="P188" s="177"/>
      <c r="Q188" s="177"/>
      <c r="R188" s="174"/>
      <c r="S188" s="35"/>
      <c r="T188" s="35"/>
      <c r="U188" s="36" t="s">
        <v>66</v>
      </c>
      <c r="V188" s="157">
        <v>0</v>
      </c>
      <c r="W188" s="158">
        <f>IFERROR(IF(V188="","",V188),"")</f>
        <v>0</v>
      </c>
      <c r="X188" s="37">
        <f>IFERROR(IF(V188="","",V188*0.0155),"")</f>
        <v>0</v>
      </c>
      <c r="Y188" s="57"/>
      <c r="Z188" s="58"/>
      <c r="AD188" s="62"/>
      <c r="BA188" s="126" t="s">
        <v>1</v>
      </c>
    </row>
    <row r="189" spans="1:53" ht="27" customHeight="1" x14ac:dyDescent="0.25">
      <c r="A189" s="55" t="s">
        <v>257</v>
      </c>
      <c r="B189" s="55" t="s">
        <v>258</v>
      </c>
      <c r="C189" s="32">
        <v>4301070917</v>
      </c>
      <c r="D189" s="173">
        <v>4607111035912</v>
      </c>
      <c r="E189" s="174"/>
      <c r="F189" s="156">
        <v>0.43</v>
      </c>
      <c r="G189" s="33">
        <v>16</v>
      </c>
      <c r="H189" s="156">
        <v>6.88</v>
      </c>
      <c r="I189" s="156">
        <v>7.19</v>
      </c>
      <c r="J189" s="33">
        <v>84</v>
      </c>
      <c r="K189" s="33" t="s">
        <v>64</v>
      </c>
      <c r="L189" s="34" t="s">
        <v>65</v>
      </c>
      <c r="M189" s="33">
        <v>180</v>
      </c>
      <c r="N189" s="19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89" s="177"/>
      <c r="P189" s="177"/>
      <c r="Q189" s="177"/>
      <c r="R189" s="174"/>
      <c r="S189" s="35"/>
      <c r="T189" s="35"/>
      <c r="U189" s="36" t="s">
        <v>66</v>
      </c>
      <c r="V189" s="157">
        <v>2</v>
      </c>
      <c r="W189" s="158">
        <f>IFERROR(IF(V189="","",V189),"")</f>
        <v>2</v>
      </c>
      <c r="X189" s="37">
        <f>IFERROR(IF(V189="","",V189*0.0155),"")</f>
        <v>3.1E-2</v>
      </c>
      <c r="Y189" s="57"/>
      <c r="Z189" s="58"/>
      <c r="AD189" s="62"/>
      <c r="BA189" s="127" t="s">
        <v>1</v>
      </c>
    </row>
    <row r="190" spans="1:53" ht="27" customHeight="1" x14ac:dyDescent="0.25">
      <c r="A190" s="55" t="s">
        <v>259</v>
      </c>
      <c r="B190" s="55" t="s">
        <v>260</v>
      </c>
      <c r="C190" s="32">
        <v>4301070920</v>
      </c>
      <c r="D190" s="173">
        <v>4607111035929</v>
      </c>
      <c r="E190" s="174"/>
      <c r="F190" s="156">
        <v>0.9</v>
      </c>
      <c r="G190" s="33">
        <v>8</v>
      </c>
      <c r="H190" s="156">
        <v>7.2</v>
      </c>
      <c r="I190" s="156">
        <v>7.47</v>
      </c>
      <c r="J190" s="33">
        <v>84</v>
      </c>
      <c r="K190" s="33" t="s">
        <v>64</v>
      </c>
      <c r="L190" s="34" t="s">
        <v>65</v>
      </c>
      <c r="M190" s="33">
        <v>180</v>
      </c>
      <c r="N190" s="24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0" s="177"/>
      <c r="P190" s="177"/>
      <c r="Q190" s="177"/>
      <c r="R190" s="174"/>
      <c r="S190" s="35"/>
      <c r="T190" s="35"/>
      <c r="U190" s="36" t="s">
        <v>66</v>
      </c>
      <c r="V190" s="157">
        <v>25</v>
      </c>
      <c r="W190" s="158">
        <f>IFERROR(IF(V190="","",V190),"")</f>
        <v>25</v>
      </c>
      <c r="X190" s="37">
        <f>IFERROR(IF(V190="","",V190*0.0155),"")</f>
        <v>0.38750000000000001</v>
      </c>
      <c r="Y190" s="57"/>
      <c r="Z190" s="58"/>
      <c r="AD190" s="62"/>
      <c r="BA190" s="128" t="s">
        <v>1</v>
      </c>
    </row>
    <row r="191" spans="1:53" x14ac:dyDescent="0.2">
      <c r="A191" s="178"/>
      <c r="B191" s="166"/>
      <c r="C191" s="166"/>
      <c r="D191" s="166"/>
      <c r="E191" s="166"/>
      <c r="F191" s="166"/>
      <c r="G191" s="166"/>
      <c r="H191" s="166"/>
      <c r="I191" s="166"/>
      <c r="J191" s="166"/>
      <c r="K191" s="166"/>
      <c r="L191" s="166"/>
      <c r="M191" s="179"/>
      <c r="N191" s="187" t="s">
        <v>67</v>
      </c>
      <c r="O191" s="170"/>
      <c r="P191" s="170"/>
      <c r="Q191" s="170"/>
      <c r="R191" s="170"/>
      <c r="S191" s="170"/>
      <c r="T191" s="171"/>
      <c r="U191" s="38" t="s">
        <v>66</v>
      </c>
      <c r="V191" s="159">
        <f>IFERROR(SUM(V187:V190),"0")</f>
        <v>27</v>
      </c>
      <c r="W191" s="159">
        <f>IFERROR(SUM(W187:W190),"0")</f>
        <v>27</v>
      </c>
      <c r="X191" s="159">
        <f>IFERROR(IF(X187="",0,X187),"0")+IFERROR(IF(X188="",0,X188),"0")+IFERROR(IF(X189="",0,X189),"0")+IFERROR(IF(X190="",0,X190),"0")</f>
        <v>0.41849999999999998</v>
      </c>
      <c r="Y191" s="160"/>
      <c r="Z191" s="160"/>
    </row>
    <row r="192" spans="1:53" x14ac:dyDescent="0.2">
      <c r="A192" s="166"/>
      <c r="B192" s="166"/>
      <c r="C192" s="166"/>
      <c r="D192" s="166"/>
      <c r="E192" s="166"/>
      <c r="F192" s="166"/>
      <c r="G192" s="166"/>
      <c r="H192" s="166"/>
      <c r="I192" s="166"/>
      <c r="J192" s="166"/>
      <c r="K192" s="166"/>
      <c r="L192" s="166"/>
      <c r="M192" s="179"/>
      <c r="N192" s="187" t="s">
        <v>67</v>
      </c>
      <c r="O192" s="170"/>
      <c r="P192" s="170"/>
      <c r="Q192" s="170"/>
      <c r="R192" s="170"/>
      <c r="S192" s="170"/>
      <c r="T192" s="171"/>
      <c r="U192" s="38" t="s">
        <v>68</v>
      </c>
      <c r="V192" s="159">
        <f>IFERROR(SUMPRODUCT(V187:V190*H187:H190),"0")</f>
        <v>193.76</v>
      </c>
      <c r="W192" s="159">
        <f>IFERROR(SUMPRODUCT(W187:W190*H187:H190),"0")</f>
        <v>193.76</v>
      </c>
      <c r="X192" s="38"/>
      <c r="Y192" s="160"/>
      <c r="Z192" s="160"/>
    </row>
    <row r="193" spans="1:53" ht="16.5" customHeight="1" x14ac:dyDescent="0.25">
      <c r="A193" s="172" t="s">
        <v>261</v>
      </c>
      <c r="B193" s="166"/>
      <c r="C193" s="166"/>
      <c r="D193" s="166"/>
      <c r="E193" s="166"/>
      <c r="F193" s="166"/>
      <c r="G193" s="166"/>
      <c r="H193" s="166"/>
      <c r="I193" s="166"/>
      <c r="J193" s="166"/>
      <c r="K193" s="166"/>
      <c r="L193" s="166"/>
      <c r="M193" s="166"/>
      <c r="N193" s="166"/>
      <c r="O193" s="166"/>
      <c r="P193" s="166"/>
      <c r="Q193" s="166"/>
      <c r="R193" s="166"/>
      <c r="S193" s="166"/>
      <c r="T193" s="166"/>
      <c r="U193" s="166"/>
      <c r="V193" s="166"/>
      <c r="W193" s="166"/>
      <c r="X193" s="166"/>
      <c r="Y193" s="153"/>
      <c r="Z193" s="153"/>
    </row>
    <row r="194" spans="1:53" ht="14.25" customHeight="1" x14ac:dyDescent="0.25">
      <c r="A194" s="165" t="s">
        <v>234</v>
      </c>
      <c r="B194" s="166"/>
      <c r="C194" s="166"/>
      <c r="D194" s="166"/>
      <c r="E194" s="166"/>
      <c r="F194" s="166"/>
      <c r="G194" s="166"/>
      <c r="H194" s="166"/>
      <c r="I194" s="166"/>
      <c r="J194" s="166"/>
      <c r="K194" s="166"/>
      <c r="L194" s="166"/>
      <c r="M194" s="166"/>
      <c r="N194" s="166"/>
      <c r="O194" s="166"/>
      <c r="P194" s="166"/>
      <c r="Q194" s="166"/>
      <c r="R194" s="166"/>
      <c r="S194" s="166"/>
      <c r="T194" s="166"/>
      <c r="U194" s="166"/>
      <c r="V194" s="166"/>
      <c r="W194" s="166"/>
      <c r="X194" s="166"/>
      <c r="Y194" s="152"/>
      <c r="Z194" s="152"/>
    </row>
    <row r="195" spans="1:53" ht="27" customHeight="1" x14ac:dyDescent="0.25">
      <c r="A195" s="55" t="s">
        <v>262</v>
      </c>
      <c r="B195" s="55" t="s">
        <v>263</v>
      </c>
      <c r="C195" s="32">
        <v>4301051320</v>
      </c>
      <c r="D195" s="173">
        <v>4680115881334</v>
      </c>
      <c r="E195" s="174"/>
      <c r="F195" s="156">
        <v>0.33</v>
      </c>
      <c r="G195" s="33">
        <v>6</v>
      </c>
      <c r="H195" s="156">
        <v>1.98</v>
      </c>
      <c r="I195" s="156">
        <v>2.27</v>
      </c>
      <c r="J195" s="33">
        <v>156</v>
      </c>
      <c r="K195" s="33" t="s">
        <v>64</v>
      </c>
      <c r="L195" s="34" t="s">
        <v>237</v>
      </c>
      <c r="M195" s="33">
        <v>365</v>
      </c>
      <c r="N195" s="303" t="s">
        <v>264</v>
      </c>
      <c r="O195" s="177"/>
      <c r="P195" s="177"/>
      <c r="Q195" s="177"/>
      <c r="R195" s="174"/>
      <c r="S195" s="35"/>
      <c r="T195" s="35"/>
      <c r="U195" s="36" t="s">
        <v>66</v>
      </c>
      <c r="V195" s="157">
        <v>0</v>
      </c>
      <c r="W195" s="158">
        <f>IFERROR(IF(V195="","",V195),"")</f>
        <v>0</v>
      </c>
      <c r="X195" s="37">
        <f>IFERROR(IF(V195="","",V195*0.00753),"")</f>
        <v>0</v>
      </c>
      <c r="Y195" s="57"/>
      <c r="Z195" s="58"/>
      <c r="AD195" s="62"/>
      <c r="BA195" s="129" t="s">
        <v>239</v>
      </c>
    </row>
    <row r="196" spans="1:53" x14ac:dyDescent="0.2">
      <c r="A196" s="178"/>
      <c r="B196" s="166"/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  <c r="M196" s="179"/>
      <c r="N196" s="187" t="s">
        <v>67</v>
      </c>
      <c r="O196" s="170"/>
      <c r="P196" s="170"/>
      <c r="Q196" s="170"/>
      <c r="R196" s="170"/>
      <c r="S196" s="170"/>
      <c r="T196" s="171"/>
      <c r="U196" s="38" t="s">
        <v>66</v>
      </c>
      <c r="V196" s="159">
        <f>IFERROR(SUM(V195:V195),"0")</f>
        <v>0</v>
      </c>
      <c r="W196" s="159">
        <f>IFERROR(SUM(W195:W195),"0")</f>
        <v>0</v>
      </c>
      <c r="X196" s="159">
        <f>IFERROR(IF(X195="",0,X195),"0")</f>
        <v>0</v>
      </c>
      <c r="Y196" s="160"/>
      <c r="Z196" s="160"/>
    </row>
    <row r="197" spans="1:53" x14ac:dyDescent="0.2">
      <c r="A197" s="166"/>
      <c r="B197" s="166"/>
      <c r="C197" s="166"/>
      <c r="D197" s="166"/>
      <c r="E197" s="166"/>
      <c r="F197" s="166"/>
      <c r="G197" s="166"/>
      <c r="H197" s="166"/>
      <c r="I197" s="166"/>
      <c r="J197" s="166"/>
      <c r="K197" s="166"/>
      <c r="L197" s="166"/>
      <c r="M197" s="179"/>
      <c r="N197" s="187" t="s">
        <v>67</v>
      </c>
      <c r="O197" s="170"/>
      <c r="P197" s="170"/>
      <c r="Q197" s="170"/>
      <c r="R197" s="170"/>
      <c r="S197" s="170"/>
      <c r="T197" s="171"/>
      <c r="U197" s="38" t="s">
        <v>68</v>
      </c>
      <c r="V197" s="159">
        <f>IFERROR(SUMPRODUCT(V195:V195*H195:H195),"0")</f>
        <v>0</v>
      </c>
      <c r="W197" s="159">
        <f>IFERROR(SUMPRODUCT(W195:W195*H195:H195),"0")</f>
        <v>0</v>
      </c>
      <c r="X197" s="38"/>
      <c r="Y197" s="160"/>
      <c r="Z197" s="160"/>
    </row>
    <row r="198" spans="1:53" ht="16.5" customHeight="1" x14ac:dyDescent="0.25">
      <c r="A198" s="172" t="s">
        <v>265</v>
      </c>
      <c r="B198" s="166"/>
      <c r="C198" s="166"/>
      <c r="D198" s="166"/>
      <c r="E198" s="166"/>
      <c r="F198" s="166"/>
      <c r="G198" s="166"/>
      <c r="H198" s="166"/>
      <c r="I198" s="166"/>
      <c r="J198" s="166"/>
      <c r="K198" s="166"/>
      <c r="L198" s="166"/>
      <c r="M198" s="166"/>
      <c r="N198" s="166"/>
      <c r="O198" s="166"/>
      <c r="P198" s="166"/>
      <c r="Q198" s="166"/>
      <c r="R198" s="166"/>
      <c r="S198" s="166"/>
      <c r="T198" s="166"/>
      <c r="U198" s="166"/>
      <c r="V198" s="166"/>
      <c r="W198" s="166"/>
      <c r="X198" s="166"/>
      <c r="Y198" s="153"/>
      <c r="Z198" s="153"/>
    </row>
    <row r="199" spans="1:53" ht="14.25" customHeight="1" x14ac:dyDescent="0.25">
      <c r="A199" s="165" t="s">
        <v>61</v>
      </c>
      <c r="B199" s="166"/>
      <c r="C199" s="166"/>
      <c r="D199" s="166"/>
      <c r="E199" s="166"/>
      <c r="F199" s="166"/>
      <c r="G199" s="166"/>
      <c r="H199" s="166"/>
      <c r="I199" s="166"/>
      <c r="J199" s="166"/>
      <c r="K199" s="166"/>
      <c r="L199" s="166"/>
      <c r="M199" s="166"/>
      <c r="N199" s="166"/>
      <c r="O199" s="166"/>
      <c r="P199" s="166"/>
      <c r="Q199" s="166"/>
      <c r="R199" s="166"/>
      <c r="S199" s="166"/>
      <c r="T199" s="166"/>
      <c r="U199" s="166"/>
      <c r="V199" s="166"/>
      <c r="W199" s="166"/>
      <c r="X199" s="166"/>
      <c r="Y199" s="152"/>
      <c r="Z199" s="152"/>
    </row>
    <row r="200" spans="1:53" ht="16.5" customHeight="1" x14ac:dyDescent="0.25">
      <c r="A200" s="55" t="s">
        <v>266</v>
      </c>
      <c r="B200" s="55" t="s">
        <v>267</v>
      </c>
      <c r="C200" s="32">
        <v>4301070874</v>
      </c>
      <c r="D200" s="173">
        <v>4607111035332</v>
      </c>
      <c r="E200" s="174"/>
      <c r="F200" s="156">
        <v>0.43</v>
      </c>
      <c r="G200" s="33">
        <v>16</v>
      </c>
      <c r="H200" s="156">
        <v>6.88</v>
      </c>
      <c r="I200" s="156">
        <v>7.2060000000000004</v>
      </c>
      <c r="J200" s="33">
        <v>84</v>
      </c>
      <c r="K200" s="33" t="s">
        <v>64</v>
      </c>
      <c r="L200" s="34" t="s">
        <v>65</v>
      </c>
      <c r="M200" s="33">
        <v>180</v>
      </c>
      <c r="N200" s="253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0" s="177"/>
      <c r="P200" s="177"/>
      <c r="Q200" s="177"/>
      <c r="R200" s="174"/>
      <c r="S200" s="35"/>
      <c r="T200" s="35"/>
      <c r="U200" s="36" t="s">
        <v>66</v>
      </c>
      <c r="V200" s="157">
        <v>0</v>
      </c>
      <c r="W200" s="158">
        <f>IFERROR(IF(V200="","",V200),"")</f>
        <v>0</v>
      </c>
      <c r="X200" s="37">
        <f>IFERROR(IF(V200="","",V200*0.0155),"")</f>
        <v>0</v>
      </c>
      <c r="Y200" s="57"/>
      <c r="Z200" s="58"/>
      <c r="AD200" s="62"/>
      <c r="BA200" s="130" t="s">
        <v>1</v>
      </c>
    </row>
    <row r="201" spans="1:53" ht="16.5" customHeight="1" x14ac:dyDescent="0.25">
      <c r="A201" s="55" t="s">
        <v>268</v>
      </c>
      <c r="B201" s="55" t="s">
        <v>269</v>
      </c>
      <c r="C201" s="32">
        <v>4301070873</v>
      </c>
      <c r="D201" s="173">
        <v>4607111035080</v>
      </c>
      <c r="E201" s="174"/>
      <c r="F201" s="156">
        <v>0.9</v>
      </c>
      <c r="G201" s="33">
        <v>8</v>
      </c>
      <c r="H201" s="156">
        <v>7.2</v>
      </c>
      <c r="I201" s="156">
        <v>7.47</v>
      </c>
      <c r="J201" s="33">
        <v>84</v>
      </c>
      <c r="K201" s="33" t="s">
        <v>64</v>
      </c>
      <c r="L201" s="34" t="s">
        <v>65</v>
      </c>
      <c r="M201" s="33">
        <v>180</v>
      </c>
      <c r="N201" s="208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1" s="177"/>
      <c r="P201" s="177"/>
      <c r="Q201" s="177"/>
      <c r="R201" s="174"/>
      <c r="S201" s="35"/>
      <c r="T201" s="35"/>
      <c r="U201" s="36" t="s">
        <v>66</v>
      </c>
      <c r="V201" s="157">
        <v>0</v>
      </c>
      <c r="W201" s="158">
        <f>IFERROR(IF(V201="","",V201),"")</f>
        <v>0</v>
      </c>
      <c r="X201" s="37">
        <f>IFERROR(IF(V201="","",V201*0.0155),"")</f>
        <v>0</v>
      </c>
      <c r="Y201" s="57"/>
      <c r="Z201" s="58"/>
      <c r="AD201" s="62"/>
      <c r="BA201" s="131" t="s">
        <v>1</v>
      </c>
    </row>
    <row r="202" spans="1:53" x14ac:dyDescent="0.2">
      <c r="A202" s="178"/>
      <c r="B202" s="166"/>
      <c r="C202" s="166"/>
      <c r="D202" s="166"/>
      <c r="E202" s="166"/>
      <c r="F202" s="166"/>
      <c r="G202" s="166"/>
      <c r="H202" s="166"/>
      <c r="I202" s="166"/>
      <c r="J202" s="166"/>
      <c r="K202" s="166"/>
      <c r="L202" s="166"/>
      <c r="M202" s="179"/>
      <c r="N202" s="187" t="s">
        <v>67</v>
      </c>
      <c r="O202" s="170"/>
      <c r="P202" s="170"/>
      <c r="Q202" s="170"/>
      <c r="R202" s="170"/>
      <c r="S202" s="170"/>
      <c r="T202" s="171"/>
      <c r="U202" s="38" t="s">
        <v>66</v>
      </c>
      <c r="V202" s="159">
        <f>IFERROR(SUM(V200:V201),"0")</f>
        <v>0</v>
      </c>
      <c r="W202" s="159">
        <f>IFERROR(SUM(W200:W201),"0")</f>
        <v>0</v>
      </c>
      <c r="X202" s="159">
        <f>IFERROR(IF(X200="",0,X200),"0")+IFERROR(IF(X201="",0,X201),"0")</f>
        <v>0</v>
      </c>
      <c r="Y202" s="160"/>
      <c r="Z202" s="160"/>
    </row>
    <row r="203" spans="1:53" x14ac:dyDescent="0.2">
      <c r="A203" s="166"/>
      <c r="B203" s="166"/>
      <c r="C203" s="166"/>
      <c r="D203" s="166"/>
      <c r="E203" s="166"/>
      <c r="F203" s="166"/>
      <c r="G203" s="166"/>
      <c r="H203" s="166"/>
      <c r="I203" s="166"/>
      <c r="J203" s="166"/>
      <c r="K203" s="166"/>
      <c r="L203" s="166"/>
      <c r="M203" s="179"/>
      <c r="N203" s="187" t="s">
        <v>67</v>
      </c>
      <c r="O203" s="170"/>
      <c r="P203" s="170"/>
      <c r="Q203" s="170"/>
      <c r="R203" s="170"/>
      <c r="S203" s="170"/>
      <c r="T203" s="171"/>
      <c r="U203" s="38" t="s">
        <v>68</v>
      </c>
      <c r="V203" s="159">
        <f>IFERROR(SUMPRODUCT(V200:V201*H200:H201),"0")</f>
        <v>0</v>
      </c>
      <c r="W203" s="159">
        <f>IFERROR(SUMPRODUCT(W200:W201*H200:H201),"0")</f>
        <v>0</v>
      </c>
      <c r="X203" s="38"/>
      <c r="Y203" s="160"/>
      <c r="Z203" s="160"/>
    </row>
    <row r="204" spans="1:53" ht="27.75" customHeight="1" x14ac:dyDescent="0.2">
      <c r="A204" s="167" t="s">
        <v>270</v>
      </c>
      <c r="B204" s="168"/>
      <c r="C204" s="168"/>
      <c r="D204" s="168"/>
      <c r="E204" s="168"/>
      <c r="F204" s="168"/>
      <c r="G204" s="168"/>
      <c r="H204" s="168"/>
      <c r="I204" s="168"/>
      <c r="J204" s="168"/>
      <c r="K204" s="168"/>
      <c r="L204" s="168"/>
      <c r="M204" s="168"/>
      <c r="N204" s="168"/>
      <c r="O204" s="168"/>
      <c r="P204" s="168"/>
      <c r="Q204" s="168"/>
      <c r="R204" s="168"/>
      <c r="S204" s="168"/>
      <c r="T204" s="168"/>
      <c r="U204" s="168"/>
      <c r="V204" s="168"/>
      <c r="W204" s="168"/>
      <c r="X204" s="168"/>
      <c r="Y204" s="49"/>
      <c r="Z204" s="49"/>
    </row>
    <row r="205" spans="1:53" ht="16.5" customHeight="1" x14ac:dyDescent="0.25">
      <c r="A205" s="172" t="s">
        <v>271</v>
      </c>
      <c r="B205" s="166"/>
      <c r="C205" s="166"/>
      <c r="D205" s="166"/>
      <c r="E205" s="166"/>
      <c r="F205" s="166"/>
      <c r="G205" s="166"/>
      <c r="H205" s="166"/>
      <c r="I205" s="166"/>
      <c r="J205" s="166"/>
      <c r="K205" s="166"/>
      <c r="L205" s="166"/>
      <c r="M205" s="166"/>
      <c r="N205" s="166"/>
      <c r="O205" s="166"/>
      <c r="P205" s="166"/>
      <c r="Q205" s="166"/>
      <c r="R205" s="166"/>
      <c r="S205" s="166"/>
      <c r="T205" s="166"/>
      <c r="U205" s="166"/>
      <c r="V205" s="166"/>
      <c r="W205" s="166"/>
      <c r="X205" s="166"/>
      <c r="Y205" s="153"/>
      <c r="Z205" s="153"/>
    </row>
    <row r="206" spans="1:53" ht="14.25" customHeight="1" x14ac:dyDescent="0.25">
      <c r="A206" s="165" t="s">
        <v>61</v>
      </c>
      <c r="B206" s="166"/>
      <c r="C206" s="166"/>
      <c r="D206" s="166"/>
      <c r="E206" s="166"/>
      <c r="F206" s="166"/>
      <c r="G206" s="166"/>
      <c r="H206" s="166"/>
      <c r="I206" s="166"/>
      <c r="J206" s="166"/>
      <c r="K206" s="166"/>
      <c r="L206" s="166"/>
      <c r="M206" s="166"/>
      <c r="N206" s="166"/>
      <c r="O206" s="166"/>
      <c r="P206" s="166"/>
      <c r="Q206" s="166"/>
      <c r="R206" s="166"/>
      <c r="S206" s="166"/>
      <c r="T206" s="166"/>
      <c r="U206" s="166"/>
      <c r="V206" s="166"/>
      <c r="W206" s="166"/>
      <c r="X206" s="166"/>
      <c r="Y206" s="152"/>
      <c r="Z206" s="152"/>
    </row>
    <row r="207" spans="1:53" ht="27" customHeight="1" x14ac:dyDescent="0.25">
      <c r="A207" s="55" t="s">
        <v>272</v>
      </c>
      <c r="B207" s="55" t="s">
        <v>273</v>
      </c>
      <c r="C207" s="32">
        <v>4301070941</v>
      </c>
      <c r="D207" s="173">
        <v>4607111036162</v>
      </c>
      <c r="E207" s="174"/>
      <c r="F207" s="156">
        <v>0.8</v>
      </c>
      <c r="G207" s="33">
        <v>8</v>
      </c>
      <c r="H207" s="156">
        <v>6.4</v>
      </c>
      <c r="I207" s="156">
        <v>6.6811999999999996</v>
      </c>
      <c r="J207" s="33">
        <v>84</v>
      </c>
      <c r="K207" s="33" t="s">
        <v>64</v>
      </c>
      <c r="L207" s="34" t="s">
        <v>65</v>
      </c>
      <c r="M207" s="33">
        <v>90</v>
      </c>
      <c r="N207" s="328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07" s="177"/>
      <c r="P207" s="177"/>
      <c r="Q207" s="177"/>
      <c r="R207" s="174"/>
      <c r="S207" s="35"/>
      <c r="T207" s="35"/>
      <c r="U207" s="36" t="s">
        <v>66</v>
      </c>
      <c r="V207" s="157">
        <v>0</v>
      </c>
      <c r="W207" s="158">
        <f>IFERROR(IF(V207="","",V207),"")</f>
        <v>0</v>
      </c>
      <c r="X207" s="37">
        <f>IFERROR(IF(V207="","",V207*0.0155),"")</f>
        <v>0</v>
      </c>
      <c r="Y207" s="57"/>
      <c r="Z207" s="58"/>
      <c r="AD207" s="62"/>
      <c r="BA207" s="132" t="s">
        <v>1</v>
      </c>
    </row>
    <row r="208" spans="1:53" x14ac:dyDescent="0.2">
      <c r="A208" s="178"/>
      <c r="B208" s="166"/>
      <c r="C208" s="166"/>
      <c r="D208" s="166"/>
      <c r="E208" s="166"/>
      <c r="F208" s="166"/>
      <c r="G208" s="166"/>
      <c r="H208" s="166"/>
      <c r="I208" s="166"/>
      <c r="J208" s="166"/>
      <c r="K208" s="166"/>
      <c r="L208" s="166"/>
      <c r="M208" s="179"/>
      <c r="N208" s="187" t="s">
        <v>67</v>
      </c>
      <c r="O208" s="170"/>
      <c r="P208" s="170"/>
      <c r="Q208" s="170"/>
      <c r="R208" s="170"/>
      <c r="S208" s="170"/>
      <c r="T208" s="171"/>
      <c r="U208" s="38" t="s">
        <v>66</v>
      </c>
      <c r="V208" s="159">
        <f>IFERROR(SUM(V207:V207),"0")</f>
        <v>0</v>
      </c>
      <c r="W208" s="159">
        <f>IFERROR(SUM(W207:W207),"0")</f>
        <v>0</v>
      </c>
      <c r="X208" s="159">
        <f>IFERROR(IF(X207="",0,X207),"0")</f>
        <v>0</v>
      </c>
      <c r="Y208" s="160"/>
      <c r="Z208" s="160"/>
    </row>
    <row r="209" spans="1:53" x14ac:dyDescent="0.2">
      <c r="A209" s="166"/>
      <c r="B209" s="166"/>
      <c r="C209" s="166"/>
      <c r="D209" s="166"/>
      <c r="E209" s="166"/>
      <c r="F209" s="166"/>
      <c r="G209" s="166"/>
      <c r="H209" s="166"/>
      <c r="I209" s="166"/>
      <c r="J209" s="166"/>
      <c r="K209" s="166"/>
      <c r="L209" s="166"/>
      <c r="M209" s="179"/>
      <c r="N209" s="187" t="s">
        <v>67</v>
      </c>
      <c r="O209" s="170"/>
      <c r="P209" s="170"/>
      <c r="Q209" s="170"/>
      <c r="R209" s="170"/>
      <c r="S209" s="170"/>
      <c r="T209" s="171"/>
      <c r="U209" s="38" t="s">
        <v>68</v>
      </c>
      <c r="V209" s="159">
        <f>IFERROR(SUMPRODUCT(V207:V207*H207:H207),"0")</f>
        <v>0</v>
      </c>
      <c r="W209" s="159">
        <f>IFERROR(SUMPRODUCT(W207:W207*H207:H207),"0")</f>
        <v>0</v>
      </c>
      <c r="X209" s="38"/>
      <c r="Y209" s="160"/>
      <c r="Z209" s="160"/>
    </row>
    <row r="210" spans="1:53" ht="27.75" customHeight="1" x14ac:dyDescent="0.2">
      <c r="A210" s="167" t="s">
        <v>274</v>
      </c>
      <c r="B210" s="168"/>
      <c r="C210" s="168"/>
      <c r="D210" s="168"/>
      <c r="E210" s="168"/>
      <c r="F210" s="168"/>
      <c r="G210" s="168"/>
      <c r="H210" s="168"/>
      <c r="I210" s="168"/>
      <c r="J210" s="168"/>
      <c r="K210" s="168"/>
      <c r="L210" s="168"/>
      <c r="M210" s="168"/>
      <c r="N210" s="168"/>
      <c r="O210" s="168"/>
      <c r="P210" s="168"/>
      <c r="Q210" s="168"/>
      <c r="R210" s="168"/>
      <c r="S210" s="168"/>
      <c r="T210" s="168"/>
      <c r="U210" s="168"/>
      <c r="V210" s="168"/>
      <c r="W210" s="168"/>
      <c r="X210" s="168"/>
      <c r="Y210" s="49"/>
      <c r="Z210" s="49"/>
    </row>
    <row r="211" spans="1:53" ht="16.5" customHeight="1" x14ac:dyDescent="0.25">
      <c r="A211" s="172" t="s">
        <v>275</v>
      </c>
      <c r="B211" s="166"/>
      <c r="C211" s="166"/>
      <c r="D211" s="166"/>
      <c r="E211" s="166"/>
      <c r="F211" s="166"/>
      <c r="G211" s="166"/>
      <c r="H211" s="166"/>
      <c r="I211" s="166"/>
      <c r="J211" s="166"/>
      <c r="K211" s="166"/>
      <c r="L211" s="166"/>
      <c r="M211" s="166"/>
      <c r="N211" s="166"/>
      <c r="O211" s="166"/>
      <c r="P211" s="166"/>
      <c r="Q211" s="166"/>
      <c r="R211" s="166"/>
      <c r="S211" s="166"/>
      <c r="T211" s="166"/>
      <c r="U211" s="166"/>
      <c r="V211" s="166"/>
      <c r="W211" s="166"/>
      <c r="X211" s="166"/>
      <c r="Y211" s="153"/>
      <c r="Z211" s="153"/>
    </row>
    <row r="212" spans="1:53" ht="14.25" customHeight="1" x14ac:dyDescent="0.25">
      <c r="A212" s="165" t="s">
        <v>61</v>
      </c>
      <c r="B212" s="166"/>
      <c r="C212" s="166"/>
      <c r="D212" s="166"/>
      <c r="E212" s="166"/>
      <c r="F212" s="166"/>
      <c r="G212" s="166"/>
      <c r="H212" s="166"/>
      <c r="I212" s="166"/>
      <c r="J212" s="166"/>
      <c r="K212" s="166"/>
      <c r="L212" s="166"/>
      <c r="M212" s="166"/>
      <c r="N212" s="166"/>
      <c r="O212" s="166"/>
      <c r="P212" s="166"/>
      <c r="Q212" s="166"/>
      <c r="R212" s="166"/>
      <c r="S212" s="166"/>
      <c r="T212" s="166"/>
      <c r="U212" s="166"/>
      <c r="V212" s="166"/>
      <c r="W212" s="166"/>
      <c r="X212" s="166"/>
      <c r="Y212" s="152"/>
      <c r="Z212" s="152"/>
    </row>
    <row r="213" spans="1:53" ht="27" customHeight="1" x14ac:dyDescent="0.25">
      <c r="A213" s="55" t="s">
        <v>276</v>
      </c>
      <c r="B213" s="55" t="s">
        <v>277</v>
      </c>
      <c r="C213" s="32">
        <v>4301070965</v>
      </c>
      <c r="D213" s="173">
        <v>4607111035899</v>
      </c>
      <c r="E213" s="174"/>
      <c r="F213" s="156">
        <v>1</v>
      </c>
      <c r="G213" s="33">
        <v>5</v>
      </c>
      <c r="H213" s="156">
        <v>5</v>
      </c>
      <c r="I213" s="156">
        <v>5.2619999999999996</v>
      </c>
      <c r="J213" s="33">
        <v>84</v>
      </c>
      <c r="K213" s="33" t="s">
        <v>64</v>
      </c>
      <c r="L213" s="34" t="s">
        <v>65</v>
      </c>
      <c r="M213" s="33">
        <v>180</v>
      </c>
      <c r="N213" s="274" t="s">
        <v>278</v>
      </c>
      <c r="O213" s="177"/>
      <c r="P213" s="177"/>
      <c r="Q213" s="177"/>
      <c r="R213" s="174"/>
      <c r="S213" s="35"/>
      <c r="T213" s="35"/>
      <c r="U213" s="36" t="s">
        <v>66</v>
      </c>
      <c r="V213" s="157">
        <v>64</v>
      </c>
      <c r="W213" s="158">
        <f>IFERROR(IF(V213="","",V213),"")</f>
        <v>64</v>
      </c>
      <c r="X213" s="37">
        <f>IFERROR(IF(V213="","",V213*0.0155),"")</f>
        <v>0.99199999999999999</v>
      </c>
      <c r="Y213" s="57"/>
      <c r="Z213" s="58"/>
      <c r="AD213" s="62"/>
      <c r="BA213" s="133" t="s">
        <v>1</v>
      </c>
    </row>
    <row r="214" spans="1:53" x14ac:dyDescent="0.2">
      <c r="A214" s="178"/>
      <c r="B214" s="166"/>
      <c r="C214" s="166"/>
      <c r="D214" s="166"/>
      <c r="E214" s="166"/>
      <c r="F214" s="166"/>
      <c r="G214" s="166"/>
      <c r="H214" s="166"/>
      <c r="I214" s="166"/>
      <c r="J214" s="166"/>
      <c r="K214" s="166"/>
      <c r="L214" s="166"/>
      <c r="M214" s="179"/>
      <c r="N214" s="187" t="s">
        <v>67</v>
      </c>
      <c r="O214" s="170"/>
      <c r="P214" s="170"/>
      <c r="Q214" s="170"/>
      <c r="R214" s="170"/>
      <c r="S214" s="170"/>
      <c r="T214" s="171"/>
      <c r="U214" s="38" t="s">
        <v>66</v>
      </c>
      <c r="V214" s="159">
        <f>IFERROR(SUM(V213:V213),"0")</f>
        <v>64</v>
      </c>
      <c r="W214" s="159">
        <f>IFERROR(SUM(W213:W213),"0")</f>
        <v>64</v>
      </c>
      <c r="X214" s="159">
        <f>IFERROR(IF(X213="",0,X213),"0")</f>
        <v>0.99199999999999999</v>
      </c>
      <c r="Y214" s="160"/>
      <c r="Z214" s="160"/>
    </row>
    <row r="215" spans="1:53" x14ac:dyDescent="0.2">
      <c r="A215" s="166"/>
      <c r="B215" s="166"/>
      <c r="C215" s="166"/>
      <c r="D215" s="166"/>
      <c r="E215" s="166"/>
      <c r="F215" s="166"/>
      <c r="G215" s="166"/>
      <c r="H215" s="166"/>
      <c r="I215" s="166"/>
      <c r="J215" s="166"/>
      <c r="K215" s="166"/>
      <c r="L215" s="166"/>
      <c r="M215" s="179"/>
      <c r="N215" s="187" t="s">
        <v>67</v>
      </c>
      <c r="O215" s="170"/>
      <c r="P215" s="170"/>
      <c r="Q215" s="170"/>
      <c r="R215" s="170"/>
      <c r="S215" s="170"/>
      <c r="T215" s="171"/>
      <c r="U215" s="38" t="s">
        <v>68</v>
      </c>
      <c r="V215" s="159">
        <f>IFERROR(SUMPRODUCT(V213:V213*H213:H213),"0")</f>
        <v>320</v>
      </c>
      <c r="W215" s="159">
        <f>IFERROR(SUMPRODUCT(W213:W213*H213:H213),"0")</f>
        <v>320</v>
      </c>
      <c r="X215" s="38"/>
      <c r="Y215" s="160"/>
      <c r="Z215" s="160"/>
    </row>
    <row r="216" spans="1:53" ht="16.5" customHeight="1" x14ac:dyDescent="0.25">
      <c r="A216" s="172" t="s">
        <v>279</v>
      </c>
      <c r="B216" s="166"/>
      <c r="C216" s="166"/>
      <c r="D216" s="166"/>
      <c r="E216" s="166"/>
      <c r="F216" s="166"/>
      <c r="G216" s="166"/>
      <c r="H216" s="166"/>
      <c r="I216" s="166"/>
      <c r="J216" s="166"/>
      <c r="K216" s="166"/>
      <c r="L216" s="166"/>
      <c r="M216" s="166"/>
      <c r="N216" s="166"/>
      <c r="O216" s="166"/>
      <c r="P216" s="166"/>
      <c r="Q216" s="166"/>
      <c r="R216" s="166"/>
      <c r="S216" s="166"/>
      <c r="T216" s="166"/>
      <c r="U216" s="166"/>
      <c r="V216" s="166"/>
      <c r="W216" s="166"/>
      <c r="X216" s="166"/>
      <c r="Y216" s="153"/>
      <c r="Z216" s="153"/>
    </row>
    <row r="217" spans="1:53" ht="14.25" customHeight="1" x14ac:dyDescent="0.25">
      <c r="A217" s="165" t="s">
        <v>61</v>
      </c>
      <c r="B217" s="166"/>
      <c r="C217" s="166"/>
      <c r="D217" s="166"/>
      <c r="E217" s="166"/>
      <c r="F217" s="166"/>
      <c r="G217" s="166"/>
      <c r="H217" s="166"/>
      <c r="I217" s="166"/>
      <c r="J217" s="166"/>
      <c r="K217" s="166"/>
      <c r="L217" s="166"/>
      <c r="M217" s="166"/>
      <c r="N217" s="166"/>
      <c r="O217" s="166"/>
      <c r="P217" s="166"/>
      <c r="Q217" s="166"/>
      <c r="R217" s="166"/>
      <c r="S217" s="166"/>
      <c r="T217" s="166"/>
      <c r="U217" s="166"/>
      <c r="V217" s="166"/>
      <c r="W217" s="166"/>
      <c r="X217" s="166"/>
      <c r="Y217" s="152"/>
      <c r="Z217" s="152"/>
    </row>
    <row r="218" spans="1:53" ht="27" customHeight="1" x14ac:dyDescent="0.25">
      <c r="A218" s="55" t="s">
        <v>280</v>
      </c>
      <c r="B218" s="55" t="s">
        <v>281</v>
      </c>
      <c r="C218" s="32">
        <v>4301070870</v>
      </c>
      <c r="D218" s="173">
        <v>4607111036711</v>
      </c>
      <c r="E218" s="174"/>
      <c r="F218" s="156">
        <v>0.8</v>
      </c>
      <c r="G218" s="33">
        <v>8</v>
      </c>
      <c r="H218" s="156">
        <v>6.4</v>
      </c>
      <c r="I218" s="156">
        <v>6.67</v>
      </c>
      <c r="J218" s="33">
        <v>84</v>
      </c>
      <c r="K218" s="33" t="s">
        <v>64</v>
      </c>
      <c r="L218" s="34" t="s">
        <v>65</v>
      </c>
      <c r="M218" s="33">
        <v>90</v>
      </c>
      <c r="N218" s="29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18" s="177"/>
      <c r="P218" s="177"/>
      <c r="Q218" s="177"/>
      <c r="R218" s="174"/>
      <c r="S218" s="35"/>
      <c r="T218" s="35"/>
      <c r="U218" s="36" t="s">
        <v>66</v>
      </c>
      <c r="V218" s="157">
        <v>0</v>
      </c>
      <c r="W218" s="158">
        <f>IFERROR(IF(V218="","",V218),"")</f>
        <v>0</v>
      </c>
      <c r="X218" s="37">
        <f>IFERROR(IF(V218="","",V218*0.0155),"")</f>
        <v>0</v>
      </c>
      <c r="Y218" s="57"/>
      <c r="Z218" s="58"/>
      <c r="AD218" s="62"/>
      <c r="BA218" s="134" t="s">
        <v>1</v>
      </c>
    </row>
    <row r="219" spans="1:53" x14ac:dyDescent="0.2">
      <c r="A219" s="178"/>
      <c r="B219" s="166"/>
      <c r="C219" s="166"/>
      <c r="D219" s="166"/>
      <c r="E219" s="166"/>
      <c r="F219" s="166"/>
      <c r="G219" s="166"/>
      <c r="H219" s="166"/>
      <c r="I219" s="166"/>
      <c r="J219" s="166"/>
      <c r="K219" s="166"/>
      <c r="L219" s="166"/>
      <c r="M219" s="179"/>
      <c r="N219" s="187" t="s">
        <v>67</v>
      </c>
      <c r="O219" s="170"/>
      <c r="P219" s="170"/>
      <c r="Q219" s="170"/>
      <c r="R219" s="170"/>
      <c r="S219" s="170"/>
      <c r="T219" s="171"/>
      <c r="U219" s="38" t="s">
        <v>66</v>
      </c>
      <c r="V219" s="159">
        <f>IFERROR(SUM(V218:V218),"0")</f>
        <v>0</v>
      </c>
      <c r="W219" s="159">
        <f>IFERROR(SUM(W218:W218),"0")</f>
        <v>0</v>
      </c>
      <c r="X219" s="159">
        <f>IFERROR(IF(X218="",0,X218),"0")</f>
        <v>0</v>
      </c>
      <c r="Y219" s="160"/>
      <c r="Z219" s="160"/>
    </row>
    <row r="220" spans="1:53" x14ac:dyDescent="0.2">
      <c r="A220" s="166"/>
      <c r="B220" s="166"/>
      <c r="C220" s="166"/>
      <c r="D220" s="166"/>
      <c r="E220" s="166"/>
      <c r="F220" s="166"/>
      <c r="G220" s="166"/>
      <c r="H220" s="166"/>
      <c r="I220" s="166"/>
      <c r="J220" s="166"/>
      <c r="K220" s="166"/>
      <c r="L220" s="166"/>
      <c r="M220" s="179"/>
      <c r="N220" s="187" t="s">
        <v>67</v>
      </c>
      <c r="O220" s="170"/>
      <c r="P220" s="170"/>
      <c r="Q220" s="170"/>
      <c r="R220" s="170"/>
      <c r="S220" s="170"/>
      <c r="T220" s="171"/>
      <c r="U220" s="38" t="s">
        <v>68</v>
      </c>
      <c r="V220" s="159">
        <f>IFERROR(SUMPRODUCT(V218:V218*H218:H218),"0")</f>
        <v>0</v>
      </c>
      <c r="W220" s="159">
        <f>IFERROR(SUMPRODUCT(W218:W218*H218:H218),"0")</f>
        <v>0</v>
      </c>
      <c r="X220" s="38"/>
      <c r="Y220" s="160"/>
      <c r="Z220" s="160"/>
    </row>
    <row r="221" spans="1:53" ht="27.75" customHeight="1" x14ac:dyDescent="0.2">
      <c r="A221" s="167" t="s">
        <v>282</v>
      </c>
      <c r="B221" s="168"/>
      <c r="C221" s="168"/>
      <c r="D221" s="168"/>
      <c r="E221" s="168"/>
      <c r="F221" s="168"/>
      <c r="G221" s="168"/>
      <c r="H221" s="168"/>
      <c r="I221" s="168"/>
      <c r="J221" s="168"/>
      <c r="K221" s="168"/>
      <c r="L221" s="168"/>
      <c r="M221" s="168"/>
      <c r="N221" s="168"/>
      <c r="O221" s="168"/>
      <c r="P221" s="168"/>
      <c r="Q221" s="168"/>
      <c r="R221" s="168"/>
      <c r="S221" s="168"/>
      <c r="T221" s="168"/>
      <c r="U221" s="168"/>
      <c r="V221" s="168"/>
      <c r="W221" s="168"/>
      <c r="X221" s="168"/>
      <c r="Y221" s="49"/>
      <c r="Z221" s="49"/>
    </row>
    <row r="222" spans="1:53" ht="16.5" customHeight="1" x14ac:dyDescent="0.25">
      <c r="A222" s="172" t="s">
        <v>283</v>
      </c>
      <c r="B222" s="166"/>
      <c r="C222" s="166"/>
      <c r="D222" s="166"/>
      <c r="E222" s="166"/>
      <c r="F222" s="166"/>
      <c r="G222" s="166"/>
      <c r="H222" s="166"/>
      <c r="I222" s="166"/>
      <c r="J222" s="166"/>
      <c r="K222" s="166"/>
      <c r="L222" s="166"/>
      <c r="M222" s="166"/>
      <c r="N222" s="166"/>
      <c r="O222" s="166"/>
      <c r="P222" s="166"/>
      <c r="Q222" s="166"/>
      <c r="R222" s="166"/>
      <c r="S222" s="166"/>
      <c r="T222" s="166"/>
      <c r="U222" s="166"/>
      <c r="V222" s="166"/>
      <c r="W222" s="166"/>
      <c r="X222" s="166"/>
      <c r="Y222" s="153"/>
      <c r="Z222" s="153"/>
    </row>
    <row r="223" spans="1:53" ht="14.25" customHeight="1" x14ac:dyDescent="0.25">
      <c r="A223" s="165" t="s">
        <v>130</v>
      </c>
      <c r="B223" s="166"/>
      <c r="C223" s="166"/>
      <c r="D223" s="166"/>
      <c r="E223" s="166"/>
      <c r="F223" s="166"/>
      <c r="G223" s="166"/>
      <c r="H223" s="166"/>
      <c r="I223" s="166"/>
      <c r="J223" s="166"/>
      <c r="K223" s="166"/>
      <c r="L223" s="166"/>
      <c r="M223" s="166"/>
      <c r="N223" s="166"/>
      <c r="O223" s="166"/>
      <c r="P223" s="166"/>
      <c r="Q223" s="166"/>
      <c r="R223" s="166"/>
      <c r="S223" s="166"/>
      <c r="T223" s="166"/>
      <c r="U223" s="166"/>
      <c r="V223" s="166"/>
      <c r="W223" s="166"/>
      <c r="X223" s="166"/>
      <c r="Y223" s="152"/>
      <c r="Z223" s="152"/>
    </row>
    <row r="224" spans="1:53" ht="27" customHeight="1" x14ac:dyDescent="0.25">
      <c r="A224" s="55" t="s">
        <v>284</v>
      </c>
      <c r="B224" s="55" t="s">
        <v>285</v>
      </c>
      <c r="C224" s="32">
        <v>4301131019</v>
      </c>
      <c r="D224" s="173">
        <v>4640242180427</v>
      </c>
      <c r="E224" s="174"/>
      <c r="F224" s="156">
        <v>1.8</v>
      </c>
      <c r="G224" s="33">
        <v>1</v>
      </c>
      <c r="H224" s="156">
        <v>1.8</v>
      </c>
      <c r="I224" s="156">
        <v>1.915</v>
      </c>
      <c r="J224" s="33">
        <v>234</v>
      </c>
      <c r="K224" s="33" t="s">
        <v>120</v>
      </c>
      <c r="L224" s="34" t="s">
        <v>65</v>
      </c>
      <c r="M224" s="33">
        <v>180</v>
      </c>
      <c r="N224" s="195" t="s">
        <v>286</v>
      </c>
      <c r="O224" s="177"/>
      <c r="P224" s="177"/>
      <c r="Q224" s="177"/>
      <c r="R224" s="174"/>
      <c r="S224" s="35"/>
      <c r="T224" s="35"/>
      <c r="U224" s="36" t="s">
        <v>66</v>
      </c>
      <c r="V224" s="157">
        <v>0</v>
      </c>
      <c r="W224" s="158">
        <f>IFERROR(IF(V224="","",V224),"")</f>
        <v>0</v>
      </c>
      <c r="X224" s="37">
        <f>IFERROR(IF(V224="","",V224*0.00502),"")</f>
        <v>0</v>
      </c>
      <c r="Y224" s="57"/>
      <c r="Z224" s="58"/>
      <c r="AD224" s="62"/>
      <c r="BA224" s="135" t="s">
        <v>75</v>
      </c>
    </row>
    <row r="225" spans="1:53" x14ac:dyDescent="0.2">
      <c r="A225" s="178"/>
      <c r="B225" s="166"/>
      <c r="C225" s="166"/>
      <c r="D225" s="166"/>
      <c r="E225" s="166"/>
      <c r="F225" s="166"/>
      <c r="G225" s="166"/>
      <c r="H225" s="166"/>
      <c r="I225" s="166"/>
      <c r="J225" s="166"/>
      <c r="K225" s="166"/>
      <c r="L225" s="166"/>
      <c r="M225" s="179"/>
      <c r="N225" s="187" t="s">
        <v>67</v>
      </c>
      <c r="O225" s="170"/>
      <c r="P225" s="170"/>
      <c r="Q225" s="170"/>
      <c r="R225" s="170"/>
      <c r="S225" s="170"/>
      <c r="T225" s="171"/>
      <c r="U225" s="38" t="s">
        <v>66</v>
      </c>
      <c r="V225" s="159">
        <f>IFERROR(SUM(V224:V224),"0")</f>
        <v>0</v>
      </c>
      <c r="W225" s="159">
        <f>IFERROR(SUM(W224:W224),"0")</f>
        <v>0</v>
      </c>
      <c r="X225" s="159">
        <f>IFERROR(IF(X224="",0,X224),"0")</f>
        <v>0</v>
      </c>
      <c r="Y225" s="160"/>
      <c r="Z225" s="160"/>
    </row>
    <row r="226" spans="1:53" x14ac:dyDescent="0.2">
      <c r="A226" s="166"/>
      <c r="B226" s="166"/>
      <c r="C226" s="166"/>
      <c r="D226" s="166"/>
      <c r="E226" s="166"/>
      <c r="F226" s="166"/>
      <c r="G226" s="166"/>
      <c r="H226" s="166"/>
      <c r="I226" s="166"/>
      <c r="J226" s="166"/>
      <c r="K226" s="166"/>
      <c r="L226" s="166"/>
      <c r="M226" s="179"/>
      <c r="N226" s="187" t="s">
        <v>67</v>
      </c>
      <c r="O226" s="170"/>
      <c r="P226" s="170"/>
      <c r="Q226" s="170"/>
      <c r="R226" s="170"/>
      <c r="S226" s="170"/>
      <c r="T226" s="171"/>
      <c r="U226" s="38" t="s">
        <v>68</v>
      </c>
      <c r="V226" s="159">
        <f>IFERROR(SUMPRODUCT(V224:V224*H224:H224),"0")</f>
        <v>0</v>
      </c>
      <c r="W226" s="159">
        <f>IFERROR(SUMPRODUCT(W224:W224*H224:H224),"0")</f>
        <v>0</v>
      </c>
      <c r="X226" s="38"/>
      <c r="Y226" s="160"/>
      <c r="Z226" s="160"/>
    </row>
    <row r="227" spans="1:53" ht="14.25" customHeight="1" x14ac:dyDescent="0.25">
      <c r="A227" s="165" t="s">
        <v>71</v>
      </c>
      <c r="B227" s="166"/>
      <c r="C227" s="166"/>
      <c r="D227" s="166"/>
      <c r="E227" s="166"/>
      <c r="F227" s="166"/>
      <c r="G227" s="166"/>
      <c r="H227" s="166"/>
      <c r="I227" s="166"/>
      <c r="J227" s="166"/>
      <c r="K227" s="166"/>
      <c r="L227" s="166"/>
      <c r="M227" s="166"/>
      <c r="N227" s="166"/>
      <c r="O227" s="166"/>
      <c r="P227" s="166"/>
      <c r="Q227" s="166"/>
      <c r="R227" s="166"/>
      <c r="S227" s="166"/>
      <c r="T227" s="166"/>
      <c r="U227" s="166"/>
      <c r="V227" s="166"/>
      <c r="W227" s="166"/>
      <c r="X227" s="166"/>
      <c r="Y227" s="152"/>
      <c r="Z227" s="152"/>
    </row>
    <row r="228" spans="1:53" ht="27" customHeight="1" x14ac:dyDescent="0.25">
      <c r="A228" s="55" t="s">
        <v>287</v>
      </c>
      <c r="B228" s="55" t="s">
        <v>288</v>
      </c>
      <c r="C228" s="32">
        <v>4301132080</v>
      </c>
      <c r="D228" s="173">
        <v>4640242180397</v>
      </c>
      <c r="E228" s="174"/>
      <c r="F228" s="156">
        <v>1</v>
      </c>
      <c r="G228" s="33">
        <v>6</v>
      </c>
      <c r="H228" s="156">
        <v>6</v>
      </c>
      <c r="I228" s="156">
        <v>6.26</v>
      </c>
      <c r="J228" s="33">
        <v>84</v>
      </c>
      <c r="K228" s="33" t="s">
        <v>64</v>
      </c>
      <c r="L228" s="34" t="s">
        <v>65</v>
      </c>
      <c r="M228" s="33">
        <v>180</v>
      </c>
      <c r="N228" s="295" t="s">
        <v>289</v>
      </c>
      <c r="O228" s="177"/>
      <c r="P228" s="177"/>
      <c r="Q228" s="177"/>
      <c r="R228" s="174"/>
      <c r="S228" s="35"/>
      <c r="T228" s="35"/>
      <c r="U228" s="36" t="s">
        <v>66</v>
      </c>
      <c r="V228" s="157">
        <v>25</v>
      </c>
      <c r="W228" s="158">
        <f>IFERROR(IF(V228="","",V228),"")</f>
        <v>25</v>
      </c>
      <c r="X228" s="37">
        <f>IFERROR(IF(V228="","",V228*0.0155),"")</f>
        <v>0.38750000000000001</v>
      </c>
      <c r="Y228" s="57"/>
      <c r="Z228" s="58"/>
      <c r="AD228" s="62"/>
      <c r="BA228" s="136" t="s">
        <v>75</v>
      </c>
    </row>
    <row r="229" spans="1:53" x14ac:dyDescent="0.2">
      <c r="A229" s="178"/>
      <c r="B229" s="166"/>
      <c r="C229" s="166"/>
      <c r="D229" s="166"/>
      <c r="E229" s="166"/>
      <c r="F229" s="166"/>
      <c r="G229" s="166"/>
      <c r="H229" s="166"/>
      <c r="I229" s="166"/>
      <c r="J229" s="166"/>
      <c r="K229" s="166"/>
      <c r="L229" s="166"/>
      <c r="M229" s="179"/>
      <c r="N229" s="187" t="s">
        <v>67</v>
      </c>
      <c r="O229" s="170"/>
      <c r="P229" s="170"/>
      <c r="Q229" s="170"/>
      <c r="R229" s="170"/>
      <c r="S229" s="170"/>
      <c r="T229" s="171"/>
      <c r="U229" s="38" t="s">
        <v>66</v>
      </c>
      <c r="V229" s="159">
        <f>IFERROR(SUM(V228:V228),"0")</f>
        <v>25</v>
      </c>
      <c r="W229" s="159">
        <f>IFERROR(SUM(W228:W228),"0")</f>
        <v>25</v>
      </c>
      <c r="X229" s="159">
        <f>IFERROR(IF(X228="",0,X228),"0")</f>
        <v>0.38750000000000001</v>
      </c>
      <c r="Y229" s="160"/>
      <c r="Z229" s="160"/>
    </row>
    <row r="230" spans="1:53" x14ac:dyDescent="0.2">
      <c r="A230" s="166"/>
      <c r="B230" s="166"/>
      <c r="C230" s="166"/>
      <c r="D230" s="166"/>
      <c r="E230" s="166"/>
      <c r="F230" s="166"/>
      <c r="G230" s="166"/>
      <c r="H230" s="166"/>
      <c r="I230" s="166"/>
      <c r="J230" s="166"/>
      <c r="K230" s="166"/>
      <c r="L230" s="166"/>
      <c r="M230" s="179"/>
      <c r="N230" s="187" t="s">
        <v>67</v>
      </c>
      <c r="O230" s="170"/>
      <c r="P230" s="170"/>
      <c r="Q230" s="170"/>
      <c r="R230" s="170"/>
      <c r="S230" s="170"/>
      <c r="T230" s="171"/>
      <c r="U230" s="38" t="s">
        <v>68</v>
      </c>
      <c r="V230" s="159">
        <f>IFERROR(SUMPRODUCT(V228:V228*H228:H228),"0")</f>
        <v>150</v>
      </c>
      <c r="W230" s="159">
        <f>IFERROR(SUMPRODUCT(W228:W228*H228:H228),"0")</f>
        <v>150</v>
      </c>
      <c r="X230" s="38"/>
      <c r="Y230" s="160"/>
      <c r="Z230" s="160"/>
    </row>
    <row r="231" spans="1:53" ht="14.25" customHeight="1" x14ac:dyDescent="0.25">
      <c r="A231" s="165" t="s">
        <v>148</v>
      </c>
      <c r="B231" s="166"/>
      <c r="C231" s="166"/>
      <c r="D231" s="166"/>
      <c r="E231" s="166"/>
      <c r="F231" s="166"/>
      <c r="G231" s="166"/>
      <c r="H231" s="166"/>
      <c r="I231" s="166"/>
      <c r="J231" s="166"/>
      <c r="K231" s="166"/>
      <c r="L231" s="166"/>
      <c r="M231" s="166"/>
      <c r="N231" s="166"/>
      <c r="O231" s="166"/>
      <c r="P231" s="166"/>
      <c r="Q231" s="166"/>
      <c r="R231" s="166"/>
      <c r="S231" s="166"/>
      <c r="T231" s="166"/>
      <c r="U231" s="166"/>
      <c r="V231" s="166"/>
      <c r="W231" s="166"/>
      <c r="X231" s="166"/>
      <c r="Y231" s="152"/>
      <c r="Z231" s="152"/>
    </row>
    <row r="232" spans="1:53" ht="27" customHeight="1" x14ac:dyDescent="0.25">
      <c r="A232" s="55" t="s">
        <v>290</v>
      </c>
      <c r="B232" s="55" t="s">
        <v>291</v>
      </c>
      <c r="C232" s="32">
        <v>4301136028</v>
      </c>
      <c r="D232" s="173">
        <v>4640242180304</v>
      </c>
      <c r="E232" s="174"/>
      <c r="F232" s="156">
        <v>2.7</v>
      </c>
      <c r="G232" s="33">
        <v>1</v>
      </c>
      <c r="H232" s="156">
        <v>2.7</v>
      </c>
      <c r="I232" s="156">
        <v>2.8906000000000001</v>
      </c>
      <c r="J232" s="33">
        <v>126</v>
      </c>
      <c r="K232" s="33" t="s">
        <v>74</v>
      </c>
      <c r="L232" s="34" t="s">
        <v>65</v>
      </c>
      <c r="M232" s="33">
        <v>180</v>
      </c>
      <c r="N232" s="263" t="s">
        <v>292</v>
      </c>
      <c r="O232" s="177"/>
      <c r="P232" s="177"/>
      <c r="Q232" s="177"/>
      <c r="R232" s="174"/>
      <c r="S232" s="35"/>
      <c r="T232" s="35"/>
      <c r="U232" s="36" t="s">
        <v>66</v>
      </c>
      <c r="V232" s="157">
        <v>0</v>
      </c>
      <c r="W232" s="158">
        <f>IFERROR(IF(V232="","",V232),"")</f>
        <v>0</v>
      </c>
      <c r="X232" s="37">
        <f>IFERROR(IF(V232="","",V232*0.00936),"")</f>
        <v>0</v>
      </c>
      <c r="Y232" s="57"/>
      <c r="Z232" s="58"/>
      <c r="AD232" s="62"/>
      <c r="BA232" s="137" t="s">
        <v>75</v>
      </c>
    </row>
    <row r="233" spans="1:53" ht="37.5" customHeight="1" x14ac:dyDescent="0.25">
      <c r="A233" s="55" t="s">
        <v>293</v>
      </c>
      <c r="B233" s="55" t="s">
        <v>294</v>
      </c>
      <c r="C233" s="32">
        <v>4301136027</v>
      </c>
      <c r="D233" s="173">
        <v>4640242180298</v>
      </c>
      <c r="E233" s="174"/>
      <c r="F233" s="156">
        <v>2.7</v>
      </c>
      <c r="G233" s="33">
        <v>1</v>
      </c>
      <c r="H233" s="156">
        <v>2.7</v>
      </c>
      <c r="I233" s="156">
        <v>2.8919999999999999</v>
      </c>
      <c r="J233" s="33">
        <v>126</v>
      </c>
      <c r="K233" s="33" t="s">
        <v>74</v>
      </c>
      <c r="L233" s="34" t="s">
        <v>65</v>
      </c>
      <c r="M233" s="33">
        <v>180</v>
      </c>
      <c r="N233" s="226" t="s">
        <v>295</v>
      </c>
      <c r="O233" s="177"/>
      <c r="P233" s="177"/>
      <c r="Q233" s="177"/>
      <c r="R233" s="174"/>
      <c r="S233" s="35"/>
      <c r="T233" s="35"/>
      <c r="U233" s="36" t="s">
        <v>66</v>
      </c>
      <c r="V233" s="157">
        <v>0</v>
      </c>
      <c r="W233" s="158">
        <f>IFERROR(IF(V233="","",V233),"")</f>
        <v>0</v>
      </c>
      <c r="X233" s="37">
        <f>IFERROR(IF(V233="","",V233*0.00936),"")</f>
        <v>0</v>
      </c>
      <c r="Y233" s="57"/>
      <c r="Z233" s="58"/>
      <c r="AD233" s="62"/>
      <c r="BA233" s="138" t="s">
        <v>75</v>
      </c>
    </row>
    <row r="234" spans="1:53" ht="27" customHeight="1" x14ac:dyDescent="0.25">
      <c r="A234" s="55" t="s">
        <v>296</v>
      </c>
      <c r="B234" s="55" t="s">
        <v>297</v>
      </c>
      <c r="C234" s="32">
        <v>4301136026</v>
      </c>
      <c r="D234" s="173">
        <v>4640242180236</v>
      </c>
      <c r="E234" s="174"/>
      <c r="F234" s="156">
        <v>5</v>
      </c>
      <c r="G234" s="33">
        <v>1</v>
      </c>
      <c r="H234" s="156">
        <v>5</v>
      </c>
      <c r="I234" s="156">
        <v>5.2350000000000003</v>
      </c>
      <c r="J234" s="33">
        <v>84</v>
      </c>
      <c r="K234" s="33" t="s">
        <v>64</v>
      </c>
      <c r="L234" s="34" t="s">
        <v>65</v>
      </c>
      <c r="M234" s="33">
        <v>180</v>
      </c>
      <c r="N234" s="259" t="s">
        <v>298</v>
      </c>
      <c r="O234" s="177"/>
      <c r="P234" s="177"/>
      <c r="Q234" s="177"/>
      <c r="R234" s="174"/>
      <c r="S234" s="35"/>
      <c r="T234" s="35"/>
      <c r="U234" s="36" t="s">
        <v>66</v>
      </c>
      <c r="V234" s="157">
        <v>0</v>
      </c>
      <c r="W234" s="158">
        <f>IFERROR(IF(V234="","",V234),"")</f>
        <v>0</v>
      </c>
      <c r="X234" s="37">
        <f>IFERROR(IF(V234="","",V234*0.0155),"")</f>
        <v>0</v>
      </c>
      <c r="Y234" s="57"/>
      <c r="Z234" s="58"/>
      <c r="AD234" s="62"/>
      <c r="BA234" s="139" t="s">
        <v>75</v>
      </c>
    </row>
    <row r="235" spans="1:53" ht="27" customHeight="1" x14ac:dyDescent="0.25">
      <c r="A235" s="55" t="s">
        <v>299</v>
      </c>
      <c r="B235" s="55" t="s">
        <v>300</v>
      </c>
      <c r="C235" s="32">
        <v>4301136029</v>
      </c>
      <c r="D235" s="173">
        <v>4640242180410</v>
      </c>
      <c r="E235" s="174"/>
      <c r="F235" s="156">
        <v>2.2400000000000002</v>
      </c>
      <c r="G235" s="33">
        <v>1</v>
      </c>
      <c r="H235" s="156">
        <v>2.2400000000000002</v>
      </c>
      <c r="I235" s="156">
        <v>2.4319999999999999</v>
      </c>
      <c r="J235" s="33">
        <v>126</v>
      </c>
      <c r="K235" s="33" t="s">
        <v>74</v>
      </c>
      <c r="L235" s="34" t="s">
        <v>65</v>
      </c>
      <c r="M235" s="33">
        <v>180</v>
      </c>
      <c r="N235" s="189" t="s">
        <v>301</v>
      </c>
      <c r="O235" s="177"/>
      <c r="P235" s="177"/>
      <c r="Q235" s="177"/>
      <c r="R235" s="174"/>
      <c r="S235" s="35"/>
      <c r="T235" s="35"/>
      <c r="U235" s="36" t="s">
        <v>66</v>
      </c>
      <c r="V235" s="157">
        <v>0</v>
      </c>
      <c r="W235" s="158">
        <f>IFERROR(IF(V235="","",V235),"")</f>
        <v>0</v>
      </c>
      <c r="X235" s="37">
        <f>IFERROR(IF(V235="","",V235*0.00936),"")</f>
        <v>0</v>
      </c>
      <c r="Y235" s="57"/>
      <c r="Z235" s="58"/>
      <c r="AD235" s="62"/>
      <c r="BA235" s="140" t="s">
        <v>75</v>
      </c>
    </row>
    <row r="236" spans="1:53" x14ac:dyDescent="0.2">
      <c r="A236" s="178"/>
      <c r="B236" s="166"/>
      <c r="C236" s="166"/>
      <c r="D236" s="166"/>
      <c r="E236" s="166"/>
      <c r="F236" s="166"/>
      <c r="G236" s="166"/>
      <c r="H236" s="166"/>
      <c r="I236" s="166"/>
      <c r="J236" s="166"/>
      <c r="K236" s="166"/>
      <c r="L236" s="166"/>
      <c r="M236" s="179"/>
      <c r="N236" s="187" t="s">
        <v>67</v>
      </c>
      <c r="O236" s="170"/>
      <c r="P236" s="170"/>
      <c r="Q236" s="170"/>
      <c r="R236" s="170"/>
      <c r="S236" s="170"/>
      <c r="T236" s="171"/>
      <c r="U236" s="38" t="s">
        <v>66</v>
      </c>
      <c r="V236" s="159">
        <f>IFERROR(SUM(V232:V235),"0")</f>
        <v>0</v>
      </c>
      <c r="W236" s="159">
        <f>IFERROR(SUM(W232:W235),"0")</f>
        <v>0</v>
      </c>
      <c r="X236" s="159">
        <f>IFERROR(IF(X232="",0,X232),"0")+IFERROR(IF(X233="",0,X233),"0")+IFERROR(IF(X234="",0,X234),"0")+IFERROR(IF(X235="",0,X235),"0")</f>
        <v>0</v>
      </c>
      <c r="Y236" s="160"/>
      <c r="Z236" s="160"/>
    </row>
    <row r="237" spans="1:53" x14ac:dyDescent="0.2">
      <c r="A237" s="166"/>
      <c r="B237" s="166"/>
      <c r="C237" s="166"/>
      <c r="D237" s="166"/>
      <c r="E237" s="166"/>
      <c r="F237" s="166"/>
      <c r="G237" s="166"/>
      <c r="H237" s="166"/>
      <c r="I237" s="166"/>
      <c r="J237" s="166"/>
      <c r="K237" s="166"/>
      <c r="L237" s="166"/>
      <c r="M237" s="179"/>
      <c r="N237" s="187" t="s">
        <v>67</v>
      </c>
      <c r="O237" s="170"/>
      <c r="P237" s="170"/>
      <c r="Q237" s="170"/>
      <c r="R237" s="170"/>
      <c r="S237" s="170"/>
      <c r="T237" s="171"/>
      <c r="U237" s="38" t="s">
        <v>68</v>
      </c>
      <c r="V237" s="159">
        <f>IFERROR(SUMPRODUCT(V232:V235*H232:H235),"0")</f>
        <v>0</v>
      </c>
      <c r="W237" s="159">
        <f>IFERROR(SUMPRODUCT(W232:W235*H232:H235),"0")</f>
        <v>0</v>
      </c>
      <c r="X237" s="38"/>
      <c r="Y237" s="160"/>
      <c r="Z237" s="160"/>
    </row>
    <row r="238" spans="1:53" ht="14.25" customHeight="1" x14ac:dyDescent="0.25">
      <c r="A238" s="165" t="s">
        <v>126</v>
      </c>
      <c r="B238" s="166"/>
      <c r="C238" s="166"/>
      <c r="D238" s="166"/>
      <c r="E238" s="166"/>
      <c r="F238" s="166"/>
      <c r="G238" s="166"/>
      <c r="H238" s="166"/>
      <c r="I238" s="166"/>
      <c r="J238" s="166"/>
      <c r="K238" s="166"/>
      <c r="L238" s="166"/>
      <c r="M238" s="166"/>
      <c r="N238" s="166"/>
      <c r="O238" s="166"/>
      <c r="P238" s="166"/>
      <c r="Q238" s="166"/>
      <c r="R238" s="166"/>
      <c r="S238" s="166"/>
      <c r="T238" s="166"/>
      <c r="U238" s="166"/>
      <c r="V238" s="166"/>
      <c r="W238" s="166"/>
      <c r="X238" s="166"/>
      <c r="Y238" s="152"/>
      <c r="Z238" s="152"/>
    </row>
    <row r="239" spans="1:53" ht="27" customHeight="1" x14ac:dyDescent="0.25">
      <c r="A239" s="55" t="s">
        <v>302</v>
      </c>
      <c r="B239" s="55" t="s">
        <v>303</v>
      </c>
      <c r="C239" s="32">
        <v>4301135191</v>
      </c>
      <c r="D239" s="173">
        <v>4640242180373</v>
      </c>
      <c r="E239" s="174"/>
      <c r="F239" s="156">
        <v>3</v>
      </c>
      <c r="G239" s="33">
        <v>1</v>
      </c>
      <c r="H239" s="156">
        <v>3</v>
      </c>
      <c r="I239" s="156">
        <v>3.1920000000000002</v>
      </c>
      <c r="J239" s="33">
        <v>126</v>
      </c>
      <c r="K239" s="33" t="s">
        <v>74</v>
      </c>
      <c r="L239" s="34" t="s">
        <v>65</v>
      </c>
      <c r="M239" s="33">
        <v>180</v>
      </c>
      <c r="N239" s="211" t="s">
        <v>304</v>
      </c>
      <c r="O239" s="177"/>
      <c r="P239" s="177"/>
      <c r="Q239" s="177"/>
      <c r="R239" s="174"/>
      <c r="S239" s="35"/>
      <c r="T239" s="35"/>
      <c r="U239" s="36" t="s">
        <v>66</v>
      </c>
      <c r="V239" s="157">
        <v>20</v>
      </c>
      <c r="W239" s="158">
        <f t="shared" ref="W239:W248" si="4">IFERROR(IF(V239="","",V239),"")</f>
        <v>20</v>
      </c>
      <c r="X239" s="37">
        <f t="shared" ref="X239:X244" si="5">IFERROR(IF(V239="","",V239*0.00936),"")</f>
        <v>0.18720000000000001</v>
      </c>
      <c r="Y239" s="57"/>
      <c r="Z239" s="58"/>
      <c r="AD239" s="62"/>
      <c r="BA239" s="141" t="s">
        <v>75</v>
      </c>
    </row>
    <row r="240" spans="1:53" ht="27" customHeight="1" x14ac:dyDescent="0.25">
      <c r="A240" s="55" t="s">
        <v>305</v>
      </c>
      <c r="B240" s="55" t="s">
        <v>306</v>
      </c>
      <c r="C240" s="32">
        <v>4301135195</v>
      </c>
      <c r="D240" s="173">
        <v>4640242180366</v>
      </c>
      <c r="E240" s="174"/>
      <c r="F240" s="156">
        <v>3.7</v>
      </c>
      <c r="G240" s="33">
        <v>1</v>
      </c>
      <c r="H240" s="156">
        <v>3.7</v>
      </c>
      <c r="I240" s="156">
        <v>3.8919999999999999</v>
      </c>
      <c r="J240" s="33">
        <v>126</v>
      </c>
      <c r="K240" s="33" t="s">
        <v>74</v>
      </c>
      <c r="L240" s="34" t="s">
        <v>65</v>
      </c>
      <c r="M240" s="33">
        <v>180</v>
      </c>
      <c r="N240" s="246" t="s">
        <v>307</v>
      </c>
      <c r="O240" s="177"/>
      <c r="P240" s="177"/>
      <c r="Q240" s="177"/>
      <c r="R240" s="174"/>
      <c r="S240" s="35"/>
      <c r="T240" s="35"/>
      <c r="U240" s="36" t="s">
        <v>66</v>
      </c>
      <c r="V240" s="157">
        <v>0</v>
      </c>
      <c r="W240" s="158">
        <f t="shared" si="4"/>
        <v>0</v>
      </c>
      <c r="X240" s="37">
        <f t="shared" si="5"/>
        <v>0</v>
      </c>
      <c r="Y240" s="57"/>
      <c r="Z240" s="58"/>
      <c r="AD240" s="62"/>
      <c r="BA240" s="142" t="s">
        <v>75</v>
      </c>
    </row>
    <row r="241" spans="1:53" ht="27" customHeight="1" x14ac:dyDescent="0.25">
      <c r="A241" s="55" t="s">
        <v>308</v>
      </c>
      <c r="B241" s="55" t="s">
        <v>309</v>
      </c>
      <c r="C241" s="32">
        <v>4301135188</v>
      </c>
      <c r="D241" s="173">
        <v>4640242180335</v>
      </c>
      <c r="E241" s="174"/>
      <c r="F241" s="156">
        <v>3.7</v>
      </c>
      <c r="G241" s="33">
        <v>1</v>
      </c>
      <c r="H241" s="156">
        <v>3.7</v>
      </c>
      <c r="I241" s="156">
        <v>3.8919999999999999</v>
      </c>
      <c r="J241" s="33">
        <v>126</v>
      </c>
      <c r="K241" s="33" t="s">
        <v>74</v>
      </c>
      <c r="L241" s="34" t="s">
        <v>65</v>
      </c>
      <c r="M241" s="33">
        <v>180</v>
      </c>
      <c r="N241" s="289" t="s">
        <v>310</v>
      </c>
      <c r="O241" s="177"/>
      <c r="P241" s="177"/>
      <c r="Q241" s="177"/>
      <c r="R241" s="174"/>
      <c r="S241" s="35"/>
      <c r="T241" s="35"/>
      <c r="U241" s="36" t="s">
        <v>66</v>
      </c>
      <c r="V241" s="157">
        <v>24</v>
      </c>
      <c r="W241" s="158">
        <f t="shared" si="4"/>
        <v>24</v>
      </c>
      <c r="X241" s="37">
        <f t="shared" si="5"/>
        <v>0.22464000000000001</v>
      </c>
      <c r="Y241" s="57"/>
      <c r="Z241" s="58"/>
      <c r="AD241" s="62"/>
      <c r="BA241" s="143" t="s">
        <v>75</v>
      </c>
    </row>
    <row r="242" spans="1:53" ht="37.5" customHeight="1" x14ac:dyDescent="0.25">
      <c r="A242" s="55" t="s">
        <v>311</v>
      </c>
      <c r="B242" s="55" t="s">
        <v>312</v>
      </c>
      <c r="C242" s="32">
        <v>4301135189</v>
      </c>
      <c r="D242" s="173">
        <v>4640242180342</v>
      </c>
      <c r="E242" s="174"/>
      <c r="F242" s="156">
        <v>3.7</v>
      </c>
      <c r="G242" s="33">
        <v>1</v>
      </c>
      <c r="H242" s="156">
        <v>3.7</v>
      </c>
      <c r="I242" s="156">
        <v>3.8919999999999999</v>
      </c>
      <c r="J242" s="33">
        <v>126</v>
      </c>
      <c r="K242" s="33" t="s">
        <v>74</v>
      </c>
      <c r="L242" s="34" t="s">
        <v>65</v>
      </c>
      <c r="M242" s="33">
        <v>180</v>
      </c>
      <c r="N242" s="275" t="s">
        <v>313</v>
      </c>
      <c r="O242" s="177"/>
      <c r="P242" s="177"/>
      <c r="Q242" s="177"/>
      <c r="R242" s="174"/>
      <c r="S242" s="35"/>
      <c r="T242" s="35"/>
      <c r="U242" s="36" t="s">
        <v>66</v>
      </c>
      <c r="V242" s="157">
        <v>0</v>
      </c>
      <c r="W242" s="158">
        <f t="shared" si="4"/>
        <v>0</v>
      </c>
      <c r="X242" s="37">
        <f t="shared" si="5"/>
        <v>0</v>
      </c>
      <c r="Y242" s="57"/>
      <c r="Z242" s="58"/>
      <c r="AD242" s="62"/>
      <c r="BA242" s="144" t="s">
        <v>75</v>
      </c>
    </row>
    <row r="243" spans="1:53" ht="27" customHeight="1" x14ac:dyDescent="0.25">
      <c r="A243" s="55" t="s">
        <v>314</v>
      </c>
      <c r="B243" s="55" t="s">
        <v>315</v>
      </c>
      <c r="C243" s="32">
        <v>4301135190</v>
      </c>
      <c r="D243" s="173">
        <v>4640242180359</v>
      </c>
      <c r="E243" s="174"/>
      <c r="F243" s="156">
        <v>3.7</v>
      </c>
      <c r="G243" s="33">
        <v>1</v>
      </c>
      <c r="H243" s="156">
        <v>3.7</v>
      </c>
      <c r="I243" s="156">
        <v>3.8919999999999999</v>
      </c>
      <c r="J243" s="33">
        <v>126</v>
      </c>
      <c r="K243" s="33" t="s">
        <v>74</v>
      </c>
      <c r="L243" s="34" t="s">
        <v>65</v>
      </c>
      <c r="M243" s="33">
        <v>180</v>
      </c>
      <c r="N243" s="300" t="s">
        <v>316</v>
      </c>
      <c r="O243" s="177"/>
      <c r="P243" s="177"/>
      <c r="Q243" s="177"/>
      <c r="R243" s="174"/>
      <c r="S243" s="35"/>
      <c r="T243" s="35"/>
      <c r="U243" s="36" t="s">
        <v>66</v>
      </c>
      <c r="V243" s="157">
        <v>0</v>
      </c>
      <c r="W243" s="158">
        <f t="shared" si="4"/>
        <v>0</v>
      </c>
      <c r="X243" s="37">
        <f t="shared" si="5"/>
        <v>0</v>
      </c>
      <c r="Y243" s="57"/>
      <c r="Z243" s="58"/>
      <c r="AD243" s="62"/>
      <c r="BA243" s="145" t="s">
        <v>75</v>
      </c>
    </row>
    <row r="244" spans="1:53" ht="27" customHeight="1" x14ac:dyDescent="0.25">
      <c r="A244" s="55" t="s">
        <v>317</v>
      </c>
      <c r="B244" s="55" t="s">
        <v>318</v>
      </c>
      <c r="C244" s="32">
        <v>4301135192</v>
      </c>
      <c r="D244" s="173">
        <v>4640242180380</v>
      </c>
      <c r="E244" s="174"/>
      <c r="F244" s="156">
        <v>3.7</v>
      </c>
      <c r="G244" s="33">
        <v>1</v>
      </c>
      <c r="H244" s="156">
        <v>3.7</v>
      </c>
      <c r="I244" s="156">
        <v>3.8919999999999999</v>
      </c>
      <c r="J244" s="33">
        <v>126</v>
      </c>
      <c r="K244" s="33" t="s">
        <v>74</v>
      </c>
      <c r="L244" s="34" t="s">
        <v>65</v>
      </c>
      <c r="M244" s="33">
        <v>180</v>
      </c>
      <c r="N244" s="283" t="s">
        <v>319</v>
      </c>
      <c r="O244" s="177"/>
      <c r="P244" s="177"/>
      <c r="Q244" s="177"/>
      <c r="R244" s="174"/>
      <c r="S244" s="35"/>
      <c r="T244" s="35"/>
      <c r="U244" s="36" t="s">
        <v>66</v>
      </c>
      <c r="V244" s="157">
        <v>8</v>
      </c>
      <c r="W244" s="158">
        <f t="shared" si="4"/>
        <v>8</v>
      </c>
      <c r="X244" s="37">
        <f t="shared" si="5"/>
        <v>7.4880000000000002E-2</v>
      </c>
      <c r="Y244" s="57"/>
      <c r="Z244" s="58"/>
      <c r="AD244" s="62"/>
      <c r="BA244" s="146" t="s">
        <v>75</v>
      </c>
    </row>
    <row r="245" spans="1:53" ht="27" customHeight="1" x14ac:dyDescent="0.25">
      <c r="A245" s="55" t="s">
        <v>320</v>
      </c>
      <c r="B245" s="55" t="s">
        <v>321</v>
      </c>
      <c r="C245" s="32">
        <v>4301135186</v>
      </c>
      <c r="D245" s="173">
        <v>4640242180311</v>
      </c>
      <c r="E245" s="174"/>
      <c r="F245" s="156">
        <v>5.5</v>
      </c>
      <c r="G245" s="33">
        <v>1</v>
      </c>
      <c r="H245" s="156">
        <v>5.5</v>
      </c>
      <c r="I245" s="156">
        <v>5.7350000000000003</v>
      </c>
      <c r="J245" s="33">
        <v>84</v>
      </c>
      <c r="K245" s="33" t="s">
        <v>64</v>
      </c>
      <c r="L245" s="34" t="s">
        <v>65</v>
      </c>
      <c r="M245" s="33">
        <v>180</v>
      </c>
      <c r="N245" s="256" t="s">
        <v>322</v>
      </c>
      <c r="O245" s="177"/>
      <c r="P245" s="177"/>
      <c r="Q245" s="177"/>
      <c r="R245" s="174"/>
      <c r="S245" s="35"/>
      <c r="T245" s="35"/>
      <c r="U245" s="36" t="s">
        <v>66</v>
      </c>
      <c r="V245" s="157">
        <v>15</v>
      </c>
      <c r="W245" s="158">
        <f t="shared" si="4"/>
        <v>15</v>
      </c>
      <c r="X245" s="37">
        <f>IFERROR(IF(V245="","",V245*0.0155),"")</f>
        <v>0.23249999999999998</v>
      </c>
      <c r="Y245" s="57"/>
      <c r="Z245" s="58"/>
      <c r="AD245" s="62"/>
      <c r="BA245" s="147" t="s">
        <v>75</v>
      </c>
    </row>
    <row r="246" spans="1:53" ht="37.5" customHeight="1" x14ac:dyDescent="0.25">
      <c r="A246" s="55" t="s">
        <v>323</v>
      </c>
      <c r="B246" s="55" t="s">
        <v>324</v>
      </c>
      <c r="C246" s="32">
        <v>4301135187</v>
      </c>
      <c r="D246" s="173">
        <v>4640242180328</v>
      </c>
      <c r="E246" s="174"/>
      <c r="F246" s="156">
        <v>3.5</v>
      </c>
      <c r="G246" s="33">
        <v>1</v>
      </c>
      <c r="H246" s="156">
        <v>3.5</v>
      </c>
      <c r="I246" s="156">
        <v>3.6920000000000002</v>
      </c>
      <c r="J246" s="33">
        <v>126</v>
      </c>
      <c r="K246" s="33" t="s">
        <v>74</v>
      </c>
      <c r="L246" s="34" t="s">
        <v>65</v>
      </c>
      <c r="M246" s="33">
        <v>180</v>
      </c>
      <c r="N246" s="225" t="s">
        <v>325</v>
      </c>
      <c r="O246" s="177"/>
      <c r="P246" s="177"/>
      <c r="Q246" s="177"/>
      <c r="R246" s="174"/>
      <c r="S246" s="35"/>
      <c r="T246" s="35"/>
      <c r="U246" s="36" t="s">
        <v>66</v>
      </c>
      <c r="V246" s="157">
        <v>0</v>
      </c>
      <c r="W246" s="158">
        <f t="shared" si="4"/>
        <v>0</v>
      </c>
      <c r="X246" s="37">
        <f>IFERROR(IF(V246="","",V246*0.00936),"")</f>
        <v>0</v>
      </c>
      <c r="Y246" s="57"/>
      <c r="Z246" s="58"/>
      <c r="AD246" s="62"/>
      <c r="BA246" s="148" t="s">
        <v>75</v>
      </c>
    </row>
    <row r="247" spans="1:53" ht="27" customHeight="1" x14ac:dyDescent="0.25">
      <c r="A247" s="55" t="s">
        <v>326</v>
      </c>
      <c r="B247" s="55" t="s">
        <v>327</v>
      </c>
      <c r="C247" s="32">
        <v>4301135194</v>
      </c>
      <c r="D247" s="173">
        <v>4640242180380</v>
      </c>
      <c r="E247" s="174"/>
      <c r="F247" s="156">
        <v>1.8</v>
      </c>
      <c r="G247" s="33">
        <v>1</v>
      </c>
      <c r="H247" s="156">
        <v>1.8</v>
      </c>
      <c r="I247" s="156">
        <v>1.9119999999999999</v>
      </c>
      <c r="J247" s="33">
        <v>234</v>
      </c>
      <c r="K247" s="33" t="s">
        <v>120</v>
      </c>
      <c r="L247" s="34" t="s">
        <v>65</v>
      </c>
      <c r="M247" s="33">
        <v>180</v>
      </c>
      <c r="N247" s="176" t="s">
        <v>328</v>
      </c>
      <c r="O247" s="177"/>
      <c r="P247" s="177"/>
      <c r="Q247" s="177"/>
      <c r="R247" s="174"/>
      <c r="S247" s="35"/>
      <c r="T247" s="35"/>
      <c r="U247" s="36" t="s">
        <v>66</v>
      </c>
      <c r="V247" s="157">
        <v>0</v>
      </c>
      <c r="W247" s="158">
        <f t="shared" si="4"/>
        <v>0</v>
      </c>
      <c r="X247" s="37">
        <f>IFERROR(IF(V247="","",V247*0.00502),"")</f>
        <v>0</v>
      </c>
      <c r="Y247" s="57"/>
      <c r="Z247" s="58"/>
      <c r="AD247" s="62"/>
      <c r="BA247" s="149" t="s">
        <v>75</v>
      </c>
    </row>
    <row r="248" spans="1:53" ht="27" customHeight="1" x14ac:dyDescent="0.25">
      <c r="A248" s="55" t="s">
        <v>329</v>
      </c>
      <c r="B248" s="55" t="s">
        <v>330</v>
      </c>
      <c r="C248" s="32">
        <v>4301135193</v>
      </c>
      <c r="D248" s="173">
        <v>4640242180403</v>
      </c>
      <c r="E248" s="174"/>
      <c r="F248" s="156">
        <v>3</v>
      </c>
      <c r="G248" s="33">
        <v>1</v>
      </c>
      <c r="H248" s="156">
        <v>3</v>
      </c>
      <c r="I248" s="156">
        <v>3.1920000000000002</v>
      </c>
      <c r="J248" s="33">
        <v>126</v>
      </c>
      <c r="K248" s="33" t="s">
        <v>74</v>
      </c>
      <c r="L248" s="34" t="s">
        <v>65</v>
      </c>
      <c r="M248" s="33">
        <v>180</v>
      </c>
      <c r="N248" s="229" t="s">
        <v>331</v>
      </c>
      <c r="O248" s="177"/>
      <c r="P248" s="177"/>
      <c r="Q248" s="177"/>
      <c r="R248" s="174"/>
      <c r="S248" s="35"/>
      <c r="T248" s="35"/>
      <c r="U248" s="36" t="s">
        <v>66</v>
      </c>
      <c r="V248" s="157">
        <v>0</v>
      </c>
      <c r="W248" s="158">
        <f t="shared" si="4"/>
        <v>0</v>
      </c>
      <c r="X248" s="37">
        <f>IFERROR(IF(V248="","",V248*0.00936),"")</f>
        <v>0</v>
      </c>
      <c r="Y248" s="57"/>
      <c r="Z248" s="58"/>
      <c r="AD248" s="62"/>
      <c r="BA248" s="150" t="s">
        <v>75</v>
      </c>
    </row>
    <row r="249" spans="1:53" x14ac:dyDescent="0.2">
      <c r="A249" s="178"/>
      <c r="B249" s="166"/>
      <c r="C249" s="166"/>
      <c r="D249" s="166"/>
      <c r="E249" s="166"/>
      <c r="F249" s="166"/>
      <c r="G249" s="166"/>
      <c r="H249" s="166"/>
      <c r="I249" s="166"/>
      <c r="J249" s="166"/>
      <c r="K249" s="166"/>
      <c r="L249" s="166"/>
      <c r="M249" s="179"/>
      <c r="N249" s="187" t="s">
        <v>67</v>
      </c>
      <c r="O249" s="170"/>
      <c r="P249" s="170"/>
      <c r="Q249" s="170"/>
      <c r="R249" s="170"/>
      <c r="S249" s="170"/>
      <c r="T249" s="171"/>
      <c r="U249" s="38" t="s">
        <v>66</v>
      </c>
      <c r="V249" s="159">
        <f>IFERROR(SUM(V239:V248),"0")</f>
        <v>67</v>
      </c>
      <c r="W249" s="159">
        <f>IFERROR(SUM(W239:W248),"0")</f>
        <v>67</v>
      </c>
      <c r="X249" s="159">
        <f>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</f>
        <v>0.71921999999999997</v>
      </c>
      <c r="Y249" s="160"/>
      <c r="Z249" s="160"/>
    </row>
    <row r="250" spans="1:53" x14ac:dyDescent="0.2">
      <c r="A250" s="166"/>
      <c r="B250" s="166"/>
      <c r="C250" s="166"/>
      <c r="D250" s="166"/>
      <c r="E250" s="166"/>
      <c r="F250" s="166"/>
      <c r="G250" s="166"/>
      <c r="H250" s="166"/>
      <c r="I250" s="166"/>
      <c r="J250" s="166"/>
      <c r="K250" s="166"/>
      <c r="L250" s="166"/>
      <c r="M250" s="179"/>
      <c r="N250" s="187" t="s">
        <v>67</v>
      </c>
      <c r="O250" s="170"/>
      <c r="P250" s="170"/>
      <c r="Q250" s="170"/>
      <c r="R250" s="170"/>
      <c r="S250" s="170"/>
      <c r="T250" s="171"/>
      <c r="U250" s="38" t="s">
        <v>68</v>
      </c>
      <c r="V250" s="159">
        <f>IFERROR(SUMPRODUCT(V239:V248*H239:H248),"0")</f>
        <v>260.89999999999998</v>
      </c>
      <c r="W250" s="159">
        <f>IFERROR(SUMPRODUCT(W239:W248*H239:H248),"0")</f>
        <v>260.89999999999998</v>
      </c>
      <c r="X250" s="38"/>
      <c r="Y250" s="160"/>
      <c r="Z250" s="160"/>
    </row>
    <row r="251" spans="1:53" ht="15" customHeight="1" x14ac:dyDescent="0.2">
      <c r="A251" s="197"/>
      <c r="B251" s="166"/>
      <c r="C251" s="166"/>
      <c r="D251" s="166"/>
      <c r="E251" s="166"/>
      <c r="F251" s="166"/>
      <c r="G251" s="166"/>
      <c r="H251" s="166"/>
      <c r="I251" s="166"/>
      <c r="J251" s="166"/>
      <c r="K251" s="166"/>
      <c r="L251" s="166"/>
      <c r="M251" s="198"/>
      <c r="N251" s="190" t="s">
        <v>332</v>
      </c>
      <c r="O251" s="191"/>
      <c r="P251" s="191"/>
      <c r="Q251" s="191"/>
      <c r="R251" s="191"/>
      <c r="S251" s="191"/>
      <c r="T251" s="192"/>
      <c r="U251" s="38" t="s">
        <v>68</v>
      </c>
      <c r="V251" s="159">
        <f>IFERROR(V24+V33+V41+V47+V57+V63+V68+V74+V84+V91+V100+V106+V111+V119+V124+V130+V136+V142+V150+V155+V162+V167+V172+V178+V184+V192+V197+V203+V209+V215+V220+V226+V230+V237+V250,"0")</f>
        <v>3492.2599999999998</v>
      </c>
      <c r="W251" s="159">
        <f>IFERROR(W24+W33+W41+W47+W57+W63+W68+W74+W84+W91+W100+W106+W111+W119+W124+W130+W136+W142+W150+W155+W162+W167+W172+W178+W184+W192+W197+W203+W209+W215+W220+W226+W230+W237+W250,"0")</f>
        <v>3492.2599999999998</v>
      </c>
      <c r="X251" s="38"/>
      <c r="Y251" s="160"/>
      <c r="Z251" s="160"/>
    </row>
    <row r="252" spans="1:53" x14ac:dyDescent="0.2">
      <c r="A252" s="166"/>
      <c r="B252" s="166"/>
      <c r="C252" s="166"/>
      <c r="D252" s="166"/>
      <c r="E252" s="166"/>
      <c r="F252" s="166"/>
      <c r="G252" s="166"/>
      <c r="H252" s="166"/>
      <c r="I252" s="166"/>
      <c r="J252" s="166"/>
      <c r="K252" s="166"/>
      <c r="L252" s="166"/>
      <c r="M252" s="198"/>
      <c r="N252" s="190" t="s">
        <v>333</v>
      </c>
      <c r="O252" s="191"/>
      <c r="P252" s="191"/>
      <c r="Q252" s="191"/>
      <c r="R252" s="191"/>
      <c r="S252" s="191"/>
      <c r="T252" s="192"/>
      <c r="U252" s="38" t="s">
        <v>68</v>
      </c>
      <c r="V252" s="159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134*I134,"0")+IFERROR(V140*I140,"0")+IFERROR(V145*I145,"0")+IFERROR(V146*I146,"0")+IFERROR(V147*I147,"0")+IFERROR(V148*I148,"0")+IFERROR(V152*I152,"0")+IFERROR(V153*I153,"0")+IFERROR(V159*I159,"0")+IFERROR(V160*I160,"0")+IFERROR(V165*I165,"0")+IFERROR(V170*I170,"0")+IFERROR(V176*I176,"0")+IFERROR(V181*I181,"0")+IFERROR(V182*I182,"0")+IFERROR(V187*I187,"0")+IFERROR(V188*I188,"0")+IFERROR(V189*I189,"0")+IFERROR(V190*I190,"0")+IFERROR(V195*I195,"0")+IFERROR(V200*I200,"0")+IFERROR(V201*I201,"0")+IFERROR(V207*I207,"0")+IFERROR(V213*I213,"0")+IFERROR(V218*I218,"0")+IFERROR(V224*I224,"0")+IFERROR(V228*I228,"0")+IFERROR(V232*I232,"0")+IFERROR(V233*I233,"0")+IFERROR(V234*I234,"0")+IFERROR(V235*I235,"0")+IFERROR(V239*I239,"0")+IFERROR(V240*I240,"0")+IFERROR(V241*I241,"0")+IFERROR(V242*I242,"0")+IFERROR(V243*I243,"0")+IFERROR(V244*I244,"0")+IFERROR(V245*I245,"0")+IFERROR(V246*I246,"0")+IFERROR(V247*I247,"0")+IFERROR(V248*I248,"0"),"0")</f>
        <v>3785.7000000000003</v>
      </c>
      <c r="W252" s="159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134*I134,"0")+IFERROR(W140*I140,"0")+IFERROR(W145*I145,"0")+IFERROR(W146*I146,"0")+IFERROR(W147*I147,"0")+IFERROR(W148*I148,"0")+IFERROR(W152*I152,"0")+IFERROR(W153*I153,"0")+IFERROR(W159*I159,"0")+IFERROR(W160*I160,"0")+IFERROR(W165*I165,"0")+IFERROR(W170*I170,"0")+IFERROR(W176*I176,"0")+IFERROR(W181*I181,"0")+IFERROR(W182*I182,"0")+IFERROR(W187*I187,"0")+IFERROR(W188*I188,"0")+IFERROR(W189*I189,"0")+IFERROR(W190*I190,"0")+IFERROR(W195*I195,"0")+IFERROR(W200*I200,"0")+IFERROR(W201*I201,"0")+IFERROR(W207*I207,"0")+IFERROR(W213*I213,"0")+IFERROR(W218*I218,"0")+IFERROR(W224*I224,"0")+IFERROR(W228*I228,"0")+IFERROR(W232*I232,"0")+IFERROR(W233*I233,"0")+IFERROR(W234*I234,"0")+IFERROR(W235*I235,"0")+IFERROR(W239*I239,"0")+IFERROR(W240*I240,"0")+IFERROR(W241*I241,"0")+IFERROR(W242*I242,"0")+IFERROR(W243*I243,"0")+IFERROR(W244*I244,"0")+IFERROR(W245*I245,"0")+IFERROR(W246*I246,"0")+IFERROR(W247*I247,"0")+IFERROR(W248*I248,"0"),"0")</f>
        <v>3785.7000000000003</v>
      </c>
      <c r="X252" s="38"/>
      <c r="Y252" s="160"/>
      <c r="Z252" s="160"/>
    </row>
    <row r="253" spans="1:53" x14ac:dyDescent="0.2">
      <c r="A253" s="166"/>
      <c r="B253" s="166"/>
      <c r="C253" s="166"/>
      <c r="D253" s="166"/>
      <c r="E253" s="166"/>
      <c r="F253" s="166"/>
      <c r="G253" s="166"/>
      <c r="H253" s="166"/>
      <c r="I253" s="166"/>
      <c r="J253" s="166"/>
      <c r="K253" s="166"/>
      <c r="L253" s="166"/>
      <c r="M253" s="198"/>
      <c r="N253" s="190" t="s">
        <v>334</v>
      </c>
      <c r="O253" s="191"/>
      <c r="P253" s="191"/>
      <c r="Q253" s="191"/>
      <c r="R253" s="191"/>
      <c r="S253" s="191"/>
      <c r="T253" s="192"/>
      <c r="U253" s="38" t="s">
        <v>335</v>
      </c>
      <c r="V253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134/J134,"0")+IFERROR(V140/J140,"0")+IFERROR(V145/J145,"0")+IFERROR(V146/J146,"0")+IFERROR(V147/J147,"0")+IFERROR(V148/J148,"0")+IFERROR(V152/J152,"0")+IFERROR(V153/J153,"0")+IFERROR(V159/J159,"0")+IFERROR(V160/J160,"0")+IFERROR(V165/J165,"0")+IFERROR(V170/J170,"0")+IFERROR(V176/J176,"0")+IFERROR(V181/J181,"0")+IFERROR(V182/J182,"0")+IFERROR(V187/J187,"0")+IFERROR(V188/J188,"0")+IFERROR(V189/J189,"0")+IFERROR(V190/J190,"0")+IFERROR(V195/J195,"0")+IFERROR(V200/J200,"0")+IFERROR(V201/J201,"0")+IFERROR(V207/J207,"0")+IFERROR(V213/J213,"0")+IFERROR(V218/J218,"0")+IFERROR(V224/J224,"0")+IFERROR(V228/J228,"0")+IFERROR(V232/J232,"0")+IFERROR(V233/J233,"0")+IFERROR(V234/J234,"0")+IFERROR(V235/J235,"0")+IFERROR(V239/J239,"0")+IFERROR(V240/J240,"0")+IFERROR(V241/J241,"0")+IFERROR(V242/J242,"0")+IFERROR(V243/J243,"0")+IFERROR(V244/J244,"0")+IFERROR(V245/J245,"0")+IFERROR(V246/J246,"0")+IFERROR(V247/J247,"0")+IFERROR(V248/J248,"0"),0)</f>
        <v>10</v>
      </c>
      <c r="W253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134/J134,"0")+IFERROR(W140/J140,"0")+IFERROR(W145/J145,"0")+IFERROR(W146/J146,"0")+IFERROR(W147/J147,"0")+IFERROR(W148/J148,"0")+IFERROR(W152/J152,"0")+IFERROR(W153/J153,"0")+IFERROR(W159/J159,"0")+IFERROR(W160/J160,"0")+IFERROR(W165/J165,"0")+IFERROR(W170/J170,"0")+IFERROR(W176/J176,"0")+IFERROR(W181/J181,"0")+IFERROR(W182/J182,"0")+IFERROR(W187/J187,"0")+IFERROR(W188/J188,"0")+IFERROR(W189/J189,"0")+IFERROR(W190/J190,"0")+IFERROR(W195/J195,"0")+IFERROR(W200/J200,"0")+IFERROR(W201/J201,"0")+IFERROR(W207/J207,"0")+IFERROR(W213/J213,"0")+IFERROR(W218/J218,"0")+IFERROR(W224/J224,"0")+IFERROR(W228/J228,"0")+IFERROR(W232/J232,"0")+IFERROR(W233/J233,"0")+IFERROR(W234/J234,"0")+IFERROR(W235/J235,"0")+IFERROR(W239/J239,"0")+IFERROR(W240/J240,"0")+IFERROR(W241/J241,"0")+IFERROR(W242/J242,"0")+IFERROR(W243/J243,"0")+IFERROR(W244/J244,"0")+IFERROR(W245/J245,"0")+IFERROR(W246/J246,"0")+IFERROR(W247/J247,"0")+IFERROR(W248/J248,"0"),0)</f>
        <v>10</v>
      </c>
      <c r="X253" s="38"/>
      <c r="Y253" s="160"/>
      <c r="Z253" s="160"/>
    </row>
    <row r="254" spans="1:53" x14ac:dyDescent="0.2">
      <c r="A254" s="166"/>
      <c r="B254" s="166"/>
      <c r="C254" s="166"/>
      <c r="D254" s="166"/>
      <c r="E254" s="166"/>
      <c r="F254" s="166"/>
      <c r="G254" s="166"/>
      <c r="H254" s="166"/>
      <c r="I254" s="166"/>
      <c r="J254" s="166"/>
      <c r="K254" s="166"/>
      <c r="L254" s="166"/>
      <c r="M254" s="198"/>
      <c r="N254" s="190" t="s">
        <v>336</v>
      </c>
      <c r="O254" s="191"/>
      <c r="P254" s="191"/>
      <c r="Q254" s="191"/>
      <c r="R254" s="191"/>
      <c r="S254" s="191"/>
      <c r="T254" s="192"/>
      <c r="U254" s="38" t="s">
        <v>68</v>
      </c>
      <c r="V254" s="159">
        <f>GrossWeightTotal+PalletQtyTotal*25</f>
        <v>4035.7000000000003</v>
      </c>
      <c r="W254" s="159">
        <f>GrossWeightTotalR+PalletQtyTotalR*25</f>
        <v>4035.7000000000003</v>
      </c>
      <c r="X254" s="38"/>
      <c r="Y254" s="160"/>
      <c r="Z254" s="160"/>
    </row>
    <row r="255" spans="1:53" x14ac:dyDescent="0.2">
      <c r="A255" s="166"/>
      <c r="B255" s="166"/>
      <c r="C255" s="166"/>
      <c r="D255" s="166"/>
      <c r="E255" s="166"/>
      <c r="F255" s="166"/>
      <c r="G255" s="166"/>
      <c r="H255" s="166"/>
      <c r="I255" s="166"/>
      <c r="J255" s="166"/>
      <c r="K255" s="166"/>
      <c r="L255" s="166"/>
      <c r="M255" s="198"/>
      <c r="N255" s="190" t="s">
        <v>337</v>
      </c>
      <c r="O255" s="191"/>
      <c r="P255" s="191"/>
      <c r="Q255" s="191"/>
      <c r="R255" s="191"/>
      <c r="S255" s="191"/>
      <c r="T255" s="192"/>
      <c r="U255" s="38" t="s">
        <v>335</v>
      </c>
      <c r="V255" s="159">
        <f>IFERROR(V23+V32+V40+V46+V56+V62+V67+V73+V83+V90+V99+V105+V110+V118+V123+V129+V135+V141+V149+V154+V161+V166+V171+V177+V183+V191+V196+V202+V208+V214+V219+V225+V229+V236+V249,"0")</f>
        <v>743</v>
      </c>
      <c r="W255" s="159">
        <f>IFERROR(W23+W32+W40+W46+W56+W62+W67+W73+W83+W90+W99+W105+W110+W118+W123+W129+W135+W141+W149+W154+W161+W166+W171+W177+W183+W191+W196+W202+W208+W214+W219+W225+W229+W236+W249,"0")</f>
        <v>743</v>
      </c>
      <c r="X255" s="38"/>
      <c r="Y255" s="160"/>
      <c r="Z255" s="160"/>
    </row>
    <row r="256" spans="1:53" ht="14.25" customHeight="1" x14ac:dyDescent="0.2">
      <c r="A256" s="166"/>
      <c r="B256" s="166"/>
      <c r="C256" s="166"/>
      <c r="D256" s="166"/>
      <c r="E256" s="166"/>
      <c r="F256" s="166"/>
      <c r="G256" s="166"/>
      <c r="H256" s="166"/>
      <c r="I256" s="166"/>
      <c r="J256" s="166"/>
      <c r="K256" s="166"/>
      <c r="L256" s="166"/>
      <c r="M256" s="198"/>
      <c r="N256" s="190" t="s">
        <v>338</v>
      </c>
      <c r="O256" s="191"/>
      <c r="P256" s="191"/>
      <c r="Q256" s="191"/>
      <c r="R256" s="191"/>
      <c r="S256" s="191"/>
      <c r="T256" s="192"/>
      <c r="U256" s="40" t="s">
        <v>339</v>
      </c>
      <c r="V256" s="38"/>
      <c r="W256" s="38"/>
      <c r="X256" s="38">
        <f>IFERROR(X23+X32+X40+X46+X56+X62+X67+X73+X83+X90+X99+X105+X110+X118+X123+X129+X135+X141+X149+X154+X161+X166+X171+X177+X183+X191+X196+X202+X208+X214+X219+X225+X229+X236+X249,"0")</f>
        <v>11.455220000000001</v>
      </c>
      <c r="Y256" s="160"/>
      <c r="Z256" s="160"/>
    </row>
    <row r="257" spans="1:32" ht="13.5" customHeight="1" thickBot="1" x14ac:dyDescent="0.25"/>
    <row r="258" spans="1:32" ht="27" customHeight="1" thickTop="1" thickBot="1" x14ac:dyDescent="0.25">
      <c r="A258" s="41" t="s">
        <v>340</v>
      </c>
      <c r="B258" s="151" t="s">
        <v>60</v>
      </c>
      <c r="C258" s="161" t="s">
        <v>69</v>
      </c>
      <c r="D258" s="240"/>
      <c r="E258" s="240"/>
      <c r="F258" s="240"/>
      <c r="G258" s="240"/>
      <c r="H258" s="240"/>
      <c r="I258" s="240"/>
      <c r="J258" s="240"/>
      <c r="K258" s="240"/>
      <c r="L258" s="240"/>
      <c r="M258" s="240"/>
      <c r="N258" s="240"/>
      <c r="O258" s="240"/>
      <c r="P258" s="240"/>
      <c r="Q258" s="240"/>
      <c r="R258" s="222"/>
      <c r="S258" s="161" t="s">
        <v>206</v>
      </c>
      <c r="T258" s="222"/>
      <c r="U258" s="161" t="s">
        <v>225</v>
      </c>
      <c r="V258" s="240"/>
      <c r="W258" s="222"/>
      <c r="X258" s="161" t="s">
        <v>240</v>
      </c>
      <c r="Y258" s="240"/>
      <c r="Z258" s="240"/>
      <c r="AA258" s="240"/>
      <c r="AB258" s="222"/>
      <c r="AC258" s="151" t="s">
        <v>270</v>
      </c>
      <c r="AD258" s="161" t="s">
        <v>274</v>
      </c>
      <c r="AE258" s="222"/>
      <c r="AF258" s="151" t="s">
        <v>282</v>
      </c>
    </row>
    <row r="259" spans="1:32" ht="14.25" customHeight="1" thickTop="1" x14ac:dyDescent="0.2">
      <c r="A259" s="285" t="s">
        <v>341</v>
      </c>
      <c r="B259" s="161" t="s">
        <v>60</v>
      </c>
      <c r="C259" s="161" t="s">
        <v>70</v>
      </c>
      <c r="D259" s="161" t="s">
        <v>82</v>
      </c>
      <c r="E259" s="161" t="s">
        <v>92</v>
      </c>
      <c r="F259" s="161" t="s">
        <v>99</v>
      </c>
      <c r="G259" s="161" t="s">
        <v>117</v>
      </c>
      <c r="H259" s="161" t="s">
        <v>125</v>
      </c>
      <c r="I259" s="161" t="s">
        <v>129</v>
      </c>
      <c r="J259" s="161" t="s">
        <v>135</v>
      </c>
      <c r="K259" s="161" t="s">
        <v>148</v>
      </c>
      <c r="L259" s="161" t="s">
        <v>155</v>
      </c>
      <c r="M259" s="161" t="s">
        <v>171</v>
      </c>
      <c r="N259" s="161" t="s">
        <v>176</v>
      </c>
      <c r="O259" s="161" t="s">
        <v>179</v>
      </c>
      <c r="P259" s="161" t="s">
        <v>190</v>
      </c>
      <c r="Q259" s="161" t="s">
        <v>193</v>
      </c>
      <c r="R259" s="161" t="s">
        <v>201</v>
      </c>
      <c r="S259" s="161" t="s">
        <v>207</v>
      </c>
      <c r="T259" s="161" t="s">
        <v>210</v>
      </c>
      <c r="U259" s="161" t="s">
        <v>226</v>
      </c>
      <c r="V259" s="161" t="s">
        <v>231</v>
      </c>
      <c r="W259" s="161" t="s">
        <v>225</v>
      </c>
      <c r="X259" s="161" t="s">
        <v>241</v>
      </c>
      <c r="Y259" s="161" t="s">
        <v>244</v>
      </c>
      <c r="Z259" s="161" t="s">
        <v>252</v>
      </c>
      <c r="AA259" s="161" t="s">
        <v>261</v>
      </c>
      <c r="AB259" s="161" t="s">
        <v>265</v>
      </c>
      <c r="AC259" s="161" t="s">
        <v>271</v>
      </c>
      <c r="AD259" s="161" t="s">
        <v>275</v>
      </c>
      <c r="AE259" s="161" t="s">
        <v>279</v>
      </c>
      <c r="AF259" s="161" t="s">
        <v>283</v>
      </c>
    </row>
    <row r="260" spans="1:32" ht="13.5" customHeight="1" thickBot="1" x14ac:dyDescent="0.25">
      <c r="A260" s="286"/>
      <c r="B260" s="162"/>
      <c r="C260" s="162"/>
      <c r="D260" s="162"/>
      <c r="E260" s="162"/>
      <c r="F260" s="162"/>
      <c r="G260" s="162"/>
      <c r="H260" s="162"/>
      <c r="I260" s="162"/>
      <c r="J260" s="162"/>
      <c r="K260" s="162"/>
      <c r="L260" s="162"/>
      <c r="M260" s="162"/>
      <c r="N260" s="162"/>
      <c r="O260" s="162"/>
      <c r="P260" s="162"/>
      <c r="Q260" s="162"/>
      <c r="R260" s="162"/>
      <c r="S260" s="162"/>
      <c r="T260" s="162"/>
      <c r="U260" s="162"/>
      <c r="V260" s="162"/>
      <c r="W260" s="162"/>
      <c r="X260" s="162"/>
      <c r="Y260" s="162"/>
      <c r="Z260" s="162"/>
      <c r="AA260" s="162"/>
      <c r="AB260" s="162"/>
      <c r="AC260" s="162"/>
      <c r="AD260" s="162"/>
      <c r="AE260" s="162"/>
      <c r="AF260" s="162"/>
    </row>
    <row r="261" spans="1:32" ht="18" customHeight="1" thickTop="1" thickBot="1" x14ac:dyDescent="0.25">
      <c r="A261" s="41" t="s">
        <v>342</v>
      </c>
      <c r="B261" s="47">
        <f>IFERROR(V22*H22,"0")</f>
        <v>0</v>
      </c>
      <c r="C261" s="47">
        <f>IFERROR(V28*H28,"0")+IFERROR(V29*H29,"0")+IFERROR(V30*H30,"0")+IFERROR(V31*H31,"0")</f>
        <v>75</v>
      </c>
      <c r="D261" s="47">
        <f>IFERROR(V36*H36,"0")+IFERROR(V37*H37,"0")+IFERROR(V38*H38,"0")+IFERROR(V39*H39,"0")</f>
        <v>0</v>
      </c>
      <c r="E261" s="47">
        <f>IFERROR(V44*H44,"0")+IFERROR(V45*H45,"0")</f>
        <v>6</v>
      </c>
      <c r="F261" s="47">
        <f>IFERROR(V50*H50,"0")+IFERROR(V51*H51,"0")+IFERROR(V52*H52,"0")+IFERROR(V53*H53,"0")+IFERROR(V54*H54,"0")+IFERROR(V55*H55,"0")</f>
        <v>106.4</v>
      </c>
      <c r="G261" s="47">
        <f>IFERROR(V60*H60,"0")+IFERROR(V61*H61,"0")</f>
        <v>0</v>
      </c>
      <c r="H261" s="47">
        <f>IFERROR(V66*H66,"0")</f>
        <v>0</v>
      </c>
      <c r="I261" s="47">
        <f>IFERROR(V71*H71,"0")+IFERROR(V72*H72,"0")</f>
        <v>18</v>
      </c>
      <c r="J261" s="47">
        <f>IFERROR(V77*H77,"0")+IFERROR(V78*H78,"0")+IFERROR(V79*H79,"0")+IFERROR(V80*H80,"0")+IFERROR(V81*H81,"0")+IFERROR(V82*H82,"0")</f>
        <v>114</v>
      </c>
      <c r="K261" s="47">
        <f>IFERROR(V87*H87,"0")+IFERROR(V88*H88,"0")+IFERROR(V89*H89,"0")</f>
        <v>0</v>
      </c>
      <c r="L261" s="47">
        <f>IFERROR(V94*H94,"0")+IFERROR(V95*H95,"0")+IFERROR(V96*H96,"0")+IFERROR(V97*H97,"0")+IFERROR(V98*H98,"0")</f>
        <v>1267.2</v>
      </c>
      <c r="M261" s="47">
        <f>IFERROR(V103*H103,"0")+IFERROR(V104*H104,"0")</f>
        <v>240</v>
      </c>
      <c r="N261" s="47">
        <f>IFERROR(V109*H109,"0")</f>
        <v>120</v>
      </c>
      <c r="O261" s="47">
        <f>IFERROR(V114*H114,"0")+IFERROR(V115*H115,"0")+IFERROR(V116*H116,"0")+IFERROR(V117*H117,"0")</f>
        <v>90</v>
      </c>
      <c r="P261" s="47">
        <f>IFERROR(V122*H122,"0")</f>
        <v>0</v>
      </c>
      <c r="Q261" s="47">
        <f>IFERROR(V127*H127,"0")+IFERROR(V128*H128,"0")</f>
        <v>0</v>
      </c>
      <c r="R261" s="47">
        <f>IFERROR(V133*H133,"0")+IFERROR(V134*H134,"0")</f>
        <v>0</v>
      </c>
      <c r="S261" s="47">
        <f>IFERROR(V140*H140,"0")</f>
        <v>0</v>
      </c>
      <c r="T261" s="47">
        <f>IFERROR(V145*H145,"0")+IFERROR(V146*H146,"0")+IFERROR(V147*H147,"0")+IFERROR(V148*H148,"0")+IFERROR(V152*H152,"0")+IFERROR(V153*H153,"0")</f>
        <v>0</v>
      </c>
      <c r="U261" s="47">
        <f>IFERROR(V159*H159,"0")+IFERROR(V160*H160,"0")</f>
        <v>195</v>
      </c>
      <c r="V261" s="47">
        <f>IFERROR(V165*H165,"0")</f>
        <v>0</v>
      </c>
      <c r="W261" s="47">
        <f>IFERROR(V170*H170,"0")</f>
        <v>0</v>
      </c>
      <c r="X261" s="47">
        <f>IFERROR(V176*H176,"0")</f>
        <v>280</v>
      </c>
      <c r="Y261" s="47">
        <f>IFERROR(V181*H181,"0")+IFERROR(V182*H182,"0")</f>
        <v>56</v>
      </c>
      <c r="Z261" s="47">
        <f>IFERROR(V187*H187,"0")+IFERROR(V188*H188,"0")+IFERROR(V189*H189,"0")+IFERROR(V190*H190,"0")</f>
        <v>193.76</v>
      </c>
      <c r="AA261" s="47">
        <f>IFERROR(V195*H195,"0")</f>
        <v>0</v>
      </c>
      <c r="AB261" s="47">
        <f>IFERROR(V200*H200,"0")+IFERROR(V201*H201,"0")</f>
        <v>0</v>
      </c>
      <c r="AC261" s="47">
        <f>IFERROR(V207*H207,"0")</f>
        <v>0</v>
      </c>
      <c r="AD261" s="47">
        <f>IFERROR(V213*H213,"0")</f>
        <v>320</v>
      </c>
      <c r="AE261" s="47">
        <f>IFERROR(V218*H218,"0")</f>
        <v>0</v>
      </c>
      <c r="AF261" s="47">
        <f>IFERROR(V224*H224,"0")+IFERROR(V228*H228,"0")+IFERROR(V232*H232,"0")+IFERROR(V233*H233,"0")+IFERROR(V234*H234,"0")+IFERROR(V235*H235,"0")+IFERROR(V239*H239,"0")+IFERROR(V240*H240,"0")+IFERROR(V241*H241,"0")+IFERROR(V242*H242,"0")+IFERROR(V243*H243,"0")+IFERROR(V244*H244,"0")+IFERROR(V245*H245,"0")+IFERROR(V246*H246,"0")+IFERROR(V247*H247,"0")+IFERROR(V248*H248,"0")</f>
        <v>410.90000000000003</v>
      </c>
    </row>
    <row r="262" spans="1:32" ht="13.5" customHeight="1" thickTop="1" x14ac:dyDescent="0.2">
      <c r="C262" s="1"/>
    </row>
    <row r="263" spans="1:32" ht="19.5" customHeight="1" x14ac:dyDescent="0.2">
      <c r="A263" s="59" t="s">
        <v>343</v>
      </c>
      <c r="B263" s="59" t="s">
        <v>344</v>
      </c>
      <c r="C263" s="59" t="s">
        <v>345</v>
      </c>
    </row>
    <row r="264" spans="1:32" x14ac:dyDescent="0.2">
      <c r="A264" s="60">
        <f>SUMPRODUCT(--(BA:BA="ЗПФ"),--(U:U="кор"),H:H,W:W)+SUMPRODUCT(--(BA:BA="ЗПФ"),--(U:U="кг"),W:W)</f>
        <v>2223.3599999999997</v>
      </c>
      <c r="B264" s="61">
        <f>SUMPRODUCT(--(BA:BA="ПГП"),--(U:U="кор"),H:H,W:W)+SUMPRODUCT(--(BA:BA="ПГП"),--(U:U="кг"),W:W)</f>
        <v>1268.8999999999999</v>
      </c>
      <c r="C264" s="61">
        <f>SUMPRODUCT(--(BA:BA="КИЗ"),--(U:U="кор"),H:H,W:W)+SUMPRODUCT(--(BA:BA="КИЗ"),--(U:U="кг"),W:W)</f>
        <v>0</v>
      </c>
    </row>
  </sheetData>
  <sheetProtection algorithmName="SHA-512" hashValue="WsqPwgKiVGq9BYAotW3UyPc9DcltwSinIa9PUkTX/vqIEOTFKXOM/1pbOXT7DEmjpteWhoADUiR48bd1BB38Vg==" saltValue="CCcpsdQI9iNTzicL0QDdiQ==" spinCount="100000" sheet="1" objects="1" scenarios="1" sort="0" autoFilter="0" pivotTables="0"/>
  <autoFilter ref="B18:X256">
    <filterColumn colId="2" showButton="0"/>
    <filterColumn colId="12" showButton="0"/>
    <filterColumn colId="13" showButton="0"/>
    <filterColumn colId="14" showButton="0"/>
    <filterColumn colId="15" showButton="0"/>
  </autoFilter>
  <mergeCells count="464">
    <mergeCell ref="H9:I9"/>
    <mergeCell ref="A90:M91"/>
    <mergeCell ref="N197:T197"/>
    <mergeCell ref="A56:M57"/>
    <mergeCell ref="A154:M155"/>
    <mergeCell ref="A129:M130"/>
    <mergeCell ref="N170:R170"/>
    <mergeCell ref="D78:E78"/>
    <mergeCell ref="D134:E134"/>
    <mergeCell ref="N184:T184"/>
    <mergeCell ref="N171:T171"/>
    <mergeCell ref="N28:R28"/>
    <mergeCell ref="D71:E71"/>
    <mergeCell ref="H5:L5"/>
    <mergeCell ref="T259:T260"/>
    <mergeCell ref="V259:V260"/>
    <mergeCell ref="N104:R104"/>
    <mergeCell ref="B17:B18"/>
    <mergeCell ref="N54:R54"/>
    <mergeCell ref="A149:M150"/>
    <mergeCell ref="A158:X158"/>
    <mergeCell ref="N81:R81"/>
    <mergeCell ref="T10:U10"/>
    <mergeCell ref="D195:E195"/>
    <mergeCell ref="A204:X204"/>
    <mergeCell ref="D189:E189"/>
    <mergeCell ref="D66:E66"/>
    <mergeCell ref="N181:R181"/>
    <mergeCell ref="N32:T32"/>
    <mergeCell ref="D53:E53"/>
    <mergeCell ref="D60:E60"/>
    <mergeCell ref="A69:X69"/>
    <mergeCell ref="D187:E187"/>
    <mergeCell ref="N202:T202"/>
    <mergeCell ref="N24:T24"/>
    <mergeCell ref="D45:E45"/>
    <mergeCell ref="A198:X198"/>
    <mergeCell ref="R6:S9"/>
    <mergeCell ref="N36:R36"/>
    <mergeCell ref="N207:R207"/>
    <mergeCell ref="B259:B260"/>
    <mergeCell ref="A219:M220"/>
    <mergeCell ref="D245:E245"/>
    <mergeCell ref="D224:E224"/>
    <mergeCell ref="A93:X93"/>
    <mergeCell ref="N46:T46"/>
    <mergeCell ref="A6:C6"/>
    <mergeCell ref="N196:T196"/>
    <mergeCell ref="A25:X25"/>
    <mergeCell ref="A221:X221"/>
    <mergeCell ref="A223:X223"/>
    <mergeCell ref="N225:T225"/>
    <mergeCell ref="A123:M124"/>
    <mergeCell ref="N254:T254"/>
    <mergeCell ref="A211:X211"/>
    <mergeCell ref="A186:X186"/>
    <mergeCell ref="N30:R30"/>
    <mergeCell ref="D98:E98"/>
    <mergeCell ref="A83:M84"/>
    <mergeCell ref="N166:T166"/>
    <mergeCell ref="N215:T215"/>
    <mergeCell ref="N2:U3"/>
    <mergeCell ref="D79:E79"/>
    <mergeCell ref="BA17:BA18"/>
    <mergeCell ref="N123:T123"/>
    <mergeCell ref="N94:R94"/>
    <mergeCell ref="D81:E81"/>
    <mergeCell ref="A212:X212"/>
    <mergeCell ref="AA17:AC18"/>
    <mergeCell ref="A217:X217"/>
    <mergeCell ref="A27:X27"/>
    <mergeCell ref="N124:T124"/>
    <mergeCell ref="N118:T118"/>
    <mergeCell ref="A99:M100"/>
    <mergeCell ref="A85:X85"/>
    <mergeCell ref="N127:R127"/>
    <mergeCell ref="N47:T47"/>
    <mergeCell ref="N176:R176"/>
    <mergeCell ref="D147:E147"/>
    <mergeCell ref="A156:X156"/>
    <mergeCell ref="N116:R116"/>
    <mergeCell ref="D122:E122"/>
    <mergeCell ref="N103:R103"/>
    <mergeCell ref="N130:T130"/>
    <mergeCell ref="N68:T68"/>
    <mergeCell ref="AD259:AD260"/>
    <mergeCell ref="D28:E28"/>
    <mergeCell ref="N128:R128"/>
    <mergeCell ref="A143:X143"/>
    <mergeCell ref="D117:E117"/>
    <mergeCell ref="D55:E55"/>
    <mergeCell ref="D30:E30"/>
    <mergeCell ref="N195:R195"/>
    <mergeCell ref="D5:E5"/>
    <mergeCell ref="N111:T111"/>
    <mergeCell ref="D94:E94"/>
    <mergeCell ref="N119:T119"/>
    <mergeCell ref="A65:X65"/>
    <mergeCell ref="N162:T162"/>
    <mergeCell ref="O10:P10"/>
    <mergeCell ref="N177:T177"/>
    <mergeCell ref="A105:M106"/>
    <mergeCell ref="A179:X179"/>
    <mergeCell ref="A236:M237"/>
    <mergeCell ref="D145:E145"/>
    <mergeCell ref="N52:R52"/>
    <mergeCell ref="D8:L8"/>
    <mergeCell ref="N39:R39"/>
    <mergeCell ref="D87:E87"/>
    <mergeCell ref="J259:J260"/>
    <mergeCell ref="N219:T219"/>
    <mergeCell ref="A222:X222"/>
    <mergeCell ref="D240:E240"/>
    <mergeCell ref="A191:M192"/>
    <mergeCell ref="N228:R228"/>
    <mergeCell ref="N17:R18"/>
    <mergeCell ref="A110:M111"/>
    <mergeCell ref="A166:M167"/>
    <mergeCell ref="N134:R134"/>
    <mergeCell ref="N243:R243"/>
    <mergeCell ref="N50:R50"/>
    <mergeCell ref="A75:X75"/>
    <mergeCell ref="D31:E31"/>
    <mergeCell ref="N208:T208"/>
    <mergeCell ref="D77:E77"/>
    <mergeCell ref="A206:X206"/>
    <mergeCell ref="N147:R147"/>
    <mergeCell ref="A199:X199"/>
    <mergeCell ref="U259:U260"/>
    <mergeCell ref="W17:W18"/>
    <mergeCell ref="N161:T161"/>
    <mergeCell ref="A59:X59"/>
    <mergeCell ref="AC259:AC260"/>
    <mergeCell ref="AE259:AE260"/>
    <mergeCell ref="N250:T250"/>
    <mergeCell ref="A175:X175"/>
    <mergeCell ref="D160:E160"/>
    <mergeCell ref="I17:I18"/>
    <mergeCell ref="N237:T237"/>
    <mergeCell ref="N203:T203"/>
    <mergeCell ref="T12:U12"/>
    <mergeCell ref="D72:E72"/>
    <mergeCell ref="N214:T214"/>
    <mergeCell ref="D235:E235"/>
    <mergeCell ref="A23:M24"/>
    <mergeCell ref="N60:R60"/>
    <mergeCell ref="N78:R78"/>
    <mergeCell ref="N241:R241"/>
    <mergeCell ref="AD17:AD18"/>
    <mergeCell ref="N67:T67"/>
    <mergeCell ref="N80:R80"/>
    <mergeCell ref="D88:E88"/>
    <mergeCell ref="D148:E148"/>
    <mergeCell ref="N55:R55"/>
    <mergeCell ref="D115:E115"/>
    <mergeCell ref="N218:R218"/>
    <mergeCell ref="G259:G260"/>
    <mergeCell ref="N244:R244"/>
    <mergeCell ref="I259:I260"/>
    <mergeCell ref="A17:A18"/>
    <mergeCell ref="K17:K18"/>
    <mergeCell ref="A20:X20"/>
    <mergeCell ref="C17:C18"/>
    <mergeCell ref="A125:X125"/>
    <mergeCell ref="A259:A260"/>
    <mergeCell ref="D103:E103"/>
    <mergeCell ref="D37:E37"/>
    <mergeCell ref="A112:X112"/>
    <mergeCell ref="N209:T209"/>
    <mergeCell ref="N251:T251"/>
    <mergeCell ref="D232:E232"/>
    <mergeCell ref="A64:X64"/>
    <mergeCell ref="D38:E38"/>
    <mergeCell ref="A107:X107"/>
    <mergeCell ref="N253:T253"/>
    <mergeCell ref="H259:H260"/>
    <mergeCell ref="J17:J18"/>
    <mergeCell ref="D82:E82"/>
    <mergeCell ref="A157:X157"/>
    <mergeCell ref="L17:L18"/>
    <mergeCell ref="AB259:AB260"/>
    <mergeCell ref="N213:R213"/>
    <mergeCell ref="D96:E96"/>
    <mergeCell ref="N242:R242"/>
    <mergeCell ref="D52:E52"/>
    <mergeCell ref="N165:R165"/>
    <mergeCell ref="A118:M119"/>
    <mergeCell ref="N152:R152"/>
    <mergeCell ref="N15:R16"/>
    <mergeCell ref="D116:E116"/>
    <mergeCell ref="N141:T141"/>
    <mergeCell ref="R259:R260"/>
    <mergeCell ref="A231:X231"/>
    <mergeCell ref="A35:X35"/>
    <mergeCell ref="A102:X102"/>
    <mergeCell ref="N136:T136"/>
    <mergeCell ref="A202:M203"/>
    <mergeCell ref="N145:R145"/>
    <mergeCell ref="A168:X168"/>
    <mergeCell ref="A73:M74"/>
    <mergeCell ref="D182:E182"/>
    <mergeCell ref="D109:E109"/>
    <mergeCell ref="O259:O260"/>
    <mergeCell ref="D248:E248"/>
    <mergeCell ref="U258:W258"/>
    <mergeCell ref="N96:R96"/>
    <mergeCell ref="T5:U5"/>
    <mergeCell ref="D190:E190"/>
    <mergeCell ref="U17:U18"/>
    <mergeCell ref="D246:E246"/>
    <mergeCell ref="N90:T90"/>
    <mergeCell ref="D233:E233"/>
    <mergeCell ref="N140:R140"/>
    <mergeCell ref="A21:X21"/>
    <mergeCell ref="N232:R232"/>
    <mergeCell ref="N83:T83"/>
    <mergeCell ref="D104:E104"/>
    <mergeCell ref="N154:T154"/>
    <mergeCell ref="A113:X113"/>
    <mergeCell ref="T6:U9"/>
    <mergeCell ref="N77:R77"/>
    <mergeCell ref="D7:L7"/>
    <mergeCell ref="A70:X70"/>
    <mergeCell ref="D153:E153"/>
    <mergeCell ref="N230:T230"/>
    <mergeCell ref="D128:E128"/>
    <mergeCell ref="N178:T178"/>
    <mergeCell ref="N109:R109"/>
    <mergeCell ref="N256:T256"/>
    <mergeCell ref="A131:X131"/>
    <mergeCell ref="N29:R29"/>
    <mergeCell ref="N200:R200"/>
    <mergeCell ref="N31:R31"/>
    <mergeCell ref="N87:R87"/>
    <mergeCell ref="A34:X34"/>
    <mergeCell ref="D201:E201"/>
    <mergeCell ref="N245:R245"/>
    <mergeCell ref="N167:T167"/>
    <mergeCell ref="D188:E188"/>
    <mergeCell ref="A49:X49"/>
    <mergeCell ref="N89:R89"/>
    <mergeCell ref="N153:R153"/>
    <mergeCell ref="N249:T249"/>
    <mergeCell ref="A205:X205"/>
    <mergeCell ref="N40:T40"/>
    <mergeCell ref="N234:R234"/>
    <mergeCell ref="D36:E36"/>
    <mergeCell ref="N71:R71"/>
    <mergeCell ref="N135:T135"/>
    <mergeCell ref="Q259:Q260"/>
    <mergeCell ref="A208:M209"/>
    <mergeCell ref="S259:S260"/>
    <mergeCell ref="N115:R115"/>
    <mergeCell ref="D61:E61"/>
    <mergeCell ref="A46:M47"/>
    <mergeCell ref="N148:R148"/>
    <mergeCell ref="N240:R240"/>
    <mergeCell ref="N44:R44"/>
    <mergeCell ref="N190:R190"/>
    <mergeCell ref="D127:E127"/>
    <mergeCell ref="A58:X58"/>
    <mergeCell ref="N155:T155"/>
    <mergeCell ref="D176:E176"/>
    <mergeCell ref="D114:E114"/>
    <mergeCell ref="P259:P260"/>
    <mergeCell ref="D51:E51"/>
    <mergeCell ref="A171:M172"/>
    <mergeCell ref="N172:T172"/>
    <mergeCell ref="A229:M230"/>
    <mergeCell ref="N95:R95"/>
    <mergeCell ref="N159:R159"/>
    <mergeCell ref="N97:R97"/>
    <mergeCell ref="D140:E140"/>
    <mergeCell ref="D259:D260"/>
    <mergeCell ref="F259:F260"/>
    <mergeCell ref="H17:H18"/>
    <mergeCell ref="X258:AB258"/>
    <mergeCell ref="A86:X86"/>
    <mergeCell ref="N183:T183"/>
    <mergeCell ref="A42:X42"/>
    <mergeCell ref="A151:X151"/>
    <mergeCell ref="N98:R98"/>
    <mergeCell ref="A144:X144"/>
    <mergeCell ref="N41:T41"/>
    <mergeCell ref="S258:T258"/>
    <mergeCell ref="N106:T106"/>
    <mergeCell ref="D181:E181"/>
    <mergeCell ref="N252:T252"/>
    <mergeCell ref="N56:T56"/>
    <mergeCell ref="N105:T105"/>
    <mergeCell ref="D39:E39"/>
    <mergeCell ref="N187:R187"/>
    <mergeCell ref="Y259:Y260"/>
    <mergeCell ref="AA259:AA260"/>
    <mergeCell ref="D89:E89"/>
    <mergeCell ref="A161:M162"/>
    <mergeCell ref="N45:R45"/>
    <mergeCell ref="H1:O1"/>
    <mergeCell ref="O9:P9"/>
    <mergeCell ref="N22:R22"/>
    <mergeCell ref="A163:X163"/>
    <mergeCell ref="A101:X101"/>
    <mergeCell ref="A76:X76"/>
    <mergeCell ref="Z17:Z18"/>
    <mergeCell ref="N100:T100"/>
    <mergeCell ref="N110:T110"/>
    <mergeCell ref="F5:G5"/>
    <mergeCell ref="O5:P5"/>
    <mergeCell ref="A13:L13"/>
    <mergeCell ref="A15:L15"/>
    <mergeCell ref="J9:L9"/>
    <mergeCell ref="R5:S5"/>
    <mergeCell ref="S17:T17"/>
    <mergeCell ref="P1:R1"/>
    <mergeCell ref="N91:T91"/>
    <mergeCell ref="A5:C5"/>
    <mergeCell ref="D9:E9"/>
    <mergeCell ref="F9:G9"/>
    <mergeCell ref="D1:F1"/>
    <mergeCell ref="O6:P6"/>
    <mergeCell ref="O11:P11"/>
    <mergeCell ref="AD258:AE258"/>
    <mergeCell ref="A214:M215"/>
    <mergeCell ref="A32:M33"/>
    <mergeCell ref="D146:E146"/>
    <mergeCell ref="N62:T62"/>
    <mergeCell ref="A92:X92"/>
    <mergeCell ref="D207:E207"/>
    <mergeCell ref="N191:T191"/>
    <mergeCell ref="A216:X216"/>
    <mergeCell ref="N114:R114"/>
    <mergeCell ref="A67:M68"/>
    <mergeCell ref="D218:E218"/>
    <mergeCell ref="A227:X227"/>
    <mergeCell ref="D247:E247"/>
    <mergeCell ref="N160:R160"/>
    <mergeCell ref="A164:X164"/>
    <mergeCell ref="N246:R246"/>
    <mergeCell ref="A196:M197"/>
    <mergeCell ref="N233:R233"/>
    <mergeCell ref="N37:R37"/>
    <mergeCell ref="D170:E170"/>
    <mergeCell ref="N72:R72"/>
    <mergeCell ref="N248:R248"/>
    <mergeCell ref="C258:R258"/>
    <mergeCell ref="C259:C260"/>
    <mergeCell ref="N57:T57"/>
    <mergeCell ref="E259:E260"/>
    <mergeCell ref="G17:G18"/>
    <mergeCell ref="N220:T220"/>
    <mergeCell ref="H10:L10"/>
    <mergeCell ref="A193:X193"/>
    <mergeCell ref="D159:E159"/>
    <mergeCell ref="A225:M226"/>
    <mergeCell ref="D80:E80"/>
    <mergeCell ref="N66:R66"/>
    <mergeCell ref="N188:R188"/>
    <mergeCell ref="N53:R53"/>
    <mergeCell ref="A26:X26"/>
    <mergeCell ref="N117:R117"/>
    <mergeCell ref="N61:R61"/>
    <mergeCell ref="D200:E200"/>
    <mergeCell ref="X259:X260"/>
    <mergeCell ref="D228:E228"/>
    <mergeCell ref="D10:E10"/>
    <mergeCell ref="F10:G10"/>
    <mergeCell ref="T11:U11"/>
    <mergeCell ref="A169:X169"/>
    <mergeCell ref="A40:M41"/>
    <mergeCell ref="Z259:Z260"/>
    <mergeCell ref="A9:C9"/>
    <mergeCell ref="O12:P12"/>
    <mergeCell ref="A173:X173"/>
    <mergeCell ref="D6:L6"/>
    <mergeCell ref="O13:P13"/>
    <mergeCell ref="N201:R201"/>
    <mergeCell ref="D22:E22"/>
    <mergeCell ref="N51:R51"/>
    <mergeCell ref="N226:T226"/>
    <mergeCell ref="N122:R122"/>
    <mergeCell ref="N239:R239"/>
    <mergeCell ref="A120:X120"/>
    <mergeCell ref="A177:M178"/>
    <mergeCell ref="N192:T192"/>
    <mergeCell ref="D213:E213"/>
    <mergeCell ref="N129:T129"/>
    <mergeCell ref="N63:T63"/>
    <mergeCell ref="K259:K260"/>
    <mergeCell ref="M17:M18"/>
    <mergeCell ref="N236:T236"/>
    <mergeCell ref="O8:P8"/>
    <mergeCell ref="N133:R133"/>
    <mergeCell ref="D241:E241"/>
    <mergeCell ref="AF259:AF260"/>
    <mergeCell ref="N84:T84"/>
    <mergeCell ref="D243:E243"/>
    <mergeCell ref="N149:T149"/>
    <mergeCell ref="A108:X108"/>
    <mergeCell ref="A174:X174"/>
    <mergeCell ref="A12:L12"/>
    <mergeCell ref="N142:T142"/>
    <mergeCell ref="A238:X238"/>
    <mergeCell ref="A14:L14"/>
    <mergeCell ref="A183:M184"/>
    <mergeCell ref="N224:R224"/>
    <mergeCell ref="N189:R189"/>
    <mergeCell ref="A251:M256"/>
    <mergeCell ref="N82:R82"/>
    <mergeCell ref="A121:X121"/>
    <mergeCell ref="A249:M250"/>
    <mergeCell ref="D165:E165"/>
    <mergeCell ref="N146:R146"/>
    <mergeCell ref="M259:M260"/>
    <mergeCell ref="D152:E152"/>
    <mergeCell ref="N33:T33"/>
    <mergeCell ref="D29:E29"/>
    <mergeCell ref="N73:T73"/>
    <mergeCell ref="F17:F18"/>
    <mergeCell ref="D242:E242"/>
    <mergeCell ref="N235:R235"/>
    <mergeCell ref="D234:E234"/>
    <mergeCell ref="A135:M136"/>
    <mergeCell ref="A126:X126"/>
    <mergeCell ref="D244:E244"/>
    <mergeCell ref="N150:T150"/>
    <mergeCell ref="N255:T255"/>
    <mergeCell ref="A180:X180"/>
    <mergeCell ref="A19:X19"/>
    <mergeCell ref="N88:R88"/>
    <mergeCell ref="A62:M63"/>
    <mergeCell ref="N23:T23"/>
    <mergeCell ref="A48:X48"/>
    <mergeCell ref="D133:E133"/>
    <mergeCell ref="D54:E54"/>
    <mergeCell ref="A137:X137"/>
    <mergeCell ref="N99:T99"/>
    <mergeCell ref="D239:E239"/>
    <mergeCell ref="N74:T74"/>
    <mergeCell ref="D95:E95"/>
    <mergeCell ref="A194:X194"/>
    <mergeCell ref="W259:W260"/>
    <mergeCell ref="Y17:Y18"/>
    <mergeCell ref="A139:X139"/>
    <mergeCell ref="A210:X210"/>
    <mergeCell ref="A8:C8"/>
    <mergeCell ref="A185:X185"/>
    <mergeCell ref="D97:E97"/>
    <mergeCell ref="A10:C10"/>
    <mergeCell ref="A43:X43"/>
    <mergeCell ref="N247:R247"/>
    <mergeCell ref="A141:M142"/>
    <mergeCell ref="N182:R182"/>
    <mergeCell ref="N38:R38"/>
    <mergeCell ref="D17:E18"/>
    <mergeCell ref="V17:V18"/>
    <mergeCell ref="A138:X138"/>
    <mergeCell ref="X17:X18"/>
    <mergeCell ref="A132:X132"/>
    <mergeCell ref="N229:T229"/>
    <mergeCell ref="D50:E50"/>
    <mergeCell ref="D44:E44"/>
    <mergeCell ref="N79:R79"/>
    <mergeCell ref="L259:L260"/>
    <mergeCell ref="N259:N26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346</v>
      </c>
      <c r="H1" s="53"/>
    </row>
    <row r="3" spans="2:8" x14ac:dyDescent="0.2">
      <c r="B3" s="48" t="s">
        <v>347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348</v>
      </c>
      <c r="D6" s="48" t="s">
        <v>349</v>
      </c>
      <c r="E6" s="48"/>
    </row>
    <row r="8" spans="2:8" x14ac:dyDescent="0.2">
      <c r="B8" s="48" t="s">
        <v>19</v>
      </c>
      <c r="C8" s="48" t="s">
        <v>348</v>
      </c>
      <c r="D8" s="48"/>
      <c r="E8" s="48"/>
    </row>
    <row r="10" spans="2:8" x14ac:dyDescent="0.2">
      <c r="B10" s="48" t="s">
        <v>350</v>
      </c>
      <c r="C10" s="48"/>
      <c r="D10" s="48"/>
      <c r="E10" s="48"/>
    </row>
    <row r="11" spans="2:8" x14ac:dyDescent="0.2">
      <c r="B11" s="48" t="s">
        <v>351</v>
      </c>
      <c r="C11" s="48"/>
      <c r="D11" s="48"/>
      <c r="E11" s="48"/>
    </row>
    <row r="12" spans="2:8" x14ac:dyDescent="0.2">
      <c r="B12" s="48" t="s">
        <v>352</v>
      </c>
      <c r="C12" s="48"/>
      <c r="D12" s="48"/>
      <c r="E12" s="48"/>
    </row>
    <row r="13" spans="2:8" x14ac:dyDescent="0.2">
      <c r="B13" s="48" t="s">
        <v>353</v>
      </c>
      <c r="C13" s="48"/>
      <c r="D13" s="48"/>
      <c r="E13" s="48"/>
    </row>
    <row r="14" spans="2:8" x14ac:dyDescent="0.2">
      <c r="B14" s="48" t="s">
        <v>354</v>
      </c>
      <c r="C14" s="48"/>
      <c r="D14" s="48"/>
      <c r="E14" s="48"/>
    </row>
    <row r="15" spans="2:8" x14ac:dyDescent="0.2">
      <c r="B15" s="48" t="s">
        <v>355</v>
      </c>
      <c r="C15" s="48"/>
      <c r="D15" s="48"/>
      <c r="E15" s="48"/>
    </row>
    <row r="16" spans="2:8" x14ac:dyDescent="0.2">
      <c r="B16" s="48" t="s">
        <v>356</v>
      </c>
      <c r="C16" s="48"/>
      <c r="D16" s="48"/>
      <c r="E16" s="48"/>
    </row>
    <row r="17" spans="2:5" x14ac:dyDescent="0.2">
      <c r="B17" s="48" t="s">
        <v>357</v>
      </c>
      <c r="C17" s="48"/>
      <c r="D17" s="48"/>
      <c r="E17" s="48"/>
    </row>
    <row r="18" spans="2:5" x14ac:dyDescent="0.2">
      <c r="B18" s="48" t="s">
        <v>358</v>
      </c>
      <c r="C18" s="48"/>
      <c r="D18" s="48"/>
      <c r="E18" s="48"/>
    </row>
    <row r="19" spans="2:5" x14ac:dyDescent="0.2">
      <c r="B19" s="48" t="s">
        <v>359</v>
      </c>
      <c r="C19" s="48"/>
      <c r="D19" s="48"/>
      <c r="E19" s="48"/>
    </row>
    <row r="20" spans="2:5" x14ac:dyDescent="0.2">
      <c r="B20" s="48" t="s">
        <v>360</v>
      </c>
      <c r="C20" s="48"/>
      <c r="D20" s="48"/>
      <c r="E20" s="48"/>
    </row>
  </sheetData>
  <sheetProtection algorithmName="SHA-512" hashValue="e+4Le1aHWwBCRw8BM67MP0yMpUoi9hdGhj0zX1P4ZDZcIUFgMK7gEXFHfz3Rodx3CsUC4ri2xaCgF7fF09TFdg==" saltValue="oU0oaWVVxFZn8tQVHa3d+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393</vt:i4>
      </vt:variant>
    </vt:vector>
  </HeadingPairs>
  <TitlesOfParts>
    <vt:vector size="39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2023-12-08T08:47:31Z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