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F260" i="1" l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W182" i="1"/>
  <c r="V182" i="1"/>
  <c r="X181" i="1"/>
  <c r="W181" i="1"/>
  <c r="X180" i="1"/>
  <c r="X182" i="1" s="1"/>
  <c r="W180" i="1"/>
  <c r="W183" i="1" s="1"/>
  <c r="V177" i="1"/>
  <c r="X176" i="1"/>
  <c r="V176" i="1"/>
  <c r="X175" i="1"/>
  <c r="W175" i="1"/>
  <c r="W176" i="1" s="1"/>
  <c r="N175" i="1"/>
  <c r="V171" i="1"/>
  <c r="X170" i="1"/>
  <c r="V170" i="1"/>
  <c r="X169" i="1"/>
  <c r="W169" i="1"/>
  <c r="W170" i="1" s="1"/>
  <c r="V166" i="1"/>
  <c r="X165" i="1"/>
  <c r="W165" i="1"/>
  <c r="V165" i="1"/>
  <c r="X164" i="1"/>
  <c r="W164" i="1"/>
  <c r="W166" i="1" s="1"/>
  <c r="N164" i="1"/>
  <c r="V161" i="1"/>
  <c r="X160" i="1"/>
  <c r="W160" i="1"/>
  <c r="V160" i="1"/>
  <c r="X159" i="1"/>
  <c r="W159" i="1"/>
  <c r="N159" i="1"/>
  <c r="X158" i="1"/>
  <c r="W158" i="1"/>
  <c r="W161" i="1" s="1"/>
  <c r="N158" i="1"/>
  <c r="W154" i="1"/>
  <c r="V154" i="1"/>
  <c r="W153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N147" i="1"/>
  <c r="X146" i="1"/>
  <c r="W146" i="1"/>
  <c r="N146" i="1"/>
  <c r="X145" i="1"/>
  <c r="W145" i="1"/>
  <c r="W148" i="1" s="1"/>
  <c r="X144" i="1"/>
  <c r="X148" i="1" s="1"/>
  <c r="W144" i="1"/>
  <c r="N144" i="1"/>
  <c r="W141" i="1"/>
  <c r="V141" i="1"/>
  <c r="W140" i="1"/>
  <c r="V140" i="1"/>
  <c r="X139" i="1"/>
  <c r="X140" i="1" s="1"/>
  <c r="W139" i="1"/>
  <c r="N139" i="1"/>
  <c r="V135" i="1"/>
  <c r="V134" i="1"/>
  <c r="X133" i="1"/>
  <c r="W133" i="1"/>
  <c r="N133" i="1"/>
  <c r="X132" i="1"/>
  <c r="X134" i="1" s="1"/>
  <c r="W132" i="1"/>
  <c r="W134" i="1" s="1"/>
  <c r="N132" i="1"/>
  <c r="V129" i="1"/>
  <c r="X128" i="1"/>
  <c r="V128" i="1"/>
  <c r="X127" i="1"/>
  <c r="W127" i="1"/>
  <c r="N127" i="1"/>
  <c r="X126" i="1"/>
  <c r="W126" i="1"/>
  <c r="W128" i="1" s="1"/>
  <c r="N126" i="1"/>
  <c r="V123" i="1"/>
  <c r="X122" i="1"/>
  <c r="W122" i="1"/>
  <c r="V122" i="1"/>
  <c r="X121" i="1"/>
  <c r="W121" i="1"/>
  <c r="W123" i="1" s="1"/>
  <c r="N121" i="1"/>
  <c r="V118" i="1"/>
  <c r="W117" i="1"/>
  <c r="V117" i="1"/>
  <c r="X116" i="1"/>
  <c r="W116" i="1"/>
  <c r="N116" i="1"/>
  <c r="X115" i="1"/>
  <c r="W115" i="1"/>
  <c r="N115" i="1"/>
  <c r="X114" i="1"/>
  <c r="X117" i="1" s="1"/>
  <c r="W114" i="1"/>
  <c r="X113" i="1"/>
  <c r="W113" i="1"/>
  <c r="W118" i="1" s="1"/>
  <c r="N113" i="1"/>
  <c r="V110" i="1"/>
  <c r="X109" i="1"/>
  <c r="W109" i="1"/>
  <c r="V109" i="1"/>
  <c r="X108" i="1"/>
  <c r="W108" i="1"/>
  <c r="W110" i="1" s="1"/>
  <c r="N108" i="1"/>
  <c r="V105" i="1"/>
  <c r="X104" i="1"/>
  <c r="W104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W90" i="1"/>
  <c r="V90" i="1"/>
  <c r="X89" i="1"/>
  <c r="W89" i="1"/>
  <c r="N89" i="1"/>
  <c r="X88" i="1"/>
  <c r="W88" i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3" i="1" s="1"/>
  <c r="N77" i="1"/>
  <c r="V74" i="1"/>
  <c r="X73" i="1"/>
  <c r="V73" i="1"/>
  <c r="X72" i="1"/>
  <c r="W72" i="1"/>
  <c r="N72" i="1"/>
  <c r="X71" i="1"/>
  <c r="W71" i="1"/>
  <c r="W73" i="1" s="1"/>
  <c r="N71" i="1"/>
  <c r="V68" i="1"/>
  <c r="X67" i="1"/>
  <c r="W67" i="1"/>
  <c r="V67" i="1"/>
  <c r="X66" i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6" i="1" s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0" i="1" s="1"/>
  <c r="V32" i="1"/>
  <c r="X31" i="1"/>
  <c r="W31" i="1"/>
  <c r="N31" i="1"/>
  <c r="X30" i="1"/>
  <c r="W30" i="1"/>
  <c r="N30" i="1"/>
  <c r="X29" i="1"/>
  <c r="W29" i="1"/>
  <c r="W251" i="1" s="1"/>
  <c r="N29" i="1"/>
  <c r="X28" i="1"/>
  <c r="X32" i="1" s="1"/>
  <c r="W28" i="1"/>
  <c r="W32" i="1" s="1"/>
  <c r="N28" i="1"/>
  <c r="W24" i="1"/>
  <c r="V24" i="1"/>
  <c r="X23" i="1"/>
  <c r="W23" i="1"/>
  <c r="V23" i="1"/>
  <c r="V254" i="1" s="1"/>
  <c r="X22" i="1"/>
  <c r="W22" i="1"/>
  <c r="W252" i="1" s="1"/>
  <c r="N22" i="1"/>
  <c r="H10" i="1"/>
  <c r="J9" i="1"/>
  <c r="H9" i="1"/>
  <c r="A9" i="1"/>
  <c r="F10" i="1" s="1"/>
  <c r="D7" i="1"/>
  <c r="O6" i="1"/>
  <c r="N2" i="1"/>
  <c r="X255" i="1" l="1"/>
  <c r="W254" i="1"/>
  <c r="W253" i="1"/>
  <c r="W99" i="1"/>
  <c r="W236" i="1"/>
  <c r="W33" i="1"/>
  <c r="W250" i="1" s="1"/>
  <c r="W41" i="1"/>
  <c r="W84" i="1"/>
  <c r="W135" i="1"/>
  <c r="W149" i="1"/>
  <c r="W249" i="1"/>
  <c r="A10" i="1"/>
  <c r="W57" i="1"/>
  <c r="W74" i="1"/>
  <c r="W129" i="1"/>
  <c r="W171" i="1"/>
  <c r="W177" i="1"/>
  <c r="W202" i="1"/>
  <c r="W208" i="1"/>
  <c r="F9" i="1"/>
  <c r="C263" i="1" l="1"/>
  <c r="B263" i="1"/>
  <c r="A263" i="1"/>
</calcChain>
</file>

<file path=xl/sharedStrings.xml><?xml version="1.0" encoding="utf-8"?>
<sst xmlns="http://schemas.openxmlformats.org/spreadsheetml/2006/main" count="925" uniqueCount="371">
  <si>
    <t xml:space="preserve">  БЛАНК ЗАКАЗА </t>
  </si>
  <si>
    <t>ЗПФ</t>
  </si>
  <si>
    <t>на отгрузку продукции с ООО Трейд-Сервис с</t>
  </si>
  <si>
    <t>05.12.2023</t>
  </si>
  <si>
    <t>бланк создан</t>
  </si>
  <si>
    <t>04.12.2023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</si>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</sst>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2" t="s">
        <v>0</v>
      </c>
      <c r="E1" s="223"/>
      <c r="F1" s="223"/>
      <c r="G1" s="13" t="s">
        <v>1</v>
      </c>
      <c r="H1" s="222" t="s">
        <v>2</v>
      </c>
      <c r="I1" s="223"/>
      <c r="J1" s="223"/>
      <c r="K1" s="223"/>
      <c r="L1" s="223"/>
      <c r="M1" s="223"/>
      <c r="N1" s="223"/>
      <c r="O1" s="223"/>
      <c r="P1" s="334" t="s">
        <v>3</v>
      </c>
      <c r="Q1" s="223"/>
      <c r="R1" s="223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9" t="s">
        <v>8</v>
      </c>
      <c r="B5" s="234"/>
      <c r="C5" s="235"/>
      <c r="D5" s="183"/>
      <c r="E5" s="185"/>
      <c r="F5" s="314" t="s">
        <v>9</v>
      </c>
      <c r="G5" s="235"/>
      <c r="H5" s="183" t="s">
        <v>370</v>
      </c>
      <c r="I5" s="184"/>
      <c r="J5" s="184"/>
      <c r="K5" s="184"/>
      <c r="L5" s="185"/>
      <c r="N5" s="25" t="s">
        <v>10</v>
      </c>
      <c r="O5" s="290">
        <v>45271</v>
      </c>
      <c r="P5" s="213"/>
      <c r="R5" s="327" t="s">
        <v>11</v>
      </c>
      <c r="S5" s="198"/>
      <c r="T5" s="257" t="s">
        <v>12</v>
      </c>
      <c r="U5" s="213"/>
      <c r="Z5" s="52"/>
      <c r="AA5" s="52"/>
      <c r="AB5" s="52"/>
    </row>
    <row r="6" spans="1:29" s="154" customFormat="1" ht="24" customHeight="1" x14ac:dyDescent="0.2">
      <c r="A6" s="239" t="s">
        <v>13</v>
      </c>
      <c r="B6" s="234"/>
      <c r="C6" s="235"/>
      <c r="D6" s="301" t="s">
        <v>14</v>
      </c>
      <c r="E6" s="302"/>
      <c r="F6" s="302"/>
      <c r="G6" s="302"/>
      <c r="H6" s="302"/>
      <c r="I6" s="302"/>
      <c r="J6" s="302"/>
      <c r="K6" s="302"/>
      <c r="L6" s="213"/>
      <c r="N6" s="25" t="s">
        <v>15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16</v>
      </c>
      <c r="S6" s="198"/>
      <c r="T6" s="259" t="s">
        <v>17</v>
      </c>
      <c r="U6" s="192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5"/>
      <c r="O7" s="43"/>
      <c r="P7" s="43"/>
      <c r="R7" s="165"/>
      <c r="S7" s="198"/>
      <c r="T7" s="260"/>
      <c r="U7" s="261"/>
      <c r="Z7" s="52"/>
      <c r="AA7" s="52"/>
      <c r="AB7" s="52"/>
    </row>
    <row r="8" spans="1:29" s="154" customFormat="1" ht="25.5" customHeight="1" x14ac:dyDescent="0.2">
      <c r="A8" s="329" t="s">
        <v>18</v>
      </c>
      <c r="B8" s="167"/>
      <c r="C8" s="168"/>
      <c r="D8" s="216"/>
      <c r="E8" s="217"/>
      <c r="F8" s="217"/>
      <c r="G8" s="217"/>
      <c r="H8" s="217"/>
      <c r="I8" s="217"/>
      <c r="J8" s="217"/>
      <c r="K8" s="217"/>
      <c r="L8" s="218"/>
      <c r="N8" s="25" t="s">
        <v>19</v>
      </c>
      <c r="O8" s="212">
        <v>0.375</v>
      </c>
      <c r="P8" s="213"/>
      <c r="R8" s="165"/>
      <c r="S8" s="198"/>
      <c r="T8" s="260"/>
      <c r="U8" s="261"/>
      <c r="Z8" s="52"/>
      <c r="AA8" s="52"/>
      <c r="AB8" s="52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49"/>
      <c r="E9" s="173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2" t="str">
        <f>IF(AND($A$9="Тип доверенности/получателя при получении в адресе перегруза:",$D$9="Разовая доверенность"),"Введите ФИО","")</f>
        <v/>
      </c>
      <c r="I9" s="173"/>
      <c r="J9" s="1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3"/>
      <c r="L9" s="173"/>
      <c r="N9" s="27" t="s">
        <v>20</v>
      </c>
      <c r="O9" s="290"/>
      <c r="P9" s="213"/>
      <c r="R9" s="165"/>
      <c r="S9" s="198"/>
      <c r="T9" s="262"/>
      <c r="U9" s="263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49"/>
      <c r="E10" s="173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5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2"/>
      <c r="P10" s="213"/>
      <c r="S10" s="25" t="s">
        <v>22</v>
      </c>
      <c r="T10" s="191" t="s">
        <v>23</v>
      </c>
      <c r="U10" s="192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2"/>
      <c r="P11" s="213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3" t="s">
        <v>28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5"/>
      <c r="N12" s="25" t="s">
        <v>29</v>
      </c>
      <c r="O12" s="300"/>
      <c r="P12" s="276"/>
      <c r="Q12" s="24"/>
      <c r="S12" s="25"/>
      <c r="T12" s="223"/>
      <c r="U12" s="165"/>
      <c r="Z12" s="52"/>
      <c r="AA12" s="52"/>
      <c r="AB12" s="52"/>
    </row>
    <row r="13" spans="1:29" s="154" customFormat="1" ht="23.25" customHeight="1" x14ac:dyDescent="0.2">
      <c r="A13" s="313" t="s">
        <v>30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5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3" t="s">
        <v>32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5" t="s">
        <v>33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5"/>
      <c r="N15" s="253" t="s">
        <v>34</v>
      </c>
      <c r="O15" s="223"/>
      <c r="P15" s="223"/>
      <c r="Q15" s="223"/>
      <c r="R15" s="223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4"/>
      <c r="O16" s="254"/>
      <c r="P16" s="254"/>
      <c r="Q16" s="254"/>
      <c r="R16" s="25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7" t="s">
        <v>35</v>
      </c>
      <c r="B17" s="187" t="s">
        <v>36</v>
      </c>
      <c r="C17" s="247" t="s">
        <v>37</v>
      </c>
      <c r="D17" s="187" t="s">
        <v>38</v>
      </c>
      <c r="E17" s="225"/>
      <c r="F17" s="187" t="s">
        <v>39</v>
      </c>
      <c r="G17" s="187" t="s">
        <v>40</v>
      </c>
      <c r="H17" s="187" t="s">
        <v>41</v>
      </c>
      <c r="I17" s="187" t="s">
        <v>42</v>
      </c>
      <c r="J17" s="187" t="s">
        <v>43</v>
      </c>
      <c r="K17" s="187" t="s">
        <v>44</v>
      </c>
      <c r="L17" s="187" t="s">
        <v>45</v>
      </c>
      <c r="M17" s="187" t="s">
        <v>46</v>
      </c>
      <c r="N17" s="187" t="s">
        <v>47</v>
      </c>
      <c r="O17" s="224"/>
      <c r="P17" s="224"/>
      <c r="Q17" s="224"/>
      <c r="R17" s="225"/>
      <c r="S17" s="328" t="s">
        <v>48</v>
      </c>
      <c r="T17" s="235"/>
      <c r="U17" s="187" t="s">
        <v>49</v>
      </c>
      <c r="V17" s="187" t="s">
        <v>50</v>
      </c>
      <c r="W17" s="195" t="s">
        <v>51</v>
      </c>
      <c r="X17" s="187" t="s">
        <v>52</v>
      </c>
      <c r="Y17" s="204" t="s">
        <v>53</v>
      </c>
      <c r="Z17" s="204" t="s">
        <v>54</v>
      </c>
      <c r="AA17" s="204" t="s">
        <v>55</v>
      </c>
      <c r="AB17" s="205"/>
      <c r="AC17" s="206"/>
      <c r="AD17" s="240"/>
      <c r="BA17" s="201" t="s">
        <v>56</v>
      </c>
    </row>
    <row r="18" spans="1:53" ht="14.25" customHeight="1" x14ac:dyDescent="0.2">
      <c r="A18" s="188"/>
      <c r="B18" s="188"/>
      <c r="C18" s="188"/>
      <c r="D18" s="226"/>
      <c r="E18" s="228"/>
      <c r="F18" s="188"/>
      <c r="G18" s="188"/>
      <c r="H18" s="188"/>
      <c r="I18" s="188"/>
      <c r="J18" s="188"/>
      <c r="K18" s="188"/>
      <c r="L18" s="188"/>
      <c r="M18" s="188"/>
      <c r="N18" s="226"/>
      <c r="O18" s="227"/>
      <c r="P18" s="227"/>
      <c r="Q18" s="227"/>
      <c r="R18" s="228"/>
      <c r="S18" s="153" t="s">
        <v>57</v>
      </c>
      <c r="T18" s="153" t="s">
        <v>58</v>
      </c>
      <c r="U18" s="188"/>
      <c r="V18" s="188"/>
      <c r="W18" s="196"/>
      <c r="X18" s="188"/>
      <c r="Y18" s="292"/>
      <c r="Z18" s="292"/>
      <c r="AA18" s="207"/>
      <c r="AB18" s="208"/>
      <c r="AC18" s="209"/>
      <c r="AD18" s="241"/>
      <c r="BA18" s="165"/>
    </row>
    <row r="19" spans="1:53" ht="27.75" customHeight="1" x14ac:dyDescent="0.2">
      <c r="A19" s="177" t="s">
        <v>59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71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69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0"/>
      <c r="N23" s="166" t="s">
        <v>66</v>
      </c>
      <c r="O23" s="167"/>
      <c r="P23" s="167"/>
      <c r="Q23" s="167"/>
      <c r="R23" s="167"/>
      <c r="S23" s="167"/>
      <c r="T23" s="168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0"/>
      <c r="N24" s="166" t="s">
        <v>66</v>
      </c>
      <c r="O24" s="167"/>
      <c r="P24" s="167"/>
      <c r="Q24" s="167"/>
      <c r="R24" s="167"/>
      <c r="S24" s="167"/>
      <c r="T24" s="168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77" t="s">
        <v>68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71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76</v>
      </c>
      <c r="W29" s="157">
        <f>IFERROR(IF(V29="","",V29),"")</f>
        <v>76</v>
      </c>
      <c r="X29" s="37">
        <f>IFERROR(IF(V29="","",V29*0.00936),"")</f>
        <v>0.71135999999999999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75</v>
      </c>
      <c r="W30" s="157">
        <f>IFERROR(IF(V30="","",V30),"")</f>
        <v>75</v>
      </c>
      <c r="X30" s="37">
        <f>IFERROR(IF(V30="","",V30*0.00936),"")</f>
        <v>0.70200000000000007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85</v>
      </c>
      <c r="W31" s="157">
        <f>IFERROR(IF(V31="","",V31),"")</f>
        <v>85</v>
      </c>
      <c r="X31" s="37">
        <f>IFERROR(IF(V31="","",V31*0.00936),"")</f>
        <v>0.79559999999999997</v>
      </c>
      <c r="Y31" s="57"/>
      <c r="Z31" s="58"/>
      <c r="AD31" s="62"/>
      <c r="BA31" s="67" t="s">
        <v>74</v>
      </c>
    </row>
    <row r="32" spans="1:53" x14ac:dyDescent="0.2">
      <c r="A32" s="169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0"/>
      <c r="N32" s="166" t="s">
        <v>66</v>
      </c>
      <c r="O32" s="167"/>
      <c r="P32" s="167"/>
      <c r="Q32" s="167"/>
      <c r="R32" s="167"/>
      <c r="S32" s="167"/>
      <c r="T32" s="168"/>
      <c r="U32" s="38" t="s">
        <v>65</v>
      </c>
      <c r="V32" s="158">
        <f>IFERROR(SUM(V28:V31),"0")</f>
        <v>236</v>
      </c>
      <c r="W32" s="158">
        <f>IFERROR(SUM(W28:W31),"0")</f>
        <v>236</v>
      </c>
      <c r="X32" s="158">
        <f>IFERROR(IF(X28="",0,X28),"0")+IFERROR(IF(X29="",0,X29),"0")+IFERROR(IF(X30="",0,X30),"0")+IFERROR(IF(X31="",0,X31),"0")</f>
        <v>2.2089599999999998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0"/>
      <c r="N33" s="166" t="s">
        <v>66</v>
      </c>
      <c r="O33" s="167"/>
      <c r="P33" s="167"/>
      <c r="Q33" s="167"/>
      <c r="R33" s="167"/>
      <c r="S33" s="167"/>
      <c r="T33" s="168"/>
      <c r="U33" s="38" t="s">
        <v>67</v>
      </c>
      <c r="V33" s="158">
        <f>IFERROR(SUMPRODUCT(V28:V31*H28:H31),"0")</f>
        <v>354</v>
      </c>
      <c r="W33" s="158">
        <f>IFERROR(SUMPRODUCT(W28:W31*H28:H31),"0")</f>
        <v>354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71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45</v>
      </c>
      <c r="W36" s="157">
        <f>IFERROR(IF(V36="","",V36),"")</f>
        <v>45</v>
      </c>
      <c r="X36" s="37">
        <f>IFERROR(IF(V36="","",V36*0.0155),"")</f>
        <v>0.69750000000000001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0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57</v>
      </c>
      <c r="W37" s="157">
        <f>IFERROR(IF(V37="","",V37),"")</f>
        <v>57</v>
      </c>
      <c r="X37" s="37">
        <f>IFERROR(IF(V37="","",V37*0.0155),"")</f>
        <v>0.88349999999999995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58</v>
      </c>
      <c r="W39" s="157">
        <f>IFERROR(IF(V39="","",V39),"")</f>
        <v>58</v>
      </c>
      <c r="X39" s="37">
        <f>IFERROR(IF(V39="","",V39*0.0155),"")</f>
        <v>0.89900000000000002</v>
      </c>
      <c r="Y39" s="57"/>
      <c r="Z39" s="58"/>
      <c r="AD39" s="62"/>
      <c r="BA39" s="71" t="s">
        <v>1</v>
      </c>
    </row>
    <row r="40" spans="1:53" x14ac:dyDescent="0.2">
      <c r="A40" s="169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0"/>
      <c r="N40" s="166" t="s">
        <v>66</v>
      </c>
      <c r="O40" s="167"/>
      <c r="P40" s="167"/>
      <c r="Q40" s="167"/>
      <c r="R40" s="167"/>
      <c r="S40" s="167"/>
      <c r="T40" s="168"/>
      <c r="U40" s="38" t="s">
        <v>65</v>
      </c>
      <c r="V40" s="158">
        <f>IFERROR(SUM(V36:V39),"0")</f>
        <v>160</v>
      </c>
      <c r="W40" s="158">
        <f>IFERROR(SUM(W36:W39),"0")</f>
        <v>160</v>
      </c>
      <c r="X40" s="158">
        <f>IFERROR(IF(X36="",0,X36),"0")+IFERROR(IF(X37="",0,X37),"0")+IFERROR(IF(X38="",0,X38),"0")+IFERROR(IF(X39="",0,X39),"0")</f>
        <v>2.48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0"/>
      <c r="N41" s="166" t="s">
        <v>66</v>
      </c>
      <c r="O41" s="167"/>
      <c r="P41" s="167"/>
      <c r="Q41" s="167"/>
      <c r="R41" s="167"/>
      <c r="S41" s="167"/>
      <c r="T41" s="168"/>
      <c r="U41" s="38" t="s">
        <v>67</v>
      </c>
      <c r="V41" s="158">
        <f>IFERROR(SUMPRODUCT(V36:V39*H36:H39),"0")</f>
        <v>960</v>
      </c>
      <c r="W41" s="158">
        <f>IFERROR(SUMPRODUCT(W36:W39*H36:H39),"0")</f>
        <v>960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71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69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0"/>
      <c r="N46" s="166" t="s">
        <v>66</v>
      </c>
      <c r="O46" s="167"/>
      <c r="P46" s="167"/>
      <c r="Q46" s="167"/>
      <c r="R46" s="167"/>
      <c r="S46" s="167"/>
      <c r="T46" s="168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0"/>
      <c r="N47" s="166" t="s">
        <v>66</v>
      </c>
      <c r="O47" s="167"/>
      <c r="P47" s="167"/>
      <c r="Q47" s="167"/>
      <c r="R47" s="167"/>
      <c r="S47" s="167"/>
      <c r="T47" s="168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71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34</v>
      </c>
      <c r="W50" s="157">
        <f t="shared" ref="W50:W55" si="0">IFERROR(IF(V50="","",V50),"")</f>
        <v>34</v>
      </c>
      <c r="X50" s="37">
        <f t="shared" ref="X50:X55" si="1">IFERROR(IF(V50="","",V50*0.0155),"")</f>
        <v>0.52700000000000002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7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78</v>
      </c>
      <c r="W51" s="157">
        <f t="shared" si="0"/>
        <v>78</v>
      </c>
      <c r="X51" s="37">
        <f t="shared" si="1"/>
        <v>1.2090000000000001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5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24</v>
      </c>
      <c r="W52" s="157">
        <f t="shared" si="0"/>
        <v>24</v>
      </c>
      <c r="X52" s="37">
        <f t="shared" si="1"/>
        <v>0.372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9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3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69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0"/>
      <c r="N56" s="166" t="s">
        <v>66</v>
      </c>
      <c r="O56" s="167"/>
      <c r="P56" s="167"/>
      <c r="Q56" s="167"/>
      <c r="R56" s="167"/>
      <c r="S56" s="167"/>
      <c r="T56" s="168"/>
      <c r="U56" s="38" t="s">
        <v>65</v>
      </c>
      <c r="V56" s="158">
        <f>IFERROR(SUM(V50:V55),"0")</f>
        <v>136</v>
      </c>
      <c r="W56" s="158">
        <f>IFERROR(SUM(W50:W55),"0")</f>
        <v>136</v>
      </c>
      <c r="X56" s="158">
        <f>IFERROR(IF(X50="",0,X50),"0")+IFERROR(IF(X51="",0,X51),"0")+IFERROR(IF(X52="",0,X52),"0")+IFERROR(IF(X53="",0,X53),"0")+IFERROR(IF(X54="",0,X54),"0")+IFERROR(IF(X55="",0,X55),"0")</f>
        <v>2.1080000000000001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0"/>
      <c r="N57" s="166" t="s">
        <v>66</v>
      </c>
      <c r="O57" s="167"/>
      <c r="P57" s="167"/>
      <c r="Q57" s="167"/>
      <c r="R57" s="167"/>
      <c r="S57" s="167"/>
      <c r="T57" s="168"/>
      <c r="U57" s="38" t="s">
        <v>67</v>
      </c>
      <c r="V57" s="158">
        <f>IFERROR(SUMPRODUCT(V50:V55*H50:H55),"0")</f>
        <v>960.64</v>
      </c>
      <c r="W57" s="158">
        <f>IFERROR(SUMPRODUCT(W50:W55*H50:H55),"0")</f>
        <v>960.64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71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6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0</v>
      </c>
      <c r="W61" s="157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69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0"/>
      <c r="N62" s="166" t="s">
        <v>66</v>
      </c>
      <c r="O62" s="167"/>
      <c r="P62" s="167"/>
      <c r="Q62" s="167"/>
      <c r="R62" s="167"/>
      <c r="S62" s="167"/>
      <c r="T62" s="168"/>
      <c r="U62" s="38" t="s">
        <v>65</v>
      </c>
      <c r="V62" s="158">
        <f>IFERROR(SUM(V60:V61),"0")</f>
        <v>0</v>
      </c>
      <c r="W62" s="158">
        <f>IFERROR(SUM(W60:W61),"0")</f>
        <v>0</v>
      </c>
      <c r="X62" s="158">
        <f>IFERROR(IF(X60="",0,X60),"0")+IFERROR(IF(X61="",0,X61),"0")</f>
        <v>0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0"/>
      <c r="N63" s="166" t="s">
        <v>66</v>
      </c>
      <c r="O63" s="167"/>
      <c r="P63" s="167"/>
      <c r="Q63" s="167"/>
      <c r="R63" s="167"/>
      <c r="S63" s="167"/>
      <c r="T63" s="168"/>
      <c r="U63" s="38" t="s">
        <v>67</v>
      </c>
      <c r="V63" s="158">
        <f>IFERROR(SUMPRODUCT(V60:V61*H60:H61),"0")</f>
        <v>0</v>
      </c>
      <c r="W63" s="158">
        <f>IFERROR(SUMPRODUCT(W60:W61*H60:H61),"0")</f>
        <v>0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71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36</v>
      </c>
      <c r="W66" s="157">
        <f>IFERROR(IF(V66="","",V66),"")</f>
        <v>36</v>
      </c>
      <c r="X66" s="37">
        <f>IFERROR(IF(V66="","",V66*0.01788),"")</f>
        <v>0.64368000000000003</v>
      </c>
      <c r="Y66" s="57"/>
      <c r="Z66" s="58"/>
      <c r="AD66" s="62"/>
      <c r="BA66" s="82" t="s">
        <v>74</v>
      </c>
    </row>
    <row r="67" spans="1:53" x14ac:dyDescent="0.2">
      <c r="A67" s="169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0"/>
      <c r="N67" s="166" t="s">
        <v>66</v>
      </c>
      <c r="O67" s="167"/>
      <c r="P67" s="167"/>
      <c r="Q67" s="167"/>
      <c r="R67" s="167"/>
      <c r="S67" s="167"/>
      <c r="T67" s="168"/>
      <c r="U67" s="38" t="s">
        <v>65</v>
      </c>
      <c r="V67" s="158">
        <f>IFERROR(SUM(V66:V66),"0")</f>
        <v>36</v>
      </c>
      <c r="W67" s="158">
        <f>IFERROR(SUM(W66:W66),"0")</f>
        <v>36</v>
      </c>
      <c r="X67" s="158">
        <f>IFERROR(IF(X66="",0,X66),"0")</f>
        <v>0.64368000000000003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0"/>
      <c r="N68" s="166" t="s">
        <v>66</v>
      </c>
      <c r="O68" s="167"/>
      <c r="P68" s="167"/>
      <c r="Q68" s="167"/>
      <c r="R68" s="167"/>
      <c r="S68" s="167"/>
      <c r="T68" s="168"/>
      <c r="U68" s="38" t="s">
        <v>67</v>
      </c>
      <c r="V68" s="158">
        <f>IFERROR(SUMPRODUCT(V66:V66*H66:H66),"0")</f>
        <v>129.6</v>
      </c>
      <c r="W68" s="158">
        <f>IFERROR(SUMPRODUCT(W66:W66*H66:H66),"0")</f>
        <v>129.6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71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35</v>
      </c>
      <c r="W71" s="157">
        <f>IFERROR(IF(V71="","",V71),"")</f>
        <v>35</v>
      </c>
      <c r="X71" s="37">
        <f>IFERROR(IF(V71="","",V71*0.01788),"")</f>
        <v>0.62580000000000002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38</v>
      </c>
      <c r="W72" s="157">
        <f>IFERROR(IF(V72="","",V72),"")</f>
        <v>38</v>
      </c>
      <c r="X72" s="37">
        <f>IFERROR(IF(V72="","",V72*0.01788),"")</f>
        <v>0.67944000000000004</v>
      </c>
      <c r="Y72" s="57"/>
      <c r="Z72" s="58"/>
      <c r="AD72" s="62"/>
      <c r="BA72" s="84" t="s">
        <v>74</v>
      </c>
    </row>
    <row r="73" spans="1:53" x14ac:dyDescent="0.2">
      <c r="A73" s="169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0"/>
      <c r="N73" s="166" t="s">
        <v>66</v>
      </c>
      <c r="O73" s="167"/>
      <c r="P73" s="167"/>
      <c r="Q73" s="167"/>
      <c r="R73" s="167"/>
      <c r="S73" s="167"/>
      <c r="T73" s="168"/>
      <c r="U73" s="38" t="s">
        <v>65</v>
      </c>
      <c r="V73" s="158">
        <f>IFERROR(SUM(V71:V72),"0")</f>
        <v>73</v>
      </c>
      <c r="W73" s="158">
        <f>IFERROR(SUM(W71:W72),"0")</f>
        <v>73</v>
      </c>
      <c r="X73" s="158">
        <f>IFERROR(IF(X71="",0,X71),"0")+IFERROR(IF(X72="",0,X72),"0")</f>
        <v>1.30524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0"/>
      <c r="N74" s="166" t="s">
        <v>66</v>
      </c>
      <c r="O74" s="167"/>
      <c r="P74" s="167"/>
      <c r="Q74" s="167"/>
      <c r="R74" s="167"/>
      <c r="S74" s="167"/>
      <c r="T74" s="168"/>
      <c r="U74" s="38" t="s">
        <v>67</v>
      </c>
      <c r="V74" s="158">
        <f>IFERROR(SUMPRODUCT(V71:V72*H71:H72),"0")</f>
        <v>262.8</v>
      </c>
      <c r="W74" s="158">
        <f>IFERROR(SUMPRODUCT(W71:W72*H71:H72),"0")</f>
        <v>262.8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71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34</v>
      </c>
      <c r="W78" s="157">
        <f t="shared" si="2"/>
        <v>34</v>
      </c>
      <c r="X78" s="37">
        <f t="shared" si="3"/>
        <v>0.60792000000000002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37</v>
      </c>
      <c r="W79" s="157">
        <f t="shared" si="2"/>
        <v>37</v>
      </c>
      <c r="X79" s="37">
        <f t="shared" si="3"/>
        <v>0.66156000000000004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44</v>
      </c>
      <c r="W80" s="157">
        <f t="shared" si="2"/>
        <v>44</v>
      </c>
      <c r="X80" s="37">
        <f t="shared" si="3"/>
        <v>0.78671999999999997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0</v>
      </c>
      <c r="W82" s="157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69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0"/>
      <c r="N83" s="166" t="s">
        <v>66</v>
      </c>
      <c r="O83" s="167"/>
      <c r="P83" s="167"/>
      <c r="Q83" s="167"/>
      <c r="R83" s="167"/>
      <c r="S83" s="167"/>
      <c r="T83" s="168"/>
      <c r="U83" s="38" t="s">
        <v>65</v>
      </c>
      <c r="V83" s="158">
        <f>IFERROR(SUM(V77:V82),"0")</f>
        <v>115</v>
      </c>
      <c r="W83" s="158">
        <f>IFERROR(SUM(W77:W82),"0")</f>
        <v>115</v>
      </c>
      <c r="X83" s="158">
        <f>IFERROR(IF(X77="",0,X77),"0")+IFERROR(IF(X78="",0,X78),"0")+IFERROR(IF(X79="",0,X79),"0")+IFERROR(IF(X80="",0,X80),"0")+IFERROR(IF(X81="",0,X81),"0")+IFERROR(IF(X82="",0,X82),"0")</f>
        <v>2.0562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0"/>
      <c r="N84" s="166" t="s">
        <v>66</v>
      </c>
      <c r="O84" s="167"/>
      <c r="P84" s="167"/>
      <c r="Q84" s="167"/>
      <c r="R84" s="167"/>
      <c r="S84" s="167"/>
      <c r="T84" s="168"/>
      <c r="U84" s="38" t="s">
        <v>67</v>
      </c>
      <c r="V84" s="158">
        <f>IFERROR(SUMPRODUCT(V77:V82*H77:H82),"0")</f>
        <v>414</v>
      </c>
      <c r="W84" s="158">
        <f>IFERROR(SUMPRODUCT(W77:W82*H77:H82),"0")</f>
        <v>414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71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25</v>
      </c>
      <c r="W87" s="157">
        <f>IFERROR(IF(V87="","",V87),"")</f>
        <v>25</v>
      </c>
      <c r="X87" s="37">
        <f>IFERROR(IF(V87="","",V87*0.00936),"")</f>
        <v>0.23400000000000001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50</v>
      </c>
      <c r="W88" s="157">
        <f>IFERROR(IF(V88="","",V88),"")</f>
        <v>50</v>
      </c>
      <c r="X88" s="37">
        <f>IFERROR(IF(V88="","",V88*0.01788),"")</f>
        <v>0.89400000000000002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69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0"/>
      <c r="N90" s="166" t="s">
        <v>66</v>
      </c>
      <c r="O90" s="167"/>
      <c r="P90" s="167"/>
      <c r="Q90" s="167"/>
      <c r="R90" s="167"/>
      <c r="S90" s="167"/>
      <c r="T90" s="168"/>
      <c r="U90" s="38" t="s">
        <v>65</v>
      </c>
      <c r="V90" s="158">
        <f>IFERROR(SUM(V87:V89),"0")</f>
        <v>75</v>
      </c>
      <c r="W90" s="158">
        <f>IFERROR(SUM(W87:W89),"0")</f>
        <v>75</v>
      </c>
      <c r="X90" s="158">
        <f>IFERROR(IF(X87="",0,X87),"0")+IFERROR(IF(X88="",0,X88),"0")+IFERROR(IF(X89="",0,X89),"0")</f>
        <v>1.1280000000000001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0"/>
      <c r="N91" s="166" t="s">
        <v>66</v>
      </c>
      <c r="O91" s="167"/>
      <c r="P91" s="167"/>
      <c r="Q91" s="167"/>
      <c r="R91" s="167"/>
      <c r="S91" s="167"/>
      <c r="T91" s="168"/>
      <c r="U91" s="38" t="s">
        <v>67</v>
      </c>
      <c r="V91" s="158">
        <f>IFERROR(SUMPRODUCT(V87:V89*H87:H89),"0")</f>
        <v>234</v>
      </c>
      <c r="W91" s="158">
        <f>IFERROR(SUMPRODUCT(W87:W89*H87:H89),"0")</f>
        <v>234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71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3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46</v>
      </c>
      <c r="W94" s="157">
        <f>IFERROR(IF(V94="","",V94),"")</f>
        <v>46</v>
      </c>
      <c r="X94" s="37">
        <f>IFERROR(IF(V94="","",V94*0.0155),"")</f>
        <v>0.71299999999999997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3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90</v>
      </c>
      <c r="W95" s="157">
        <f>IFERROR(IF(V95="","",V95),"")</f>
        <v>90</v>
      </c>
      <c r="X95" s="37">
        <f>IFERROR(IF(V95="","",V95*0.0155),"")</f>
        <v>1.395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32</v>
      </c>
      <c r="W96" s="157">
        <f>IFERROR(IF(V96="","",V96),"")</f>
        <v>32</v>
      </c>
      <c r="X96" s="37">
        <f>IFERROR(IF(V96="","",V96*0.0155),"")</f>
        <v>0.496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77</v>
      </c>
      <c r="W97" s="157">
        <f>IFERROR(IF(V97="","",V97),"")</f>
        <v>77</v>
      </c>
      <c r="X97" s="37">
        <f>IFERROR(IF(V97="","",V97*0.0155),"")</f>
        <v>1.1935</v>
      </c>
      <c r="Y97" s="57"/>
      <c r="Z97" s="58"/>
      <c r="AD97" s="62"/>
      <c r="BA97" s="97" t="s">
        <v>1</v>
      </c>
    </row>
    <row r="98" spans="1:53" x14ac:dyDescent="0.2">
      <c r="A98" s="169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0"/>
      <c r="N98" s="166" t="s">
        <v>66</v>
      </c>
      <c r="O98" s="167"/>
      <c r="P98" s="167"/>
      <c r="Q98" s="167"/>
      <c r="R98" s="167"/>
      <c r="S98" s="167"/>
      <c r="T98" s="168"/>
      <c r="U98" s="38" t="s">
        <v>65</v>
      </c>
      <c r="V98" s="158">
        <f>IFERROR(SUM(V94:V97),"0")</f>
        <v>245</v>
      </c>
      <c r="W98" s="158">
        <f>IFERROR(SUM(W94:W97),"0")</f>
        <v>245</v>
      </c>
      <c r="X98" s="158">
        <f>IFERROR(IF(X94="",0,X94),"0")+IFERROR(IF(X95="",0,X95),"0")+IFERROR(IF(X96="",0,X96),"0")+IFERROR(IF(X97="",0,X97),"0")</f>
        <v>3.7975000000000003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0"/>
      <c r="N99" s="166" t="s">
        <v>66</v>
      </c>
      <c r="O99" s="167"/>
      <c r="P99" s="167"/>
      <c r="Q99" s="167"/>
      <c r="R99" s="167"/>
      <c r="S99" s="167"/>
      <c r="T99" s="168"/>
      <c r="U99" s="38" t="s">
        <v>67</v>
      </c>
      <c r="V99" s="158">
        <f>IFERROR(SUMPRODUCT(V94:V97*H94:H97),"0")</f>
        <v>1739.04</v>
      </c>
      <c r="W99" s="158">
        <f>IFERROR(SUMPRODUCT(W94:W97*H94:H97),"0")</f>
        <v>1739.04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71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41</v>
      </c>
      <c r="W102" s="157">
        <f>IFERROR(IF(V102="","",V102),"")</f>
        <v>41</v>
      </c>
      <c r="X102" s="37">
        <f>IFERROR(IF(V102="","",V102*0.01788),"")</f>
        <v>0.73307999999999995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45</v>
      </c>
      <c r="W103" s="157">
        <f>IFERROR(IF(V103="","",V103),"")</f>
        <v>45</v>
      </c>
      <c r="X103" s="37">
        <f>IFERROR(IF(V103="","",V103*0.01788),"")</f>
        <v>0.80459999999999998</v>
      </c>
      <c r="Y103" s="57"/>
      <c r="Z103" s="58"/>
      <c r="AD103" s="62"/>
      <c r="BA103" s="99" t="s">
        <v>74</v>
      </c>
    </row>
    <row r="104" spans="1:53" x14ac:dyDescent="0.2">
      <c r="A104" s="169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0"/>
      <c r="N104" s="166" t="s">
        <v>66</v>
      </c>
      <c r="O104" s="167"/>
      <c r="P104" s="167"/>
      <c r="Q104" s="167"/>
      <c r="R104" s="167"/>
      <c r="S104" s="167"/>
      <c r="T104" s="168"/>
      <c r="U104" s="38" t="s">
        <v>65</v>
      </c>
      <c r="V104" s="158">
        <f>IFERROR(SUM(V102:V103),"0")</f>
        <v>86</v>
      </c>
      <c r="W104" s="158">
        <f>IFERROR(SUM(W102:W103),"0")</f>
        <v>86</v>
      </c>
      <c r="X104" s="158">
        <f>IFERROR(IF(X102="",0,X102),"0")+IFERROR(IF(X103="",0,X103),"0")</f>
        <v>1.5376799999999999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0"/>
      <c r="N105" s="166" t="s">
        <v>66</v>
      </c>
      <c r="O105" s="167"/>
      <c r="P105" s="167"/>
      <c r="Q105" s="167"/>
      <c r="R105" s="167"/>
      <c r="S105" s="167"/>
      <c r="T105" s="168"/>
      <c r="U105" s="38" t="s">
        <v>67</v>
      </c>
      <c r="V105" s="158">
        <f>IFERROR(SUMPRODUCT(V102:V103*H102:H103),"0")</f>
        <v>258</v>
      </c>
      <c r="W105" s="158">
        <f>IFERROR(SUMPRODUCT(W102:W103*H102:H103),"0")</f>
        <v>258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71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35</v>
      </c>
      <c r="W108" s="157">
        <f>IFERROR(IF(V108="","",V108),"")</f>
        <v>35</v>
      </c>
      <c r="X108" s="37">
        <f>IFERROR(IF(V108="","",V108*0.01788),"")</f>
        <v>0.62580000000000002</v>
      </c>
      <c r="Y108" s="57"/>
      <c r="Z108" s="58"/>
      <c r="AD108" s="62"/>
      <c r="BA108" s="100" t="s">
        <v>74</v>
      </c>
    </row>
    <row r="109" spans="1:53" x14ac:dyDescent="0.2">
      <c r="A109" s="169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0"/>
      <c r="N109" s="166" t="s">
        <v>66</v>
      </c>
      <c r="O109" s="167"/>
      <c r="P109" s="167"/>
      <c r="Q109" s="167"/>
      <c r="R109" s="167"/>
      <c r="S109" s="167"/>
      <c r="T109" s="168"/>
      <c r="U109" s="38" t="s">
        <v>65</v>
      </c>
      <c r="V109" s="158">
        <f>IFERROR(SUM(V108:V108),"0")</f>
        <v>35</v>
      </c>
      <c r="W109" s="158">
        <f>IFERROR(SUM(W108:W108),"0")</f>
        <v>35</v>
      </c>
      <c r="X109" s="158">
        <f>IFERROR(IF(X108="",0,X108),"0")</f>
        <v>0.62580000000000002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0"/>
      <c r="N110" s="166" t="s">
        <v>66</v>
      </c>
      <c r="O110" s="167"/>
      <c r="P110" s="167"/>
      <c r="Q110" s="167"/>
      <c r="R110" s="167"/>
      <c r="S110" s="167"/>
      <c r="T110" s="168"/>
      <c r="U110" s="38" t="s">
        <v>67</v>
      </c>
      <c r="V110" s="158">
        <f>IFERROR(SUMPRODUCT(V108:V108*H108:H108),"0")</f>
        <v>105</v>
      </c>
      <c r="W110" s="158">
        <f>IFERROR(SUMPRODUCT(W108:W108*H108:H108),"0")</f>
        <v>105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71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3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7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36</v>
      </c>
      <c r="W115" s="157">
        <f>IFERROR(IF(V115="","",V115),"")</f>
        <v>36</v>
      </c>
      <c r="X115" s="37">
        <f>IFERROR(IF(V115="","",V115*0.01788),"")</f>
        <v>0.64368000000000003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42</v>
      </c>
      <c r="W116" s="157">
        <f>IFERROR(IF(V116="","",V116),"")</f>
        <v>42</v>
      </c>
      <c r="X116" s="37">
        <f>IFERROR(IF(V116="","",V116*0.01788),"")</f>
        <v>0.75095999999999996</v>
      </c>
      <c r="Y116" s="57"/>
      <c r="Z116" s="58"/>
      <c r="AD116" s="62"/>
      <c r="BA116" s="104" t="s">
        <v>74</v>
      </c>
    </row>
    <row r="117" spans="1:53" x14ac:dyDescent="0.2">
      <c r="A117" s="169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0"/>
      <c r="N117" s="166" t="s">
        <v>66</v>
      </c>
      <c r="O117" s="167"/>
      <c r="P117" s="167"/>
      <c r="Q117" s="167"/>
      <c r="R117" s="167"/>
      <c r="S117" s="167"/>
      <c r="T117" s="168"/>
      <c r="U117" s="38" t="s">
        <v>65</v>
      </c>
      <c r="V117" s="158">
        <f>IFERROR(SUM(V113:V116),"0")</f>
        <v>78</v>
      </c>
      <c r="W117" s="158">
        <f>IFERROR(SUM(W113:W116),"0")</f>
        <v>78</v>
      </c>
      <c r="X117" s="158">
        <f>IFERROR(IF(X113="",0,X113),"0")+IFERROR(IF(X114="",0,X114),"0")+IFERROR(IF(X115="",0,X115),"0")+IFERROR(IF(X116="",0,X116),"0")</f>
        <v>1.3946399999999999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0"/>
      <c r="N118" s="166" t="s">
        <v>66</v>
      </c>
      <c r="O118" s="167"/>
      <c r="P118" s="167"/>
      <c r="Q118" s="167"/>
      <c r="R118" s="167"/>
      <c r="S118" s="167"/>
      <c r="T118" s="168"/>
      <c r="U118" s="38" t="s">
        <v>67</v>
      </c>
      <c r="V118" s="158">
        <f>IFERROR(SUMPRODUCT(V113:V116*H113:H116),"0")</f>
        <v>234</v>
      </c>
      <c r="W118" s="158">
        <f>IFERROR(SUMPRODUCT(W113:W116*H113:H116),"0")</f>
        <v>234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71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41</v>
      </c>
      <c r="W121" s="157">
        <f>IFERROR(IF(V121="","",V121),"")</f>
        <v>41</v>
      </c>
      <c r="X121" s="37">
        <f>IFERROR(IF(V121="","",V121*0.01788),"")</f>
        <v>0.73307999999999995</v>
      </c>
      <c r="Y121" s="57"/>
      <c r="Z121" s="58"/>
      <c r="AD121" s="62"/>
      <c r="BA121" s="105" t="s">
        <v>74</v>
      </c>
    </row>
    <row r="122" spans="1:53" x14ac:dyDescent="0.2">
      <c r="A122" s="169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0"/>
      <c r="N122" s="166" t="s">
        <v>66</v>
      </c>
      <c r="O122" s="167"/>
      <c r="P122" s="167"/>
      <c r="Q122" s="167"/>
      <c r="R122" s="167"/>
      <c r="S122" s="167"/>
      <c r="T122" s="168"/>
      <c r="U122" s="38" t="s">
        <v>65</v>
      </c>
      <c r="V122" s="158">
        <f>IFERROR(SUM(V121:V121),"0")</f>
        <v>41</v>
      </c>
      <c r="W122" s="158">
        <f>IFERROR(SUM(W121:W121),"0")</f>
        <v>41</v>
      </c>
      <c r="X122" s="158">
        <f>IFERROR(IF(X121="",0,X121),"0")</f>
        <v>0.73307999999999995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0"/>
      <c r="N123" s="166" t="s">
        <v>66</v>
      </c>
      <c r="O123" s="167"/>
      <c r="P123" s="167"/>
      <c r="Q123" s="167"/>
      <c r="R123" s="167"/>
      <c r="S123" s="167"/>
      <c r="T123" s="168"/>
      <c r="U123" s="38" t="s">
        <v>67</v>
      </c>
      <c r="V123" s="158">
        <f>IFERROR(SUMPRODUCT(V121:V121*H121:H121),"0")</f>
        <v>123</v>
      </c>
      <c r="W123" s="158">
        <f>IFERROR(SUMPRODUCT(W121:W121*H121:H121),"0")</f>
        <v>123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71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1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69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0"/>
      <c r="N128" s="166" t="s">
        <v>66</v>
      </c>
      <c r="O128" s="167"/>
      <c r="P128" s="167"/>
      <c r="Q128" s="167"/>
      <c r="R128" s="167"/>
      <c r="S128" s="167"/>
      <c r="T128" s="168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0"/>
      <c r="N129" s="166" t="s">
        <v>66</v>
      </c>
      <c r="O129" s="167"/>
      <c r="P129" s="167"/>
      <c r="Q129" s="167"/>
      <c r="R129" s="167"/>
      <c r="S129" s="167"/>
      <c r="T129" s="168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71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t="27" customHeight="1" x14ac:dyDescent="0.25">
      <c r="A133" s="55" t="s">
        <v>200</v>
      </c>
      <c r="B133" s="55" t="s">
        <v>201</v>
      </c>
      <c r="C133" s="32">
        <v>4301135026</v>
      </c>
      <c r="D133" s="163">
        <v>4607111036124</v>
      </c>
      <c r="E133" s="162"/>
      <c r="F133" s="155">
        <v>0.4</v>
      </c>
      <c r="G133" s="33">
        <v>12</v>
      </c>
      <c r="H133" s="155">
        <v>4.8</v>
      </c>
      <c r="I133" s="155">
        <v>5.1260000000000003</v>
      </c>
      <c r="J133" s="33">
        <v>84</v>
      </c>
      <c r="K133" s="33" t="s">
        <v>63</v>
      </c>
      <c r="L133" s="34" t="s">
        <v>64</v>
      </c>
      <c r="M133" s="33">
        <v>180</v>
      </c>
      <c r="N133" s="31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61"/>
      <c r="P133" s="161"/>
      <c r="Q133" s="161"/>
      <c r="R133" s="162"/>
      <c r="S133" s="35"/>
      <c r="T133" s="35"/>
      <c r="U133" s="36" t="s">
        <v>65</v>
      </c>
      <c r="V133" s="156">
        <v>0</v>
      </c>
      <c r="W133" s="157">
        <f>IFERROR(IF(V133="","",V133),"")</f>
        <v>0</v>
      </c>
      <c r="X133" s="37">
        <f>IFERROR(IF(V133="","",V133*0.0155),"")</f>
        <v>0</v>
      </c>
      <c r="Y133" s="57"/>
      <c r="Z133" s="58"/>
      <c r="AD133" s="62"/>
      <c r="BA133" s="109" t="s">
        <v>74</v>
      </c>
    </row>
    <row r="134" spans="1:53" x14ac:dyDescent="0.2">
      <c r="A134" s="169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0"/>
      <c r="N134" s="166" t="s">
        <v>66</v>
      </c>
      <c r="O134" s="167"/>
      <c r="P134" s="167"/>
      <c r="Q134" s="167"/>
      <c r="R134" s="167"/>
      <c r="S134" s="167"/>
      <c r="T134" s="168"/>
      <c r="U134" s="38" t="s">
        <v>65</v>
      </c>
      <c r="V134" s="158">
        <f>IFERROR(SUM(V132:V133),"0")</f>
        <v>0</v>
      </c>
      <c r="W134" s="158">
        <f>IFERROR(SUM(W132:W133),"0")</f>
        <v>0</v>
      </c>
      <c r="X134" s="158">
        <f>IFERROR(IF(X132="",0,X132),"0")+IFERROR(IF(X133="",0,X133),"0")</f>
        <v>0</v>
      </c>
      <c r="Y134" s="159"/>
      <c r="Z134" s="159"/>
    </row>
    <row r="135" spans="1:53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70"/>
      <c r="N135" s="166" t="s">
        <v>66</v>
      </c>
      <c r="O135" s="167"/>
      <c r="P135" s="167"/>
      <c r="Q135" s="167"/>
      <c r="R135" s="167"/>
      <c r="S135" s="167"/>
      <c r="T135" s="168"/>
      <c r="U135" s="38" t="s">
        <v>67</v>
      </c>
      <c r="V135" s="158">
        <f>IFERROR(SUMPRODUCT(V132:V133*H132:H133),"0")</f>
        <v>0</v>
      </c>
      <c r="W135" s="158">
        <f>IFERROR(SUMPRODUCT(W132:W133*H132:H133),"0")</f>
        <v>0</v>
      </c>
      <c r="X135" s="38"/>
      <c r="Y135" s="159"/>
      <c r="Z135" s="159"/>
    </row>
    <row r="136" spans="1:53" ht="27.75" customHeight="1" x14ac:dyDescent="0.2">
      <c r="A136" s="177" t="s">
        <v>202</v>
      </c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49"/>
      <c r="Z136" s="49"/>
    </row>
    <row r="137" spans="1:53" ht="16.5" customHeight="1" x14ac:dyDescent="0.25">
      <c r="A137" s="164" t="s">
        <v>203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2"/>
      <c r="Z137" s="152"/>
    </row>
    <row r="138" spans="1:53" ht="14.25" customHeight="1" x14ac:dyDescent="0.25">
      <c r="A138" s="171" t="s">
        <v>190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51"/>
      <c r="Z138" s="151"/>
    </row>
    <row r="139" spans="1:53" ht="16.5" customHeight="1" x14ac:dyDescent="0.25">
      <c r="A139" s="55" t="s">
        <v>204</v>
      </c>
      <c r="B139" s="55" t="s">
        <v>205</v>
      </c>
      <c r="C139" s="32">
        <v>4301071010</v>
      </c>
      <c r="D139" s="163">
        <v>4607111037701</v>
      </c>
      <c r="E139" s="162"/>
      <c r="F139" s="155">
        <v>5</v>
      </c>
      <c r="G139" s="33">
        <v>1</v>
      </c>
      <c r="H139" s="155">
        <v>5</v>
      </c>
      <c r="I139" s="155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1"/>
      <c r="P139" s="161"/>
      <c r="Q139" s="161"/>
      <c r="R139" s="162"/>
      <c r="S139" s="35"/>
      <c r="T139" s="35"/>
      <c r="U139" s="36" t="s">
        <v>65</v>
      </c>
      <c r="V139" s="156">
        <v>0</v>
      </c>
      <c r="W139" s="157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69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0"/>
      <c r="N140" s="166" t="s">
        <v>66</v>
      </c>
      <c r="O140" s="167"/>
      <c r="P140" s="167"/>
      <c r="Q140" s="167"/>
      <c r="R140" s="167"/>
      <c r="S140" s="167"/>
      <c r="T140" s="168"/>
      <c r="U140" s="38" t="s">
        <v>65</v>
      </c>
      <c r="V140" s="158">
        <f>IFERROR(SUM(V139:V139),"0")</f>
        <v>0</v>
      </c>
      <c r="W140" s="158">
        <f>IFERROR(SUM(W139:W139),"0")</f>
        <v>0</v>
      </c>
      <c r="X140" s="158">
        <f>IFERROR(IF(X139="",0,X139),"0")</f>
        <v>0</v>
      </c>
      <c r="Y140" s="159"/>
      <c r="Z140" s="159"/>
    </row>
    <row r="141" spans="1:53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70"/>
      <c r="N141" s="166" t="s">
        <v>66</v>
      </c>
      <c r="O141" s="167"/>
      <c r="P141" s="167"/>
      <c r="Q141" s="167"/>
      <c r="R141" s="167"/>
      <c r="S141" s="167"/>
      <c r="T141" s="168"/>
      <c r="U141" s="38" t="s">
        <v>67</v>
      </c>
      <c r="V141" s="158">
        <f>IFERROR(SUMPRODUCT(V139:V139*H139:H139),"0")</f>
        <v>0</v>
      </c>
      <c r="W141" s="158">
        <f>IFERROR(SUMPRODUCT(W139:W139*H139:H139),"0")</f>
        <v>0</v>
      </c>
      <c r="X141" s="38"/>
      <c r="Y141" s="159"/>
      <c r="Z141" s="159"/>
    </row>
    <row r="142" spans="1:53" ht="16.5" customHeight="1" x14ac:dyDescent="0.25">
      <c r="A142" s="164" t="s">
        <v>206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2"/>
      <c r="Z142" s="152"/>
    </row>
    <row r="143" spans="1:53" ht="14.25" customHeight="1" x14ac:dyDescent="0.25">
      <c r="A143" s="171" t="s">
        <v>60</v>
      </c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51"/>
      <c r="Z143" s="151"/>
    </row>
    <row r="144" spans="1:53" ht="16.5" customHeight="1" x14ac:dyDescent="0.25">
      <c r="A144" s="55" t="s">
        <v>207</v>
      </c>
      <c r="B144" s="55" t="s">
        <v>208</v>
      </c>
      <c r="C144" s="32">
        <v>4301070871</v>
      </c>
      <c r="D144" s="163">
        <v>4607111036384</v>
      </c>
      <c r="E144" s="162"/>
      <c r="F144" s="155">
        <v>1</v>
      </c>
      <c r="G144" s="33">
        <v>5</v>
      </c>
      <c r="H144" s="155">
        <v>5</v>
      </c>
      <c r="I144" s="155">
        <v>5.2530000000000001</v>
      </c>
      <c r="J144" s="33">
        <v>144</v>
      </c>
      <c r="K144" s="33" t="s">
        <v>63</v>
      </c>
      <c r="L144" s="34" t="s">
        <v>64</v>
      </c>
      <c r="M144" s="33">
        <v>90</v>
      </c>
      <c r="N144" s="16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209</v>
      </c>
      <c r="B145" s="55" t="s">
        <v>210</v>
      </c>
      <c r="C145" s="32">
        <v>4301070956</v>
      </c>
      <c r="D145" s="163">
        <v>4640242180250</v>
      </c>
      <c r="E145" s="162"/>
      <c r="F145" s="155">
        <v>5</v>
      </c>
      <c r="G145" s="33">
        <v>1</v>
      </c>
      <c r="H145" s="155">
        <v>5</v>
      </c>
      <c r="I145" s="155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56" t="s">
        <v>211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4301070827</v>
      </c>
      <c r="D146" s="163">
        <v>4607111036216</v>
      </c>
      <c r="E146" s="162"/>
      <c r="F146" s="155">
        <v>1</v>
      </c>
      <c r="G146" s="33">
        <v>5</v>
      </c>
      <c r="H146" s="155">
        <v>5</v>
      </c>
      <c r="I146" s="155">
        <v>5.266</v>
      </c>
      <c r="J146" s="33">
        <v>144</v>
      </c>
      <c r="K146" s="33" t="s">
        <v>63</v>
      </c>
      <c r="L146" s="34" t="s">
        <v>64</v>
      </c>
      <c r="M146" s="33">
        <v>90</v>
      </c>
      <c r="N146" s="31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214</v>
      </c>
      <c r="B147" s="55" t="s">
        <v>215</v>
      </c>
      <c r="C147" s="32">
        <v>4301070911</v>
      </c>
      <c r="D147" s="163">
        <v>4607111036278</v>
      </c>
      <c r="E147" s="162"/>
      <c r="F147" s="155">
        <v>1</v>
      </c>
      <c r="G147" s="33">
        <v>5</v>
      </c>
      <c r="H147" s="155">
        <v>5</v>
      </c>
      <c r="I147" s="155">
        <v>5.2830000000000004</v>
      </c>
      <c r="J147" s="33">
        <v>84</v>
      </c>
      <c r="K147" s="33" t="s">
        <v>63</v>
      </c>
      <c r="L147" s="34" t="s">
        <v>64</v>
      </c>
      <c r="M147" s="33">
        <v>120</v>
      </c>
      <c r="N147" s="19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1"/>
      <c r="P147" s="161"/>
      <c r="Q147" s="161"/>
      <c r="R147" s="162"/>
      <c r="S147" s="35"/>
      <c r="T147" s="35"/>
      <c r="U147" s="36" t="s">
        <v>65</v>
      </c>
      <c r="V147" s="156">
        <v>0</v>
      </c>
      <c r="W147" s="157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69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0"/>
      <c r="N148" s="166" t="s">
        <v>66</v>
      </c>
      <c r="O148" s="167"/>
      <c r="P148" s="167"/>
      <c r="Q148" s="167"/>
      <c r="R148" s="167"/>
      <c r="S148" s="167"/>
      <c r="T148" s="168"/>
      <c r="U148" s="38" t="s">
        <v>65</v>
      </c>
      <c r="V148" s="158">
        <f>IFERROR(SUM(V144:V147),"0")</f>
        <v>0</v>
      </c>
      <c r="W148" s="158">
        <f>IFERROR(SUM(W144:W147),"0")</f>
        <v>0</v>
      </c>
      <c r="X148" s="158">
        <f>IFERROR(IF(X144="",0,X144),"0")+IFERROR(IF(X145="",0,X145),"0")+IFERROR(IF(X146="",0,X146),"0")+IFERROR(IF(X147="",0,X147),"0")</f>
        <v>0</v>
      </c>
      <c r="Y148" s="159"/>
      <c r="Z148" s="159"/>
    </row>
    <row r="149" spans="1:53" x14ac:dyDescent="0.2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70"/>
      <c r="N149" s="166" t="s">
        <v>66</v>
      </c>
      <c r="O149" s="167"/>
      <c r="P149" s="167"/>
      <c r="Q149" s="167"/>
      <c r="R149" s="167"/>
      <c r="S149" s="167"/>
      <c r="T149" s="168"/>
      <c r="U149" s="38" t="s">
        <v>67</v>
      </c>
      <c r="V149" s="158">
        <f>IFERROR(SUMPRODUCT(V144:V147*H144:H147),"0")</f>
        <v>0</v>
      </c>
      <c r="W149" s="158">
        <f>IFERROR(SUMPRODUCT(W144:W147*H144:H147),"0")</f>
        <v>0</v>
      </c>
      <c r="X149" s="38"/>
      <c r="Y149" s="159"/>
      <c r="Z149" s="159"/>
    </row>
    <row r="150" spans="1:53" ht="14.25" customHeight="1" x14ac:dyDescent="0.25">
      <c r="A150" s="171" t="s">
        <v>216</v>
      </c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51"/>
      <c r="Z150" s="151"/>
    </row>
    <row r="151" spans="1:53" ht="27" customHeight="1" x14ac:dyDescent="0.25">
      <c r="A151" s="55" t="s">
        <v>217</v>
      </c>
      <c r="B151" s="55" t="s">
        <v>218</v>
      </c>
      <c r="C151" s="32">
        <v>4301080153</v>
      </c>
      <c r="D151" s="163">
        <v>4607111036827</v>
      </c>
      <c r="E151" s="162"/>
      <c r="F151" s="155">
        <v>1</v>
      </c>
      <c r="G151" s="33">
        <v>5</v>
      </c>
      <c r="H151" s="155">
        <v>5</v>
      </c>
      <c r="I151" s="155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219</v>
      </c>
      <c r="B152" s="55" t="s">
        <v>220</v>
      </c>
      <c r="C152" s="32">
        <v>4301080154</v>
      </c>
      <c r="D152" s="163">
        <v>4607111036834</v>
      </c>
      <c r="E152" s="162"/>
      <c r="F152" s="155">
        <v>1</v>
      </c>
      <c r="G152" s="33">
        <v>5</v>
      </c>
      <c r="H152" s="155">
        <v>5</v>
      </c>
      <c r="I152" s="155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1"/>
      <c r="P152" s="161"/>
      <c r="Q152" s="161"/>
      <c r="R152" s="162"/>
      <c r="S152" s="35"/>
      <c r="T152" s="35"/>
      <c r="U152" s="36" t="s">
        <v>65</v>
      </c>
      <c r="V152" s="156">
        <v>0</v>
      </c>
      <c r="W152" s="157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69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0"/>
      <c r="N153" s="166" t="s">
        <v>66</v>
      </c>
      <c r="O153" s="167"/>
      <c r="P153" s="167"/>
      <c r="Q153" s="167"/>
      <c r="R153" s="167"/>
      <c r="S153" s="167"/>
      <c r="T153" s="168"/>
      <c r="U153" s="38" t="s">
        <v>65</v>
      </c>
      <c r="V153" s="158">
        <f>IFERROR(SUM(V151:V152),"0")</f>
        <v>0</v>
      </c>
      <c r="W153" s="158">
        <f>IFERROR(SUM(W151:W152),"0")</f>
        <v>0</v>
      </c>
      <c r="X153" s="158">
        <f>IFERROR(IF(X151="",0,X151),"0")+IFERROR(IF(X152="",0,X152),"0")</f>
        <v>0</v>
      </c>
      <c r="Y153" s="159"/>
      <c r="Z153" s="159"/>
    </row>
    <row r="154" spans="1:53" x14ac:dyDescent="0.2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70"/>
      <c r="N154" s="166" t="s">
        <v>66</v>
      </c>
      <c r="O154" s="167"/>
      <c r="P154" s="167"/>
      <c r="Q154" s="167"/>
      <c r="R154" s="167"/>
      <c r="S154" s="167"/>
      <c r="T154" s="168"/>
      <c r="U154" s="38" t="s">
        <v>67</v>
      </c>
      <c r="V154" s="158">
        <f>IFERROR(SUMPRODUCT(V151:V152*H151:H152),"0")</f>
        <v>0</v>
      </c>
      <c r="W154" s="158">
        <f>IFERROR(SUMPRODUCT(W151:W152*H151:H152),"0")</f>
        <v>0</v>
      </c>
      <c r="X154" s="38"/>
      <c r="Y154" s="159"/>
      <c r="Z154" s="159"/>
    </row>
    <row r="155" spans="1:53" ht="27.75" customHeight="1" x14ac:dyDescent="0.2">
      <c r="A155" s="177" t="s">
        <v>221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49"/>
      <c r="Z155" s="49"/>
    </row>
    <row r="156" spans="1:53" ht="16.5" customHeight="1" x14ac:dyDescent="0.25">
      <c r="A156" s="164" t="s">
        <v>222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2"/>
      <c r="Z156" s="152"/>
    </row>
    <row r="157" spans="1:53" ht="14.25" customHeight="1" x14ac:dyDescent="0.25">
      <c r="A157" s="171" t="s">
        <v>70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51"/>
      <c r="Z157" s="151"/>
    </row>
    <row r="158" spans="1:53" ht="16.5" customHeight="1" x14ac:dyDescent="0.25">
      <c r="A158" s="55" t="s">
        <v>223</v>
      </c>
      <c r="B158" s="55" t="s">
        <v>224</v>
      </c>
      <c r="C158" s="32">
        <v>4301132048</v>
      </c>
      <c r="D158" s="163">
        <v>4607111035721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225</v>
      </c>
      <c r="B159" s="55" t="s">
        <v>226</v>
      </c>
      <c r="C159" s="32">
        <v>4301132046</v>
      </c>
      <c r="D159" s="163">
        <v>4607111035691</v>
      </c>
      <c r="E159" s="162"/>
      <c r="F159" s="155">
        <v>0.25</v>
      </c>
      <c r="G159" s="33">
        <v>12</v>
      </c>
      <c r="H159" s="155">
        <v>3</v>
      </c>
      <c r="I159" s="155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1"/>
      <c r="P159" s="161"/>
      <c r="Q159" s="161"/>
      <c r="R159" s="162"/>
      <c r="S159" s="35"/>
      <c r="T159" s="35"/>
      <c r="U159" s="36" t="s">
        <v>65</v>
      </c>
      <c r="V159" s="156">
        <v>74</v>
      </c>
      <c r="W159" s="157">
        <f>IFERROR(IF(V159="","",V159),"")</f>
        <v>74</v>
      </c>
      <c r="X159" s="37">
        <f>IFERROR(IF(V159="","",V159*0.01788),"")</f>
        <v>1.3231200000000001</v>
      </c>
      <c r="Y159" s="57"/>
      <c r="Z159" s="58"/>
      <c r="AD159" s="62"/>
      <c r="BA159" s="118" t="s">
        <v>74</v>
      </c>
    </row>
    <row r="160" spans="1:53" x14ac:dyDescent="0.2">
      <c r="A160" s="169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0"/>
      <c r="N160" s="166" t="s">
        <v>66</v>
      </c>
      <c r="O160" s="167"/>
      <c r="P160" s="167"/>
      <c r="Q160" s="167"/>
      <c r="R160" s="167"/>
      <c r="S160" s="167"/>
      <c r="T160" s="168"/>
      <c r="U160" s="38" t="s">
        <v>65</v>
      </c>
      <c r="V160" s="158">
        <f>IFERROR(SUM(V158:V159),"0")</f>
        <v>74</v>
      </c>
      <c r="W160" s="158">
        <f>IFERROR(SUM(W158:W159),"0")</f>
        <v>74</v>
      </c>
      <c r="X160" s="158">
        <f>IFERROR(IF(X158="",0,X158),"0")+IFERROR(IF(X159="",0,X159),"0")</f>
        <v>1.3231200000000001</v>
      </c>
      <c r="Y160" s="159"/>
      <c r="Z160" s="159"/>
    </row>
    <row r="161" spans="1:53" x14ac:dyDescent="0.2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70"/>
      <c r="N161" s="166" t="s">
        <v>66</v>
      </c>
      <c r="O161" s="167"/>
      <c r="P161" s="167"/>
      <c r="Q161" s="167"/>
      <c r="R161" s="167"/>
      <c r="S161" s="167"/>
      <c r="T161" s="168"/>
      <c r="U161" s="38" t="s">
        <v>67</v>
      </c>
      <c r="V161" s="158">
        <f>IFERROR(SUMPRODUCT(V158:V159*H158:H159),"0")</f>
        <v>222</v>
      </c>
      <c r="W161" s="158">
        <f>IFERROR(SUMPRODUCT(W158:W159*H158:H159),"0")</f>
        <v>222</v>
      </c>
      <c r="X161" s="38"/>
      <c r="Y161" s="159"/>
      <c r="Z161" s="159"/>
    </row>
    <row r="162" spans="1:53" ht="16.5" customHeight="1" x14ac:dyDescent="0.25">
      <c r="A162" s="164" t="s">
        <v>227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2"/>
      <c r="Z162" s="152"/>
    </row>
    <row r="163" spans="1:53" ht="14.25" customHeight="1" x14ac:dyDescent="0.25">
      <c r="A163" s="171" t="s">
        <v>227</v>
      </c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51"/>
      <c r="Z163" s="151"/>
    </row>
    <row r="164" spans="1:53" ht="27" customHeight="1" x14ac:dyDescent="0.25">
      <c r="A164" s="55" t="s">
        <v>228</v>
      </c>
      <c r="B164" s="55" t="s">
        <v>229</v>
      </c>
      <c r="C164" s="32">
        <v>4301133002</v>
      </c>
      <c r="D164" s="163">
        <v>4607111035783</v>
      </c>
      <c r="E164" s="162"/>
      <c r="F164" s="155">
        <v>0.2</v>
      </c>
      <c r="G164" s="33">
        <v>8</v>
      </c>
      <c r="H164" s="155">
        <v>1.6</v>
      </c>
      <c r="I164" s="155">
        <v>2.12</v>
      </c>
      <c r="J164" s="33">
        <v>72</v>
      </c>
      <c r="K164" s="33" t="s">
        <v>196</v>
      </c>
      <c r="L164" s="34" t="s">
        <v>64</v>
      </c>
      <c r="M164" s="33">
        <v>180</v>
      </c>
      <c r="N164" s="3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1"/>
      <c r="P164" s="161"/>
      <c r="Q164" s="161"/>
      <c r="R164" s="162"/>
      <c r="S164" s="35"/>
      <c r="T164" s="35"/>
      <c r="U164" s="36" t="s">
        <v>65</v>
      </c>
      <c r="V164" s="156">
        <v>0</v>
      </c>
      <c r="W164" s="157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69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0"/>
      <c r="N165" s="166" t="s">
        <v>66</v>
      </c>
      <c r="O165" s="167"/>
      <c r="P165" s="167"/>
      <c r="Q165" s="167"/>
      <c r="R165" s="167"/>
      <c r="S165" s="167"/>
      <c r="T165" s="168"/>
      <c r="U165" s="38" t="s">
        <v>65</v>
      </c>
      <c r="V165" s="158">
        <f>IFERROR(SUM(V164:V164),"0")</f>
        <v>0</v>
      </c>
      <c r="W165" s="158">
        <f>IFERROR(SUM(W164:W164),"0")</f>
        <v>0</v>
      </c>
      <c r="X165" s="158">
        <f>IFERROR(IF(X164="",0,X164),"0")</f>
        <v>0</v>
      </c>
      <c r="Y165" s="159"/>
      <c r="Z165" s="159"/>
    </row>
    <row r="166" spans="1:53" x14ac:dyDescent="0.2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70"/>
      <c r="N166" s="166" t="s">
        <v>66</v>
      </c>
      <c r="O166" s="167"/>
      <c r="P166" s="167"/>
      <c r="Q166" s="167"/>
      <c r="R166" s="167"/>
      <c r="S166" s="167"/>
      <c r="T166" s="168"/>
      <c r="U166" s="38" t="s">
        <v>67</v>
      </c>
      <c r="V166" s="158">
        <f>IFERROR(SUMPRODUCT(V164:V164*H164:H164),"0")</f>
        <v>0</v>
      </c>
      <c r="W166" s="158">
        <f>IFERROR(SUMPRODUCT(W164:W164*H164:H164),"0")</f>
        <v>0</v>
      </c>
      <c r="X166" s="38"/>
      <c r="Y166" s="159"/>
      <c r="Z166" s="159"/>
    </row>
    <row r="167" spans="1:53" ht="16.5" customHeight="1" x14ac:dyDescent="0.25">
      <c r="A167" s="164" t="s">
        <v>221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2"/>
      <c r="Z167" s="152"/>
    </row>
    <row r="168" spans="1:53" ht="14.25" customHeight="1" x14ac:dyDescent="0.25">
      <c r="A168" s="171" t="s">
        <v>230</v>
      </c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51"/>
      <c r="Z168" s="151"/>
    </row>
    <row r="169" spans="1:53" ht="27" customHeight="1" x14ac:dyDescent="0.25">
      <c r="A169" s="55" t="s">
        <v>231</v>
      </c>
      <c r="B169" s="55" t="s">
        <v>232</v>
      </c>
      <c r="C169" s="32">
        <v>4301051319</v>
      </c>
      <c r="D169" s="163">
        <v>4680115881204</v>
      </c>
      <c r="E169" s="162"/>
      <c r="F169" s="155">
        <v>0.33</v>
      </c>
      <c r="G169" s="33">
        <v>6</v>
      </c>
      <c r="H169" s="155">
        <v>1.98</v>
      </c>
      <c r="I169" s="155">
        <v>2.246</v>
      </c>
      <c r="J169" s="33">
        <v>156</v>
      </c>
      <c r="K169" s="33" t="s">
        <v>63</v>
      </c>
      <c r="L169" s="34" t="s">
        <v>233</v>
      </c>
      <c r="M169" s="33">
        <v>365</v>
      </c>
      <c r="N169" s="265" t="s">
        <v>234</v>
      </c>
      <c r="O169" s="161"/>
      <c r="P169" s="161"/>
      <c r="Q169" s="161"/>
      <c r="R169" s="162"/>
      <c r="S169" s="35"/>
      <c r="T169" s="35"/>
      <c r="U169" s="36" t="s">
        <v>65</v>
      </c>
      <c r="V169" s="156">
        <v>0</v>
      </c>
      <c r="W169" s="157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235</v>
      </c>
    </row>
    <row r="170" spans="1:53" x14ac:dyDescent="0.2">
      <c r="A170" s="169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0"/>
      <c r="N170" s="166" t="s">
        <v>66</v>
      </c>
      <c r="O170" s="167"/>
      <c r="P170" s="167"/>
      <c r="Q170" s="167"/>
      <c r="R170" s="167"/>
      <c r="S170" s="167"/>
      <c r="T170" s="168"/>
      <c r="U170" s="38" t="s">
        <v>65</v>
      </c>
      <c r="V170" s="158">
        <f>IFERROR(SUM(V169:V169),"0")</f>
        <v>0</v>
      </c>
      <c r="W170" s="158">
        <f>IFERROR(SUM(W169:W169),"0")</f>
        <v>0</v>
      </c>
      <c r="X170" s="158">
        <f>IFERROR(IF(X169="",0,X169),"0")</f>
        <v>0</v>
      </c>
      <c r="Y170" s="159"/>
      <c r="Z170" s="159"/>
    </row>
    <row r="171" spans="1:53" x14ac:dyDescent="0.2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70"/>
      <c r="N171" s="166" t="s">
        <v>66</v>
      </c>
      <c r="O171" s="167"/>
      <c r="P171" s="167"/>
      <c r="Q171" s="167"/>
      <c r="R171" s="167"/>
      <c r="S171" s="167"/>
      <c r="T171" s="168"/>
      <c r="U171" s="38" t="s">
        <v>67</v>
      </c>
      <c r="V171" s="158">
        <f>IFERROR(SUMPRODUCT(V169:V169*H169:H169),"0")</f>
        <v>0</v>
      </c>
      <c r="W171" s="158">
        <f>IFERROR(SUMPRODUCT(W169:W169*H169:H169),"0")</f>
        <v>0</v>
      </c>
      <c r="X171" s="38"/>
      <c r="Y171" s="159"/>
      <c r="Z171" s="159"/>
    </row>
    <row r="172" spans="1:53" ht="27.75" customHeight="1" x14ac:dyDescent="0.2">
      <c r="A172" s="177" t="s">
        <v>236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49"/>
      <c r="Z172" s="49"/>
    </row>
    <row r="173" spans="1:53" ht="16.5" customHeight="1" x14ac:dyDescent="0.25">
      <c r="A173" s="164" t="s">
        <v>237</v>
      </c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52"/>
      <c r="Z173" s="152"/>
    </row>
    <row r="174" spans="1:53" ht="14.25" customHeight="1" x14ac:dyDescent="0.25">
      <c r="A174" s="171" t="s">
        <v>60</v>
      </c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51"/>
      <c r="Z174" s="151"/>
    </row>
    <row r="175" spans="1:53" ht="27" customHeight="1" x14ac:dyDescent="0.25">
      <c r="A175" s="55" t="s">
        <v>238</v>
      </c>
      <c r="B175" s="55" t="s">
        <v>239</v>
      </c>
      <c r="C175" s="32">
        <v>4301070948</v>
      </c>
      <c r="D175" s="163">
        <v>4607111037022</v>
      </c>
      <c r="E175" s="162"/>
      <c r="F175" s="155">
        <v>0.7</v>
      </c>
      <c r="G175" s="33">
        <v>8</v>
      </c>
      <c r="H175" s="155">
        <v>5.6</v>
      </c>
      <c r="I175" s="155">
        <v>5.87</v>
      </c>
      <c r="J175" s="33">
        <v>84</v>
      </c>
      <c r="K175" s="33" t="s">
        <v>63</v>
      </c>
      <c r="L175" s="34" t="s">
        <v>64</v>
      </c>
      <c r="M175" s="33">
        <v>180</v>
      </c>
      <c r="N175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161"/>
      <c r="P175" s="161"/>
      <c r="Q175" s="161"/>
      <c r="R175" s="162"/>
      <c r="S175" s="35"/>
      <c r="T175" s="35"/>
      <c r="U175" s="36" t="s">
        <v>65</v>
      </c>
      <c r="V175" s="156">
        <v>0</v>
      </c>
      <c r="W175" s="157">
        <f>IFERROR(IF(V175="","",V175),"")</f>
        <v>0</v>
      </c>
      <c r="X175" s="37">
        <f>IFERROR(IF(V175="","",V175*0.0155),"")</f>
        <v>0</v>
      </c>
      <c r="Y175" s="57"/>
      <c r="Z175" s="58"/>
      <c r="AD175" s="62"/>
      <c r="BA175" s="121" t="s">
        <v>1</v>
      </c>
    </row>
    <row r="176" spans="1:53" x14ac:dyDescent="0.2">
      <c r="A176" s="169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70"/>
      <c r="N176" s="166" t="s">
        <v>66</v>
      </c>
      <c r="O176" s="167"/>
      <c r="P176" s="167"/>
      <c r="Q176" s="167"/>
      <c r="R176" s="167"/>
      <c r="S176" s="167"/>
      <c r="T176" s="168"/>
      <c r="U176" s="38" t="s">
        <v>65</v>
      </c>
      <c r="V176" s="158">
        <f>IFERROR(SUM(V175:V175),"0")</f>
        <v>0</v>
      </c>
      <c r="W176" s="158">
        <f>IFERROR(SUM(W175:W175),"0")</f>
        <v>0</v>
      </c>
      <c r="X176" s="158">
        <f>IFERROR(IF(X175="",0,X175),"0")</f>
        <v>0</v>
      </c>
      <c r="Y176" s="159"/>
      <c r="Z176" s="159"/>
    </row>
    <row r="177" spans="1:53" x14ac:dyDescent="0.2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70"/>
      <c r="N177" s="166" t="s">
        <v>66</v>
      </c>
      <c r="O177" s="167"/>
      <c r="P177" s="167"/>
      <c r="Q177" s="167"/>
      <c r="R177" s="167"/>
      <c r="S177" s="167"/>
      <c r="T177" s="168"/>
      <c r="U177" s="38" t="s">
        <v>67</v>
      </c>
      <c r="V177" s="158">
        <f>IFERROR(SUMPRODUCT(V175:V175*H175:H175),"0")</f>
        <v>0</v>
      </c>
      <c r="W177" s="158">
        <f>IFERROR(SUMPRODUCT(W175:W175*H175:H175),"0")</f>
        <v>0</v>
      </c>
      <c r="X177" s="38"/>
      <c r="Y177" s="159"/>
      <c r="Z177" s="159"/>
    </row>
    <row r="178" spans="1:53" ht="16.5" customHeight="1" x14ac:dyDescent="0.25">
      <c r="A178" s="164" t="s">
        <v>240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2"/>
      <c r="Z178" s="152"/>
    </row>
    <row r="179" spans="1:53" ht="14.25" customHeight="1" x14ac:dyDescent="0.25">
      <c r="A179" s="171" t="s">
        <v>60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51"/>
      <c r="Z179" s="151"/>
    </row>
    <row r="180" spans="1:53" ht="27" customHeight="1" x14ac:dyDescent="0.25">
      <c r="A180" s="55" t="s">
        <v>241</v>
      </c>
      <c r="B180" s="55" t="s">
        <v>242</v>
      </c>
      <c r="C180" s="32">
        <v>4301070990</v>
      </c>
      <c r="D180" s="163">
        <v>4607111038494</v>
      </c>
      <c r="E180" s="162"/>
      <c r="F180" s="155">
        <v>0.7</v>
      </c>
      <c r="G180" s="33">
        <v>8</v>
      </c>
      <c r="H180" s="155">
        <v>5.6</v>
      </c>
      <c r="I180" s="155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331" t="s">
        <v>243</v>
      </c>
      <c r="O180" s="161"/>
      <c r="P180" s="161"/>
      <c r="Q180" s="161"/>
      <c r="R180" s="162"/>
      <c r="S180" s="35"/>
      <c r="T180" s="35"/>
      <c r="U180" s="36" t="s">
        <v>65</v>
      </c>
      <c r="V180" s="156">
        <v>0</v>
      </c>
      <c r="W180" s="157">
        <f>IFERROR(IF(V180="","",V180),"")</f>
        <v>0</v>
      </c>
      <c r="X180" s="37">
        <f>IFERROR(IF(V180="","",V180*0.0155),"")</f>
        <v>0</v>
      </c>
      <c r="Y180" s="57"/>
      <c r="Z180" s="58" t="s">
        <v>244</v>
      </c>
      <c r="AD180" s="62"/>
      <c r="BA180" s="122" t="s">
        <v>1</v>
      </c>
    </row>
    <row r="181" spans="1:53" ht="27" customHeight="1" x14ac:dyDescent="0.25">
      <c r="A181" s="55" t="s">
        <v>245</v>
      </c>
      <c r="B181" s="55" t="s">
        <v>246</v>
      </c>
      <c r="C181" s="32">
        <v>4301070966</v>
      </c>
      <c r="D181" s="163">
        <v>4607111038135</v>
      </c>
      <c r="E181" s="162"/>
      <c r="F181" s="155">
        <v>0.7</v>
      </c>
      <c r="G181" s="33">
        <v>8</v>
      </c>
      <c r="H181" s="155">
        <v>5.6</v>
      </c>
      <c r="I181" s="155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193" t="s">
        <v>247</v>
      </c>
      <c r="O181" s="161"/>
      <c r="P181" s="161"/>
      <c r="Q181" s="161"/>
      <c r="R181" s="162"/>
      <c r="S181" s="35"/>
      <c r="T181" s="35"/>
      <c r="U181" s="36" t="s">
        <v>65</v>
      </c>
      <c r="V181" s="156">
        <v>0</v>
      </c>
      <c r="W181" s="157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x14ac:dyDescent="0.2">
      <c r="A182" s="169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70"/>
      <c r="N182" s="166" t="s">
        <v>66</v>
      </c>
      <c r="O182" s="167"/>
      <c r="P182" s="167"/>
      <c r="Q182" s="167"/>
      <c r="R182" s="167"/>
      <c r="S182" s="167"/>
      <c r="T182" s="168"/>
      <c r="U182" s="38" t="s">
        <v>65</v>
      </c>
      <c r="V182" s="158">
        <f>IFERROR(SUM(V180:V181),"0")</f>
        <v>0</v>
      </c>
      <c r="W182" s="158">
        <f>IFERROR(SUM(W180:W181),"0")</f>
        <v>0</v>
      </c>
      <c r="X182" s="158">
        <f>IFERROR(IF(X180="",0,X180),"0")+IFERROR(IF(X181="",0,X181),"0")</f>
        <v>0</v>
      </c>
      <c r="Y182" s="159"/>
      <c r="Z182" s="159"/>
    </row>
    <row r="183" spans="1:53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70"/>
      <c r="N183" s="166" t="s">
        <v>66</v>
      </c>
      <c r="O183" s="167"/>
      <c r="P183" s="167"/>
      <c r="Q183" s="167"/>
      <c r="R183" s="167"/>
      <c r="S183" s="167"/>
      <c r="T183" s="168"/>
      <c r="U183" s="38" t="s">
        <v>67</v>
      </c>
      <c r="V183" s="158">
        <f>IFERROR(SUMPRODUCT(V180:V181*H180:H181),"0")</f>
        <v>0</v>
      </c>
      <c r="W183" s="158">
        <f>IFERROR(SUMPRODUCT(W180:W181*H180:H181),"0")</f>
        <v>0</v>
      </c>
      <c r="X183" s="38"/>
      <c r="Y183" s="159"/>
      <c r="Z183" s="159"/>
    </row>
    <row r="184" spans="1:53" ht="16.5" customHeight="1" x14ac:dyDescent="0.25">
      <c r="A184" s="164" t="s">
        <v>248</v>
      </c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52"/>
      <c r="Z184" s="152"/>
    </row>
    <row r="185" spans="1:53" ht="14.25" customHeight="1" x14ac:dyDescent="0.25">
      <c r="A185" s="171" t="s">
        <v>60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51"/>
      <c r="Z185" s="151"/>
    </row>
    <row r="186" spans="1:53" ht="27" customHeight="1" x14ac:dyDescent="0.25">
      <c r="A186" s="55" t="s">
        <v>249</v>
      </c>
      <c r="B186" s="55" t="s">
        <v>250</v>
      </c>
      <c r="C186" s="32">
        <v>4301070915</v>
      </c>
      <c r="D186" s="163">
        <v>4607111035882</v>
      </c>
      <c r="E186" s="162"/>
      <c r="F186" s="155">
        <v>0.43</v>
      </c>
      <c r="G186" s="33">
        <v>16</v>
      </c>
      <c r="H186" s="155">
        <v>6.88</v>
      </c>
      <c r="I186" s="155">
        <v>7.19</v>
      </c>
      <c r="J186" s="33">
        <v>84</v>
      </c>
      <c r="K186" s="33" t="s">
        <v>63</v>
      </c>
      <c r="L186" s="34" t="s">
        <v>64</v>
      </c>
      <c r="M186" s="33">
        <v>180</v>
      </c>
      <c r="N186" s="1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1"/>
      <c r="P186" s="161"/>
      <c r="Q186" s="161"/>
      <c r="R186" s="162"/>
      <c r="S186" s="35"/>
      <c r="T186" s="35"/>
      <c r="U186" s="36" t="s">
        <v>65</v>
      </c>
      <c r="V186" s="156">
        <v>0</v>
      </c>
      <c r="W186" s="157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t="27" customHeight="1" x14ac:dyDescent="0.25">
      <c r="A187" s="55" t="s">
        <v>251</v>
      </c>
      <c r="B187" s="55" t="s">
        <v>252</v>
      </c>
      <c r="C187" s="32">
        <v>4301070921</v>
      </c>
      <c r="D187" s="163">
        <v>4607111035905</v>
      </c>
      <c r="E187" s="162"/>
      <c r="F187" s="155">
        <v>0.9</v>
      </c>
      <c r="G187" s="33">
        <v>8</v>
      </c>
      <c r="H187" s="155">
        <v>7.2</v>
      </c>
      <c r="I187" s="155">
        <v>7.47</v>
      </c>
      <c r="J187" s="33">
        <v>84</v>
      </c>
      <c r="K187" s="33" t="s">
        <v>63</v>
      </c>
      <c r="L187" s="34" t="s">
        <v>64</v>
      </c>
      <c r="M187" s="33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1"/>
      <c r="P187" s="161"/>
      <c r="Q187" s="161"/>
      <c r="R187" s="162"/>
      <c r="S187" s="35"/>
      <c r="T187" s="35"/>
      <c r="U187" s="36" t="s">
        <v>65</v>
      </c>
      <c r="V187" s="156">
        <v>0</v>
      </c>
      <c r="W187" s="157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253</v>
      </c>
      <c r="B188" s="55" t="s">
        <v>254</v>
      </c>
      <c r="C188" s="32">
        <v>4301070917</v>
      </c>
      <c r="D188" s="163">
        <v>4607111035912</v>
      </c>
      <c r="E188" s="162"/>
      <c r="F188" s="155">
        <v>0.43</v>
      </c>
      <c r="G188" s="33">
        <v>16</v>
      </c>
      <c r="H188" s="155">
        <v>6.88</v>
      </c>
      <c r="I188" s="155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1"/>
      <c r="P188" s="161"/>
      <c r="Q188" s="161"/>
      <c r="R188" s="162"/>
      <c r="S188" s="35"/>
      <c r="T188" s="35"/>
      <c r="U188" s="36" t="s">
        <v>65</v>
      </c>
      <c r="V188" s="156">
        <v>0</v>
      </c>
      <c r="W188" s="157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255</v>
      </c>
      <c r="B189" s="55" t="s">
        <v>256</v>
      </c>
      <c r="C189" s="32">
        <v>4301070920</v>
      </c>
      <c r="D189" s="163">
        <v>4607111035929</v>
      </c>
      <c r="E189" s="162"/>
      <c r="F189" s="155">
        <v>0.9</v>
      </c>
      <c r="G189" s="33">
        <v>8</v>
      </c>
      <c r="H189" s="155">
        <v>7.2</v>
      </c>
      <c r="I189" s="155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1"/>
      <c r="P189" s="161"/>
      <c r="Q189" s="161"/>
      <c r="R189" s="162"/>
      <c r="S189" s="35"/>
      <c r="T189" s="35"/>
      <c r="U189" s="36" t="s">
        <v>65</v>
      </c>
      <c r="V189" s="156">
        <v>0</v>
      </c>
      <c r="W189" s="157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69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70"/>
      <c r="N190" s="166" t="s">
        <v>66</v>
      </c>
      <c r="O190" s="167"/>
      <c r="P190" s="167"/>
      <c r="Q190" s="167"/>
      <c r="R190" s="167"/>
      <c r="S190" s="167"/>
      <c r="T190" s="168"/>
      <c r="U190" s="38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70"/>
      <c r="N191" s="166" t="s">
        <v>66</v>
      </c>
      <c r="O191" s="167"/>
      <c r="P191" s="167"/>
      <c r="Q191" s="167"/>
      <c r="R191" s="167"/>
      <c r="S191" s="167"/>
      <c r="T191" s="168"/>
      <c r="U191" s="38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8"/>
      <c r="Y191" s="159"/>
      <c r="Z191" s="159"/>
    </row>
    <row r="192" spans="1:53" ht="16.5" customHeight="1" x14ac:dyDescent="0.25">
      <c r="A192" s="164" t="s">
        <v>257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52"/>
      <c r="Z192" s="152"/>
    </row>
    <row r="193" spans="1:53" ht="14.25" customHeight="1" x14ac:dyDescent="0.25">
      <c r="A193" s="171" t="s">
        <v>230</v>
      </c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51"/>
      <c r="Z193" s="151"/>
    </row>
    <row r="194" spans="1:53" ht="27" customHeight="1" x14ac:dyDescent="0.25">
      <c r="A194" s="55" t="s">
        <v>258</v>
      </c>
      <c r="B194" s="55" t="s">
        <v>259</v>
      </c>
      <c r="C194" s="32">
        <v>4301051320</v>
      </c>
      <c r="D194" s="163">
        <v>4680115881334</v>
      </c>
      <c r="E194" s="162"/>
      <c r="F194" s="155">
        <v>0.33</v>
      </c>
      <c r="G194" s="33">
        <v>6</v>
      </c>
      <c r="H194" s="155">
        <v>1.98</v>
      </c>
      <c r="I194" s="155">
        <v>2.27</v>
      </c>
      <c r="J194" s="33">
        <v>156</v>
      </c>
      <c r="K194" s="33" t="s">
        <v>63</v>
      </c>
      <c r="L194" s="34" t="s">
        <v>233</v>
      </c>
      <c r="M194" s="33">
        <v>365</v>
      </c>
      <c r="N194" s="255" t="s">
        <v>260</v>
      </c>
      <c r="O194" s="161"/>
      <c r="P194" s="161"/>
      <c r="Q194" s="161"/>
      <c r="R194" s="162"/>
      <c r="S194" s="35"/>
      <c r="T194" s="35"/>
      <c r="U194" s="36" t="s">
        <v>65</v>
      </c>
      <c r="V194" s="156">
        <v>0</v>
      </c>
      <c r="W194" s="157">
        <f>IFERROR(IF(V194="","",V194),"")</f>
        <v>0</v>
      </c>
      <c r="X194" s="37">
        <f>IFERROR(IF(V194="","",V194*0.00753),"")</f>
        <v>0</v>
      </c>
      <c r="Y194" s="57"/>
      <c r="Z194" s="58"/>
      <c r="AD194" s="62"/>
      <c r="BA194" s="128" t="s">
        <v>235</v>
      </c>
    </row>
    <row r="195" spans="1:53" x14ac:dyDescent="0.2">
      <c r="A195" s="169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0"/>
      <c r="N195" s="166" t="s">
        <v>66</v>
      </c>
      <c r="O195" s="167"/>
      <c r="P195" s="167"/>
      <c r="Q195" s="167"/>
      <c r="R195" s="167"/>
      <c r="S195" s="167"/>
      <c r="T195" s="168"/>
      <c r="U195" s="38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70"/>
      <c r="N196" s="166" t="s">
        <v>66</v>
      </c>
      <c r="O196" s="167"/>
      <c r="P196" s="167"/>
      <c r="Q196" s="167"/>
      <c r="R196" s="167"/>
      <c r="S196" s="167"/>
      <c r="T196" s="168"/>
      <c r="U196" s="38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8"/>
      <c r="Y196" s="159"/>
      <c r="Z196" s="159"/>
    </row>
    <row r="197" spans="1:53" ht="16.5" customHeight="1" x14ac:dyDescent="0.25">
      <c r="A197" s="164" t="s">
        <v>261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2"/>
      <c r="Z197" s="152"/>
    </row>
    <row r="198" spans="1:53" ht="14.25" customHeight="1" x14ac:dyDescent="0.25">
      <c r="A198" s="171" t="s">
        <v>60</v>
      </c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51"/>
      <c r="Z198" s="151"/>
    </row>
    <row r="199" spans="1:53" ht="16.5" customHeight="1" x14ac:dyDescent="0.25">
      <c r="A199" s="55" t="s">
        <v>262</v>
      </c>
      <c r="B199" s="55" t="s">
        <v>263</v>
      </c>
      <c r="C199" s="32">
        <v>4301070874</v>
      </c>
      <c r="D199" s="163">
        <v>4607111035332</v>
      </c>
      <c r="E199" s="162"/>
      <c r="F199" s="155">
        <v>0.43</v>
      </c>
      <c r="G199" s="33">
        <v>16</v>
      </c>
      <c r="H199" s="155">
        <v>6.88</v>
      </c>
      <c r="I199" s="155">
        <v>7.2060000000000004</v>
      </c>
      <c r="J199" s="33">
        <v>84</v>
      </c>
      <c r="K199" s="33" t="s">
        <v>63</v>
      </c>
      <c r="L199" s="34" t="s">
        <v>64</v>
      </c>
      <c r="M199" s="33">
        <v>180</v>
      </c>
      <c r="N199" s="18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1"/>
      <c r="P199" s="161"/>
      <c r="Q199" s="161"/>
      <c r="R199" s="162"/>
      <c r="S199" s="35"/>
      <c r="T199" s="35"/>
      <c r="U199" s="36" t="s">
        <v>65</v>
      </c>
      <c r="V199" s="156">
        <v>0</v>
      </c>
      <c r="W199" s="157">
        <f>IFERROR(IF(V199="","",V199),"")</f>
        <v>0</v>
      </c>
      <c r="X199" s="37">
        <f>IFERROR(IF(V199="","",V199*0.0155),"")</f>
        <v>0</v>
      </c>
      <c r="Y199" s="57"/>
      <c r="Z199" s="58"/>
      <c r="AD199" s="62"/>
      <c r="BA199" s="129" t="s">
        <v>1</v>
      </c>
    </row>
    <row r="200" spans="1:53" ht="16.5" customHeight="1" x14ac:dyDescent="0.25">
      <c r="A200" s="55" t="s">
        <v>264</v>
      </c>
      <c r="B200" s="55" t="s">
        <v>265</v>
      </c>
      <c r="C200" s="32">
        <v>4301070873</v>
      </c>
      <c r="D200" s="163">
        <v>4607111035080</v>
      </c>
      <c r="E200" s="162"/>
      <c r="F200" s="155">
        <v>0.9</v>
      </c>
      <c r="G200" s="33">
        <v>8</v>
      </c>
      <c r="H200" s="155">
        <v>7.2</v>
      </c>
      <c r="I200" s="155">
        <v>7.47</v>
      </c>
      <c r="J200" s="33">
        <v>84</v>
      </c>
      <c r="K200" s="33" t="s">
        <v>63</v>
      </c>
      <c r="L200" s="34" t="s">
        <v>64</v>
      </c>
      <c r="M200" s="33">
        <v>180</v>
      </c>
      <c r="N200" s="26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1"/>
      <c r="P200" s="161"/>
      <c r="Q200" s="161"/>
      <c r="R200" s="162"/>
      <c r="S200" s="35"/>
      <c r="T200" s="35"/>
      <c r="U200" s="36" t="s">
        <v>65</v>
      </c>
      <c r="V200" s="156">
        <v>0</v>
      </c>
      <c r="W200" s="157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x14ac:dyDescent="0.2">
      <c r="A201" s="169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70"/>
      <c r="N201" s="166" t="s">
        <v>66</v>
      </c>
      <c r="O201" s="167"/>
      <c r="P201" s="167"/>
      <c r="Q201" s="167"/>
      <c r="R201" s="167"/>
      <c r="S201" s="167"/>
      <c r="T201" s="168"/>
      <c r="U201" s="38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70"/>
      <c r="N202" s="166" t="s">
        <v>66</v>
      </c>
      <c r="O202" s="167"/>
      <c r="P202" s="167"/>
      <c r="Q202" s="167"/>
      <c r="R202" s="167"/>
      <c r="S202" s="167"/>
      <c r="T202" s="168"/>
      <c r="U202" s="38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8"/>
      <c r="Y202" s="159"/>
      <c r="Z202" s="159"/>
    </row>
    <row r="203" spans="1:53" ht="27.75" customHeight="1" x14ac:dyDescent="0.2">
      <c r="A203" s="177" t="s">
        <v>266</v>
      </c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49"/>
      <c r="Z203" s="49"/>
    </row>
    <row r="204" spans="1:53" ht="16.5" customHeight="1" x14ac:dyDescent="0.25">
      <c r="A204" s="164" t="s">
        <v>267</v>
      </c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52"/>
      <c r="Z204" s="152"/>
    </row>
    <row r="205" spans="1:53" ht="14.25" customHeight="1" x14ac:dyDescent="0.25">
      <c r="A205" s="171" t="s">
        <v>60</v>
      </c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51"/>
      <c r="Z205" s="151"/>
    </row>
    <row r="206" spans="1:53" ht="27" customHeight="1" x14ac:dyDescent="0.25">
      <c r="A206" s="55" t="s">
        <v>268</v>
      </c>
      <c r="B206" s="55" t="s">
        <v>269</v>
      </c>
      <c r="C206" s="32">
        <v>4301070941</v>
      </c>
      <c r="D206" s="163">
        <v>4607111036162</v>
      </c>
      <c r="E206" s="162"/>
      <c r="F206" s="155">
        <v>0.8</v>
      </c>
      <c r="G206" s="33">
        <v>8</v>
      </c>
      <c r="H206" s="155">
        <v>6.4</v>
      </c>
      <c r="I206" s="155">
        <v>6.6811999999999996</v>
      </c>
      <c r="J206" s="33">
        <v>84</v>
      </c>
      <c r="K206" s="33" t="s">
        <v>63</v>
      </c>
      <c r="L206" s="34" t="s">
        <v>64</v>
      </c>
      <c r="M206" s="33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1"/>
      <c r="P206" s="161"/>
      <c r="Q206" s="161"/>
      <c r="R206" s="162"/>
      <c r="S206" s="35"/>
      <c r="T206" s="35"/>
      <c r="U206" s="36" t="s">
        <v>65</v>
      </c>
      <c r="V206" s="156">
        <v>0</v>
      </c>
      <c r="W206" s="157">
        <f>IFERROR(IF(V206="","",V206),"")</f>
        <v>0</v>
      </c>
      <c r="X206" s="37">
        <f>IFERROR(IF(V206="","",V206*0.0155),"")</f>
        <v>0</v>
      </c>
      <c r="Y206" s="57"/>
      <c r="Z206" s="58"/>
      <c r="AD206" s="62"/>
      <c r="BA206" s="131" t="s">
        <v>1</v>
      </c>
    </row>
    <row r="207" spans="1:53" x14ac:dyDescent="0.2">
      <c r="A207" s="169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70"/>
      <c r="N207" s="166" t="s">
        <v>66</v>
      </c>
      <c r="O207" s="167"/>
      <c r="P207" s="167"/>
      <c r="Q207" s="167"/>
      <c r="R207" s="167"/>
      <c r="S207" s="167"/>
      <c r="T207" s="168"/>
      <c r="U207" s="38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70"/>
      <c r="N208" s="166" t="s">
        <v>66</v>
      </c>
      <c r="O208" s="167"/>
      <c r="P208" s="167"/>
      <c r="Q208" s="167"/>
      <c r="R208" s="167"/>
      <c r="S208" s="167"/>
      <c r="T208" s="168"/>
      <c r="U208" s="38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8"/>
      <c r="Y208" s="159"/>
      <c r="Z208" s="159"/>
    </row>
    <row r="209" spans="1:53" ht="27.75" customHeight="1" x14ac:dyDescent="0.2">
      <c r="A209" s="177" t="s">
        <v>270</v>
      </c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49"/>
      <c r="Z209" s="49"/>
    </row>
    <row r="210" spans="1:53" ht="16.5" customHeight="1" x14ac:dyDescent="0.25">
      <c r="A210" s="164" t="s">
        <v>271</v>
      </c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52"/>
      <c r="Z210" s="152"/>
    </row>
    <row r="211" spans="1:53" ht="14.25" customHeight="1" x14ac:dyDescent="0.25">
      <c r="A211" s="171" t="s">
        <v>60</v>
      </c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51"/>
      <c r="Z211" s="151"/>
    </row>
    <row r="212" spans="1:53" ht="27" customHeight="1" x14ac:dyDescent="0.25">
      <c r="A212" s="55" t="s">
        <v>272</v>
      </c>
      <c r="B212" s="55" t="s">
        <v>273</v>
      </c>
      <c r="C212" s="32">
        <v>4301070965</v>
      </c>
      <c r="D212" s="163">
        <v>4607111035899</v>
      </c>
      <c r="E212" s="162"/>
      <c r="F212" s="155">
        <v>1</v>
      </c>
      <c r="G212" s="33">
        <v>5</v>
      </c>
      <c r="H212" s="155">
        <v>5</v>
      </c>
      <c r="I212" s="155">
        <v>5.2619999999999996</v>
      </c>
      <c r="J212" s="33">
        <v>84</v>
      </c>
      <c r="K212" s="33" t="s">
        <v>63</v>
      </c>
      <c r="L212" s="34" t="s">
        <v>64</v>
      </c>
      <c r="M212" s="33">
        <v>180</v>
      </c>
      <c r="N212" s="306" t="s">
        <v>274</v>
      </c>
      <c r="O212" s="161"/>
      <c r="P212" s="161"/>
      <c r="Q212" s="161"/>
      <c r="R212" s="162"/>
      <c r="S212" s="35"/>
      <c r="T212" s="35"/>
      <c r="U212" s="36" t="s">
        <v>65</v>
      </c>
      <c r="V212" s="156">
        <v>0</v>
      </c>
      <c r="W212" s="157">
        <f>IFERROR(IF(V212="","",V212),"")</f>
        <v>0</v>
      </c>
      <c r="X212" s="37">
        <f>IFERROR(IF(V212="","",V212*0.0155),"")</f>
        <v>0</v>
      </c>
      <c r="Y212" s="57"/>
      <c r="Z212" s="58"/>
      <c r="AD212" s="62"/>
      <c r="BA212" s="132" t="s">
        <v>1</v>
      </c>
    </row>
    <row r="213" spans="1:53" x14ac:dyDescent="0.2">
      <c r="A213" s="169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70"/>
      <c r="N213" s="166" t="s">
        <v>66</v>
      </c>
      <c r="O213" s="167"/>
      <c r="P213" s="167"/>
      <c r="Q213" s="167"/>
      <c r="R213" s="167"/>
      <c r="S213" s="167"/>
      <c r="T213" s="168"/>
      <c r="U213" s="38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70"/>
      <c r="N214" s="166" t="s">
        <v>66</v>
      </c>
      <c r="O214" s="167"/>
      <c r="P214" s="167"/>
      <c r="Q214" s="167"/>
      <c r="R214" s="167"/>
      <c r="S214" s="167"/>
      <c r="T214" s="168"/>
      <c r="U214" s="38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8"/>
      <c r="Y214" s="159"/>
      <c r="Z214" s="159"/>
    </row>
    <row r="215" spans="1:53" ht="16.5" customHeight="1" x14ac:dyDescent="0.25">
      <c r="A215" s="164" t="s">
        <v>275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2"/>
      <c r="Z215" s="152"/>
    </row>
    <row r="216" spans="1:53" ht="14.25" customHeight="1" x14ac:dyDescent="0.25">
      <c r="A216" s="171" t="s">
        <v>60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51"/>
      <c r="Z216" s="151"/>
    </row>
    <row r="217" spans="1:53" ht="27" customHeight="1" x14ac:dyDescent="0.25">
      <c r="A217" s="55" t="s">
        <v>276</v>
      </c>
      <c r="B217" s="55" t="s">
        <v>277</v>
      </c>
      <c r="C217" s="32">
        <v>4301070870</v>
      </c>
      <c r="D217" s="163">
        <v>4607111036711</v>
      </c>
      <c r="E217" s="162"/>
      <c r="F217" s="155">
        <v>0.8</v>
      </c>
      <c r="G217" s="33">
        <v>8</v>
      </c>
      <c r="H217" s="155">
        <v>6.4</v>
      </c>
      <c r="I217" s="155">
        <v>6.67</v>
      </c>
      <c r="J217" s="33">
        <v>84</v>
      </c>
      <c r="K217" s="33" t="s">
        <v>63</v>
      </c>
      <c r="L217" s="34" t="s">
        <v>64</v>
      </c>
      <c r="M217" s="33">
        <v>90</v>
      </c>
      <c r="N217" s="3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1"/>
      <c r="P217" s="161"/>
      <c r="Q217" s="161"/>
      <c r="R217" s="162"/>
      <c r="S217" s="35"/>
      <c r="T217" s="35"/>
      <c r="U217" s="36" t="s">
        <v>65</v>
      </c>
      <c r="V217" s="156">
        <v>0</v>
      </c>
      <c r="W217" s="157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x14ac:dyDescent="0.2">
      <c r="A218" s="169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0"/>
      <c r="N218" s="166" t="s">
        <v>66</v>
      </c>
      <c r="O218" s="167"/>
      <c r="P218" s="167"/>
      <c r="Q218" s="167"/>
      <c r="R218" s="167"/>
      <c r="S218" s="167"/>
      <c r="T218" s="168"/>
      <c r="U218" s="38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70"/>
      <c r="N219" s="166" t="s">
        <v>66</v>
      </c>
      <c r="O219" s="167"/>
      <c r="P219" s="167"/>
      <c r="Q219" s="167"/>
      <c r="R219" s="167"/>
      <c r="S219" s="167"/>
      <c r="T219" s="168"/>
      <c r="U219" s="38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8"/>
      <c r="Y219" s="159"/>
      <c r="Z219" s="159"/>
    </row>
    <row r="220" spans="1:53" ht="27.75" customHeight="1" x14ac:dyDescent="0.2">
      <c r="A220" s="177" t="s">
        <v>278</v>
      </c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49"/>
      <c r="Z220" s="49"/>
    </row>
    <row r="221" spans="1:53" ht="16.5" customHeight="1" x14ac:dyDescent="0.25">
      <c r="A221" s="164" t="s">
        <v>279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52"/>
      <c r="Z221" s="152"/>
    </row>
    <row r="222" spans="1:53" ht="14.25" customHeight="1" x14ac:dyDescent="0.25">
      <c r="A222" s="171" t="s">
        <v>129</v>
      </c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51"/>
      <c r="Z222" s="151"/>
    </row>
    <row r="223" spans="1:53" ht="27" customHeight="1" x14ac:dyDescent="0.25">
      <c r="A223" s="55" t="s">
        <v>280</v>
      </c>
      <c r="B223" s="55" t="s">
        <v>281</v>
      </c>
      <c r="C223" s="32">
        <v>4301131019</v>
      </c>
      <c r="D223" s="163">
        <v>4640242180427</v>
      </c>
      <c r="E223" s="162"/>
      <c r="F223" s="155">
        <v>1.8</v>
      </c>
      <c r="G223" s="33">
        <v>1</v>
      </c>
      <c r="H223" s="155">
        <v>1.8</v>
      </c>
      <c r="I223" s="155">
        <v>1.915</v>
      </c>
      <c r="J223" s="33">
        <v>234</v>
      </c>
      <c r="K223" s="33" t="s">
        <v>119</v>
      </c>
      <c r="L223" s="34" t="s">
        <v>64</v>
      </c>
      <c r="M223" s="33">
        <v>180</v>
      </c>
      <c r="N223" s="232" t="s">
        <v>282</v>
      </c>
      <c r="O223" s="161"/>
      <c r="P223" s="161"/>
      <c r="Q223" s="161"/>
      <c r="R223" s="162"/>
      <c r="S223" s="35"/>
      <c r="T223" s="35"/>
      <c r="U223" s="36" t="s">
        <v>65</v>
      </c>
      <c r="V223" s="156">
        <v>0</v>
      </c>
      <c r="W223" s="157">
        <f>IFERROR(IF(V223="","",V223),"")</f>
        <v>0</v>
      </c>
      <c r="X223" s="37">
        <f>IFERROR(IF(V223="","",V223*0.00502),"")</f>
        <v>0</v>
      </c>
      <c r="Y223" s="57"/>
      <c r="Z223" s="58"/>
      <c r="AD223" s="62"/>
      <c r="BA223" s="134" t="s">
        <v>74</v>
      </c>
    </row>
    <row r="224" spans="1:53" x14ac:dyDescent="0.2">
      <c r="A224" s="169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70"/>
      <c r="N224" s="166" t="s">
        <v>66</v>
      </c>
      <c r="O224" s="167"/>
      <c r="P224" s="167"/>
      <c r="Q224" s="167"/>
      <c r="R224" s="167"/>
      <c r="S224" s="167"/>
      <c r="T224" s="168"/>
      <c r="U224" s="38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70"/>
      <c r="N225" s="166" t="s">
        <v>66</v>
      </c>
      <c r="O225" s="167"/>
      <c r="P225" s="167"/>
      <c r="Q225" s="167"/>
      <c r="R225" s="167"/>
      <c r="S225" s="167"/>
      <c r="T225" s="168"/>
      <c r="U225" s="38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8"/>
      <c r="Y225" s="159"/>
      <c r="Z225" s="159"/>
    </row>
    <row r="226" spans="1:53" ht="14.25" customHeight="1" x14ac:dyDescent="0.25">
      <c r="A226" s="171" t="s">
        <v>70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283</v>
      </c>
      <c r="B227" s="55" t="s">
        <v>284</v>
      </c>
      <c r="C227" s="32">
        <v>4301132080</v>
      </c>
      <c r="D227" s="163">
        <v>4640242180397</v>
      </c>
      <c r="E227" s="162"/>
      <c r="F227" s="155">
        <v>1</v>
      </c>
      <c r="G227" s="33">
        <v>6</v>
      </c>
      <c r="H227" s="155">
        <v>6</v>
      </c>
      <c r="I227" s="155">
        <v>6.26</v>
      </c>
      <c r="J227" s="33">
        <v>84</v>
      </c>
      <c r="K227" s="33" t="s">
        <v>63</v>
      </c>
      <c r="L227" s="34" t="s">
        <v>64</v>
      </c>
      <c r="M227" s="33">
        <v>180</v>
      </c>
      <c r="N227" s="311" t="s">
        <v>285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74</v>
      </c>
    </row>
    <row r="228" spans="1:53" x14ac:dyDescent="0.2">
      <c r="A228" s="169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0"/>
      <c r="N228" s="166" t="s">
        <v>66</v>
      </c>
      <c r="O228" s="167"/>
      <c r="P228" s="167"/>
      <c r="Q228" s="167"/>
      <c r="R228" s="167"/>
      <c r="S228" s="167"/>
      <c r="T228" s="168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0"/>
      <c r="N229" s="166" t="s">
        <v>66</v>
      </c>
      <c r="O229" s="167"/>
      <c r="P229" s="167"/>
      <c r="Q229" s="167"/>
      <c r="R229" s="167"/>
      <c r="S229" s="167"/>
      <c r="T229" s="168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customHeight="1" x14ac:dyDescent="0.25">
      <c r="A230" s="171" t="s">
        <v>147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286</v>
      </c>
      <c r="B231" s="55" t="s">
        <v>287</v>
      </c>
      <c r="C231" s="32">
        <v>4301136028</v>
      </c>
      <c r="D231" s="163">
        <v>4640242180304</v>
      </c>
      <c r="E231" s="162"/>
      <c r="F231" s="155">
        <v>2.7</v>
      </c>
      <c r="G231" s="33">
        <v>1</v>
      </c>
      <c r="H231" s="155">
        <v>2.7</v>
      </c>
      <c r="I231" s="155">
        <v>2.8906000000000001</v>
      </c>
      <c r="J231" s="33">
        <v>126</v>
      </c>
      <c r="K231" s="33" t="s">
        <v>73</v>
      </c>
      <c r="L231" s="34" t="s">
        <v>64</v>
      </c>
      <c r="M231" s="33">
        <v>180</v>
      </c>
      <c r="N231" s="248" t="s">
        <v>288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IFERROR(IF(V231="","",V231*0.00936),"")</f>
        <v>0</v>
      </c>
      <c r="Y231" s="57"/>
      <c r="Z231" s="58"/>
      <c r="AD231" s="62"/>
      <c r="BA231" s="136" t="s">
        <v>74</v>
      </c>
    </row>
    <row r="232" spans="1:53" ht="37.5" customHeight="1" x14ac:dyDescent="0.25">
      <c r="A232" s="55" t="s">
        <v>289</v>
      </c>
      <c r="B232" s="55" t="s">
        <v>290</v>
      </c>
      <c r="C232" s="32">
        <v>4301136027</v>
      </c>
      <c r="D232" s="163">
        <v>4640242180298</v>
      </c>
      <c r="E232" s="162"/>
      <c r="F232" s="155">
        <v>2.7</v>
      </c>
      <c r="G232" s="33">
        <v>1</v>
      </c>
      <c r="H232" s="155">
        <v>2.7</v>
      </c>
      <c r="I232" s="155">
        <v>2.8919999999999999</v>
      </c>
      <c r="J232" s="33">
        <v>126</v>
      </c>
      <c r="K232" s="33" t="s">
        <v>73</v>
      </c>
      <c r="L232" s="34" t="s">
        <v>64</v>
      </c>
      <c r="M232" s="33">
        <v>180</v>
      </c>
      <c r="N232" s="258" t="s">
        <v>291</v>
      </c>
      <c r="O232" s="161"/>
      <c r="P232" s="161"/>
      <c r="Q232" s="161"/>
      <c r="R232" s="162"/>
      <c r="S232" s="35"/>
      <c r="T232" s="35"/>
      <c r="U232" s="36" t="s">
        <v>65</v>
      </c>
      <c r="V232" s="156">
        <v>0</v>
      </c>
      <c r="W232" s="157">
        <f>IFERROR(IF(V232="","",V232),"")</f>
        <v>0</v>
      </c>
      <c r="X232" s="37">
        <f>IFERROR(IF(V232="","",V232*0.00936),"")</f>
        <v>0</v>
      </c>
      <c r="Y232" s="57"/>
      <c r="Z232" s="58"/>
      <c r="AD232" s="62"/>
      <c r="BA232" s="137" t="s">
        <v>74</v>
      </c>
    </row>
    <row r="233" spans="1:53" ht="27" customHeight="1" x14ac:dyDescent="0.25">
      <c r="A233" s="55" t="s">
        <v>292</v>
      </c>
      <c r="B233" s="55" t="s">
        <v>293</v>
      </c>
      <c r="C233" s="32">
        <v>4301136026</v>
      </c>
      <c r="D233" s="163">
        <v>4640242180236</v>
      </c>
      <c r="E233" s="162"/>
      <c r="F233" s="155">
        <v>5</v>
      </c>
      <c r="G233" s="33">
        <v>1</v>
      </c>
      <c r="H233" s="155">
        <v>5</v>
      </c>
      <c r="I233" s="155">
        <v>5.2350000000000003</v>
      </c>
      <c r="J233" s="33">
        <v>84</v>
      </c>
      <c r="K233" s="33" t="s">
        <v>63</v>
      </c>
      <c r="L233" s="34" t="s">
        <v>64</v>
      </c>
      <c r="M233" s="33">
        <v>180</v>
      </c>
      <c r="N233" s="319" t="s">
        <v>294</v>
      </c>
      <c r="O233" s="161"/>
      <c r="P233" s="161"/>
      <c r="Q233" s="161"/>
      <c r="R233" s="162"/>
      <c r="S233" s="35"/>
      <c r="T233" s="35"/>
      <c r="U233" s="36" t="s">
        <v>65</v>
      </c>
      <c r="V233" s="156">
        <v>0</v>
      </c>
      <c r="W233" s="157">
        <f>IFERROR(IF(V233="","",V233),"")</f>
        <v>0</v>
      </c>
      <c r="X233" s="37">
        <f>IFERROR(IF(V233="","",V233*0.0155),"")</f>
        <v>0</v>
      </c>
      <c r="Y233" s="57"/>
      <c r="Z233" s="58"/>
      <c r="AD233" s="62"/>
      <c r="BA233" s="138" t="s">
        <v>74</v>
      </c>
    </row>
    <row r="234" spans="1:53" ht="27" customHeight="1" x14ac:dyDescent="0.25">
      <c r="A234" s="55" t="s">
        <v>295</v>
      </c>
      <c r="B234" s="55" t="s">
        <v>296</v>
      </c>
      <c r="C234" s="32">
        <v>4301136029</v>
      </c>
      <c r="D234" s="163">
        <v>4640242180410</v>
      </c>
      <c r="E234" s="162"/>
      <c r="F234" s="155">
        <v>2.2400000000000002</v>
      </c>
      <c r="G234" s="33">
        <v>1</v>
      </c>
      <c r="H234" s="155">
        <v>2.2400000000000002</v>
      </c>
      <c r="I234" s="155">
        <v>2.4319999999999999</v>
      </c>
      <c r="J234" s="33">
        <v>126</v>
      </c>
      <c r="K234" s="33" t="s">
        <v>73</v>
      </c>
      <c r="L234" s="34" t="s">
        <v>64</v>
      </c>
      <c r="M234" s="33">
        <v>180</v>
      </c>
      <c r="N234" s="273" t="s">
        <v>297</v>
      </c>
      <c r="O234" s="161"/>
      <c r="P234" s="161"/>
      <c r="Q234" s="161"/>
      <c r="R234" s="162"/>
      <c r="S234" s="35"/>
      <c r="T234" s="35"/>
      <c r="U234" s="36" t="s">
        <v>65</v>
      </c>
      <c r="V234" s="156">
        <v>0</v>
      </c>
      <c r="W234" s="157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74</v>
      </c>
    </row>
    <row r="235" spans="1:53" x14ac:dyDescent="0.2">
      <c r="A235" s="169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70"/>
      <c r="N235" s="166" t="s">
        <v>66</v>
      </c>
      <c r="O235" s="167"/>
      <c r="P235" s="167"/>
      <c r="Q235" s="167"/>
      <c r="R235" s="167"/>
      <c r="S235" s="167"/>
      <c r="T235" s="168"/>
      <c r="U235" s="38" t="s">
        <v>65</v>
      </c>
      <c r="V235" s="158">
        <f>IFERROR(SUM(V231:V234),"0")</f>
        <v>0</v>
      </c>
      <c r="W235" s="158">
        <f>IFERROR(SUM(W231:W234),"0")</f>
        <v>0</v>
      </c>
      <c r="X235" s="158">
        <f>IFERROR(IF(X231="",0,X231),"0")+IFERROR(IF(X232="",0,X232),"0")+IFERROR(IF(X233="",0,X233),"0")+IFERROR(IF(X234="",0,X234),"0")</f>
        <v>0</v>
      </c>
      <c r="Y235" s="159"/>
      <c r="Z235" s="159"/>
    </row>
    <row r="236" spans="1:53" x14ac:dyDescent="0.2">
      <c r="A236" s="16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70"/>
      <c r="N236" s="166" t="s">
        <v>66</v>
      </c>
      <c r="O236" s="167"/>
      <c r="P236" s="167"/>
      <c r="Q236" s="167"/>
      <c r="R236" s="167"/>
      <c r="S236" s="167"/>
      <c r="T236" s="168"/>
      <c r="U236" s="38" t="s">
        <v>67</v>
      </c>
      <c r="V236" s="158">
        <f>IFERROR(SUMPRODUCT(V231:V234*H231:H234),"0")</f>
        <v>0</v>
      </c>
      <c r="W236" s="158">
        <f>IFERROR(SUMPRODUCT(W231:W234*H231:H234),"0")</f>
        <v>0</v>
      </c>
      <c r="X236" s="38"/>
      <c r="Y236" s="159"/>
      <c r="Z236" s="159"/>
    </row>
    <row r="237" spans="1:53" ht="14.25" customHeight="1" x14ac:dyDescent="0.25">
      <c r="A237" s="171" t="s">
        <v>125</v>
      </c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51"/>
      <c r="Z237" s="151"/>
    </row>
    <row r="238" spans="1:53" ht="27" customHeight="1" x14ac:dyDescent="0.25">
      <c r="A238" s="55" t="s">
        <v>298</v>
      </c>
      <c r="B238" s="55" t="s">
        <v>299</v>
      </c>
      <c r="C238" s="32">
        <v>4301135191</v>
      </c>
      <c r="D238" s="163">
        <v>4640242180373</v>
      </c>
      <c r="E238" s="162"/>
      <c r="F238" s="155">
        <v>3</v>
      </c>
      <c r="G238" s="33">
        <v>1</v>
      </c>
      <c r="H238" s="155">
        <v>3</v>
      </c>
      <c r="I238" s="155">
        <v>3.1920000000000002</v>
      </c>
      <c r="J238" s="33">
        <v>126</v>
      </c>
      <c r="K238" s="33" t="s">
        <v>73</v>
      </c>
      <c r="L238" s="34" t="s">
        <v>64</v>
      </c>
      <c r="M238" s="33">
        <v>180</v>
      </c>
      <c r="N238" s="279" t="s">
        <v>300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0</v>
      </c>
      <c r="W238" s="157">
        <f t="shared" ref="W238:W247" si="4">IFERROR(IF(V238="","",V238),"")</f>
        <v>0</v>
      </c>
      <c r="X238" s="37">
        <f t="shared" ref="X238:X243" si="5">IFERROR(IF(V238="","",V238*0.00936),"")</f>
        <v>0</v>
      </c>
      <c r="Y238" s="57"/>
      <c r="Z238" s="58"/>
      <c r="AD238" s="62"/>
      <c r="BA238" s="140" t="s">
        <v>74</v>
      </c>
    </row>
    <row r="239" spans="1:53" ht="27" customHeight="1" x14ac:dyDescent="0.25">
      <c r="A239" s="55" t="s">
        <v>301</v>
      </c>
      <c r="B239" s="55" t="s">
        <v>302</v>
      </c>
      <c r="C239" s="32">
        <v>4301135195</v>
      </c>
      <c r="D239" s="163">
        <v>4640242180366</v>
      </c>
      <c r="E239" s="162"/>
      <c r="F239" s="155">
        <v>3.7</v>
      </c>
      <c r="G239" s="33">
        <v>1</v>
      </c>
      <c r="H239" s="155">
        <v>3.7</v>
      </c>
      <c r="I239" s="155">
        <v>3.8919999999999999</v>
      </c>
      <c r="J239" s="33">
        <v>126</v>
      </c>
      <c r="K239" s="33" t="s">
        <v>73</v>
      </c>
      <c r="L239" s="34" t="s">
        <v>64</v>
      </c>
      <c r="M239" s="33">
        <v>180</v>
      </c>
      <c r="N239" s="308" t="s">
        <v>303</v>
      </c>
      <c r="O239" s="161"/>
      <c r="P239" s="161"/>
      <c r="Q239" s="161"/>
      <c r="R239" s="162"/>
      <c r="S239" s="35"/>
      <c r="T239" s="35"/>
      <c r="U239" s="36" t="s">
        <v>65</v>
      </c>
      <c r="V239" s="156">
        <v>0</v>
      </c>
      <c r="W239" s="157">
        <f t="shared" si="4"/>
        <v>0</v>
      </c>
      <c r="X239" s="37">
        <f t="shared" si="5"/>
        <v>0</v>
      </c>
      <c r="Y239" s="57"/>
      <c r="Z239" s="58"/>
      <c r="AD239" s="62"/>
      <c r="BA239" s="141" t="s">
        <v>74</v>
      </c>
    </row>
    <row r="240" spans="1:53" ht="27" customHeight="1" x14ac:dyDescent="0.25">
      <c r="A240" s="55" t="s">
        <v>304</v>
      </c>
      <c r="B240" s="55" t="s">
        <v>305</v>
      </c>
      <c r="C240" s="32">
        <v>4301135188</v>
      </c>
      <c r="D240" s="163">
        <v>4640242180335</v>
      </c>
      <c r="E240" s="162"/>
      <c r="F240" s="155">
        <v>3.7</v>
      </c>
      <c r="G240" s="33">
        <v>1</v>
      </c>
      <c r="H240" s="155">
        <v>3.7</v>
      </c>
      <c r="I240" s="155">
        <v>3.8919999999999999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80" t="s">
        <v>306</v>
      </c>
      <c r="O240" s="161"/>
      <c r="P240" s="161"/>
      <c r="Q240" s="161"/>
      <c r="R240" s="162"/>
      <c r="S240" s="35"/>
      <c r="T240" s="35"/>
      <c r="U240" s="36" t="s">
        <v>65</v>
      </c>
      <c r="V240" s="156">
        <v>0</v>
      </c>
      <c r="W240" s="157">
        <f t="shared" si="4"/>
        <v>0</v>
      </c>
      <c r="X240" s="37">
        <f t="shared" si="5"/>
        <v>0</v>
      </c>
      <c r="Y240" s="57"/>
      <c r="Z240" s="58"/>
      <c r="AD240" s="62"/>
      <c r="BA240" s="142" t="s">
        <v>74</v>
      </c>
    </row>
    <row r="241" spans="1:53" ht="37.5" customHeight="1" x14ac:dyDescent="0.25">
      <c r="A241" s="55" t="s">
        <v>307</v>
      </c>
      <c r="B241" s="55" t="s">
        <v>308</v>
      </c>
      <c r="C241" s="32">
        <v>4301135189</v>
      </c>
      <c r="D241" s="163">
        <v>4640242180342</v>
      </c>
      <c r="E241" s="162"/>
      <c r="F241" s="155">
        <v>3.7</v>
      </c>
      <c r="G241" s="33">
        <v>1</v>
      </c>
      <c r="H241" s="155">
        <v>3.7</v>
      </c>
      <c r="I241" s="155">
        <v>3.8919999999999999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38" t="s">
        <v>309</v>
      </c>
      <c r="O241" s="161"/>
      <c r="P241" s="161"/>
      <c r="Q241" s="161"/>
      <c r="R241" s="162"/>
      <c r="S241" s="35"/>
      <c r="T241" s="35"/>
      <c r="U241" s="36" t="s">
        <v>65</v>
      </c>
      <c r="V241" s="156">
        <v>0</v>
      </c>
      <c r="W241" s="157">
        <f t="shared" si="4"/>
        <v>0</v>
      </c>
      <c r="X241" s="37">
        <f t="shared" si="5"/>
        <v>0</v>
      </c>
      <c r="Y241" s="57"/>
      <c r="Z241" s="58"/>
      <c r="AD241" s="62"/>
      <c r="BA241" s="143" t="s">
        <v>74</v>
      </c>
    </row>
    <row r="242" spans="1:53" ht="27" customHeight="1" x14ac:dyDescent="0.25">
      <c r="A242" s="55" t="s">
        <v>310</v>
      </c>
      <c r="B242" s="55" t="s">
        <v>311</v>
      </c>
      <c r="C242" s="32">
        <v>4301135190</v>
      </c>
      <c r="D242" s="163">
        <v>4640242180359</v>
      </c>
      <c r="E242" s="162"/>
      <c r="F242" s="155">
        <v>3.7</v>
      </c>
      <c r="G242" s="33">
        <v>1</v>
      </c>
      <c r="H242" s="155">
        <v>3.7</v>
      </c>
      <c r="I242" s="155">
        <v>3.8919999999999999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51" t="s">
        <v>312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0</v>
      </c>
      <c r="W242" s="157">
        <f t="shared" si="4"/>
        <v>0</v>
      </c>
      <c r="X242" s="37">
        <f t="shared" si="5"/>
        <v>0</v>
      </c>
      <c r="Y242" s="57"/>
      <c r="Z242" s="58"/>
      <c r="AD242" s="62"/>
      <c r="BA242" s="144" t="s">
        <v>74</v>
      </c>
    </row>
    <row r="243" spans="1:53" ht="27" customHeight="1" x14ac:dyDescent="0.25">
      <c r="A243" s="55" t="s">
        <v>313</v>
      </c>
      <c r="B243" s="55" t="s">
        <v>314</v>
      </c>
      <c r="C243" s="32">
        <v>4301135192</v>
      </c>
      <c r="D243" s="163">
        <v>4640242180380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0" t="s">
        <v>315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5" t="s">
        <v>74</v>
      </c>
    </row>
    <row r="244" spans="1:53" ht="27" customHeight="1" x14ac:dyDescent="0.25">
      <c r="A244" s="55" t="s">
        <v>316</v>
      </c>
      <c r="B244" s="55" t="s">
        <v>317</v>
      </c>
      <c r="C244" s="32">
        <v>4301135186</v>
      </c>
      <c r="D244" s="163">
        <v>4640242180311</v>
      </c>
      <c r="E244" s="162"/>
      <c r="F244" s="155">
        <v>5.5</v>
      </c>
      <c r="G244" s="33">
        <v>1</v>
      </c>
      <c r="H244" s="155">
        <v>5.5</v>
      </c>
      <c r="I244" s="155">
        <v>5.7350000000000003</v>
      </c>
      <c r="J244" s="33">
        <v>84</v>
      </c>
      <c r="K244" s="33" t="s">
        <v>63</v>
      </c>
      <c r="L244" s="34" t="s">
        <v>64</v>
      </c>
      <c r="M244" s="33">
        <v>180</v>
      </c>
      <c r="N244" s="246" t="s">
        <v>318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>IFERROR(IF(V244="","",V244*0.0155),"")</f>
        <v>0</v>
      </c>
      <c r="Y244" s="57"/>
      <c r="Z244" s="58"/>
      <c r="AD244" s="62"/>
      <c r="BA244" s="146" t="s">
        <v>74</v>
      </c>
    </row>
    <row r="245" spans="1:53" ht="37.5" customHeight="1" x14ac:dyDescent="0.25">
      <c r="A245" s="55" t="s">
        <v>319</v>
      </c>
      <c r="B245" s="55" t="s">
        <v>320</v>
      </c>
      <c r="C245" s="32">
        <v>4301135187</v>
      </c>
      <c r="D245" s="163">
        <v>4640242180328</v>
      </c>
      <c r="E245" s="162"/>
      <c r="F245" s="155">
        <v>3.5</v>
      </c>
      <c r="G245" s="33">
        <v>1</v>
      </c>
      <c r="H245" s="155">
        <v>3.5</v>
      </c>
      <c r="I245" s="155">
        <v>3.6920000000000002</v>
      </c>
      <c r="J245" s="33">
        <v>126</v>
      </c>
      <c r="K245" s="33" t="s">
        <v>73</v>
      </c>
      <c r="L245" s="34" t="s">
        <v>64</v>
      </c>
      <c r="M245" s="33">
        <v>180</v>
      </c>
      <c r="N245" s="271" t="s">
        <v>321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83</v>
      </c>
      <c r="W245" s="157">
        <f t="shared" si="4"/>
        <v>83</v>
      </c>
      <c r="X245" s="37">
        <f>IFERROR(IF(V245="","",V245*0.00936),"")</f>
        <v>0.77688000000000001</v>
      </c>
      <c r="Y245" s="57"/>
      <c r="Z245" s="58"/>
      <c r="AD245" s="62"/>
      <c r="BA245" s="147" t="s">
        <v>74</v>
      </c>
    </row>
    <row r="246" spans="1:53" ht="27" customHeight="1" x14ac:dyDescent="0.25">
      <c r="A246" s="55" t="s">
        <v>322</v>
      </c>
      <c r="B246" s="55" t="s">
        <v>323</v>
      </c>
      <c r="C246" s="32">
        <v>4301135194</v>
      </c>
      <c r="D246" s="163">
        <v>4640242180380</v>
      </c>
      <c r="E246" s="162"/>
      <c r="F246" s="155">
        <v>1.8</v>
      </c>
      <c r="G246" s="33">
        <v>1</v>
      </c>
      <c r="H246" s="155">
        <v>1.8</v>
      </c>
      <c r="I246" s="155">
        <v>1.9119999999999999</v>
      </c>
      <c r="J246" s="33">
        <v>234</v>
      </c>
      <c r="K246" s="33" t="s">
        <v>119</v>
      </c>
      <c r="L246" s="34" t="s">
        <v>64</v>
      </c>
      <c r="M246" s="33">
        <v>180</v>
      </c>
      <c r="N246" s="318" t="s">
        <v>324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>IFERROR(IF(V246="","",V246*0.00502),"")</f>
        <v>0</v>
      </c>
      <c r="Y246" s="57"/>
      <c r="Z246" s="58"/>
      <c r="AD246" s="62"/>
      <c r="BA246" s="148" t="s">
        <v>74</v>
      </c>
    </row>
    <row r="247" spans="1:53" ht="27" customHeight="1" x14ac:dyDescent="0.25">
      <c r="A247" s="55" t="s">
        <v>325</v>
      </c>
      <c r="B247" s="55" t="s">
        <v>326</v>
      </c>
      <c r="C247" s="32">
        <v>4301135193</v>
      </c>
      <c r="D247" s="163">
        <v>4640242180403</v>
      </c>
      <c r="E247" s="162"/>
      <c r="F247" s="155">
        <v>3</v>
      </c>
      <c r="G247" s="33">
        <v>1</v>
      </c>
      <c r="H247" s="155">
        <v>3</v>
      </c>
      <c r="I247" s="155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32" t="s">
        <v>327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74</v>
      </c>
    </row>
    <row r="248" spans="1:53" x14ac:dyDescent="0.2">
      <c r="A248" s="169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70"/>
      <c r="N248" s="166" t="s">
        <v>66</v>
      </c>
      <c r="O248" s="167"/>
      <c r="P248" s="167"/>
      <c r="Q248" s="167"/>
      <c r="R248" s="167"/>
      <c r="S248" s="167"/>
      <c r="T248" s="168"/>
      <c r="U248" s="38" t="s">
        <v>65</v>
      </c>
      <c r="V248" s="158">
        <f>IFERROR(SUM(V238:V247),"0")</f>
        <v>83</v>
      </c>
      <c r="W248" s="158">
        <f>IFERROR(SUM(W238:W247),"0")</f>
        <v>83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0.77688000000000001</v>
      </c>
      <c r="Y248" s="159"/>
      <c r="Z248" s="159"/>
    </row>
    <row r="249" spans="1:53" x14ac:dyDescent="0.2">
      <c r="A249" s="16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70"/>
      <c r="N249" s="166" t="s">
        <v>66</v>
      </c>
      <c r="O249" s="167"/>
      <c r="P249" s="167"/>
      <c r="Q249" s="167"/>
      <c r="R249" s="167"/>
      <c r="S249" s="167"/>
      <c r="T249" s="168"/>
      <c r="U249" s="38" t="s">
        <v>67</v>
      </c>
      <c r="V249" s="158">
        <f>IFERROR(SUMPRODUCT(V238:V247*H238:H247),"0")</f>
        <v>290.5</v>
      </c>
      <c r="W249" s="158">
        <f>IFERROR(SUMPRODUCT(W238:W247*H238:H247),"0")</f>
        <v>290.5</v>
      </c>
      <c r="X249" s="38"/>
      <c r="Y249" s="159"/>
      <c r="Z249" s="159"/>
    </row>
    <row r="250" spans="1:53" ht="15" customHeight="1" x14ac:dyDescent="0.2">
      <c r="A250" s="210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98"/>
      <c r="N250" s="233" t="s">
        <v>328</v>
      </c>
      <c r="O250" s="234"/>
      <c r="P250" s="234"/>
      <c r="Q250" s="234"/>
      <c r="R250" s="234"/>
      <c r="S250" s="234"/>
      <c r="T250" s="235"/>
      <c r="U250" s="38" t="s">
        <v>67</v>
      </c>
      <c r="V250" s="158">
        <f>IFERROR(V24+V33+V41+V47+V57+V63+V68+V74+V84+V91+V99+V105+V110+V118+V123+V129+V135+V141+V149+V154+V161+V166+V171+V177+V183+V191+V196+V202+V208+V214+V219+V225+V229+V236+V249,"0")</f>
        <v>6286.58</v>
      </c>
      <c r="W250" s="158">
        <f>IFERROR(W24+W33+W41+W47+W57+W63+W68+W74+W84+W91+W99+W105+W110+W118+W123+W129+W135+W141+W149+W154+W161+W166+W171+W177+W183+W191+W196+W202+W208+W214+W219+W225+W229+W236+W249,"0")</f>
        <v>6286.58</v>
      </c>
      <c r="X250" s="38"/>
      <c r="Y250" s="159"/>
      <c r="Z250" s="159"/>
    </row>
    <row r="251" spans="1:53" x14ac:dyDescent="0.2">
      <c r="A251" s="16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98"/>
      <c r="N251" s="233" t="s">
        <v>329</v>
      </c>
      <c r="O251" s="234"/>
      <c r="P251" s="234"/>
      <c r="Q251" s="234"/>
      <c r="R251" s="234"/>
      <c r="S251" s="234"/>
      <c r="T251" s="235"/>
      <c r="U251" s="38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6952.3083999999999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6952.3083999999999</v>
      </c>
      <c r="X251" s="38"/>
      <c r="Y251" s="159"/>
      <c r="Z251" s="159"/>
    </row>
    <row r="252" spans="1:53" x14ac:dyDescent="0.2">
      <c r="A252" s="16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98"/>
      <c r="N252" s="233" t="s">
        <v>330</v>
      </c>
      <c r="O252" s="234"/>
      <c r="P252" s="234"/>
      <c r="Q252" s="234"/>
      <c r="R252" s="234"/>
      <c r="S252" s="234"/>
      <c r="T252" s="235"/>
      <c r="U252" s="38" t="s">
        <v>331</v>
      </c>
      <c r="V25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18</v>
      </c>
      <c r="W25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18</v>
      </c>
      <c r="X252" s="38"/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98"/>
      <c r="N253" s="233" t="s">
        <v>332</v>
      </c>
      <c r="O253" s="234"/>
      <c r="P253" s="234"/>
      <c r="Q253" s="234"/>
      <c r="R253" s="234"/>
      <c r="S253" s="234"/>
      <c r="T253" s="235"/>
      <c r="U253" s="38" t="s">
        <v>67</v>
      </c>
      <c r="V253" s="158">
        <f>GrossWeightTotal+PalletQtyTotal*25</f>
        <v>7402.3083999999999</v>
      </c>
      <c r="W253" s="158">
        <f>GrossWeightTotalR+PalletQtyTotalR*25</f>
        <v>7402.3083999999999</v>
      </c>
      <c r="X253" s="38"/>
      <c r="Y253" s="159"/>
      <c r="Z253" s="159"/>
    </row>
    <row r="254" spans="1:53" x14ac:dyDescent="0.2">
      <c r="A254" s="16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8"/>
      <c r="N254" s="233" t="s">
        <v>333</v>
      </c>
      <c r="O254" s="234"/>
      <c r="P254" s="234"/>
      <c r="Q254" s="234"/>
      <c r="R254" s="234"/>
      <c r="S254" s="234"/>
      <c r="T254" s="235"/>
      <c r="U254" s="38" t="s">
        <v>331</v>
      </c>
      <c r="V254" s="158">
        <f>IFERROR(V23+V32+V40+V46+V56+V62+V67+V73+V83+V90+V98+V104+V109+V117+V122+V128+V134+V140+V148+V153+V160+V165+V170+V176+V182+V190+V195+V201+V207+V213+V218+V224+V228+V235+V248,"0")</f>
        <v>1473</v>
      </c>
      <c r="W254" s="158">
        <f>IFERROR(W23+W32+W40+W46+W56+W62+W67+W73+W83+W90+W98+W104+W109+W117+W122+W128+W134+W140+W148+W153+W160+W165+W170+W176+W182+W190+W195+W201+W207+W213+W218+W224+W228+W235+W248,"0")</f>
        <v>1473</v>
      </c>
      <c r="X254" s="38"/>
      <c r="Y254" s="159"/>
      <c r="Z254" s="159"/>
    </row>
    <row r="255" spans="1:53" ht="14.25" customHeight="1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8"/>
      <c r="N255" s="233" t="s">
        <v>334</v>
      </c>
      <c r="O255" s="234"/>
      <c r="P255" s="234"/>
      <c r="Q255" s="234"/>
      <c r="R255" s="234"/>
      <c r="S255" s="234"/>
      <c r="T255" s="235"/>
      <c r="U255" s="40" t="s">
        <v>335</v>
      </c>
      <c r="V255" s="38"/>
      <c r="W255" s="38"/>
      <c r="X255" s="38">
        <f>IFERROR(X23+X32+X40+X46+X56+X62+X67+X73+X83+X90+X98+X104+X109+X117+X122+X128+X134+X140+X148+X153+X160+X165+X170+X176+X182+X190+X195+X201+X207+X213+X218+X224+X228+X235+X248,"0")</f>
        <v>22.118779999999997</v>
      </c>
      <c r="Y255" s="159"/>
      <c r="Z255" s="159"/>
    </row>
    <row r="256" spans="1:53" ht="13.5" customHeight="1" thickBot="1" x14ac:dyDescent="0.25"/>
    <row r="257" spans="1:32" ht="27" customHeight="1" thickTop="1" thickBot="1" x14ac:dyDescent="0.25">
      <c r="A257" s="41" t="s">
        <v>336</v>
      </c>
      <c r="B257" s="150" t="s">
        <v>59</v>
      </c>
      <c r="C257" s="174" t="s">
        <v>68</v>
      </c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176"/>
      <c r="S257" s="174" t="s">
        <v>202</v>
      </c>
      <c r="T257" s="176"/>
      <c r="U257" s="174" t="s">
        <v>221</v>
      </c>
      <c r="V257" s="288"/>
      <c r="W257" s="176"/>
      <c r="X257" s="174" t="s">
        <v>236</v>
      </c>
      <c r="Y257" s="288"/>
      <c r="Z257" s="288"/>
      <c r="AA257" s="288"/>
      <c r="AB257" s="176"/>
      <c r="AC257" s="150" t="s">
        <v>266</v>
      </c>
      <c r="AD257" s="174" t="s">
        <v>270</v>
      </c>
      <c r="AE257" s="176"/>
      <c r="AF257" s="150" t="s">
        <v>278</v>
      </c>
    </row>
    <row r="258" spans="1:32" ht="14.25" customHeight="1" thickTop="1" x14ac:dyDescent="0.2">
      <c r="A258" s="322" t="s">
        <v>337</v>
      </c>
      <c r="B258" s="174" t="s">
        <v>59</v>
      </c>
      <c r="C258" s="174" t="s">
        <v>69</v>
      </c>
      <c r="D258" s="174" t="s">
        <v>81</v>
      </c>
      <c r="E258" s="174" t="s">
        <v>91</v>
      </c>
      <c r="F258" s="174" t="s">
        <v>98</v>
      </c>
      <c r="G258" s="174" t="s">
        <v>116</v>
      </c>
      <c r="H258" s="174" t="s">
        <v>124</v>
      </c>
      <c r="I258" s="174" t="s">
        <v>128</v>
      </c>
      <c r="J258" s="174" t="s">
        <v>134</v>
      </c>
      <c r="K258" s="174" t="s">
        <v>147</v>
      </c>
      <c r="L258" s="174" t="s">
        <v>154</v>
      </c>
      <c r="M258" s="174" t="s">
        <v>167</v>
      </c>
      <c r="N258" s="174" t="s">
        <v>172</v>
      </c>
      <c r="O258" s="174" t="s">
        <v>175</v>
      </c>
      <c r="P258" s="174" t="s">
        <v>186</v>
      </c>
      <c r="Q258" s="174" t="s">
        <v>189</v>
      </c>
      <c r="R258" s="174" t="s">
        <v>197</v>
      </c>
      <c r="S258" s="174" t="s">
        <v>203</v>
      </c>
      <c r="T258" s="174" t="s">
        <v>206</v>
      </c>
      <c r="U258" s="174" t="s">
        <v>222</v>
      </c>
      <c r="V258" s="174" t="s">
        <v>227</v>
      </c>
      <c r="W258" s="174" t="s">
        <v>221</v>
      </c>
      <c r="X258" s="174" t="s">
        <v>237</v>
      </c>
      <c r="Y258" s="174" t="s">
        <v>240</v>
      </c>
      <c r="Z258" s="174" t="s">
        <v>248</v>
      </c>
      <c r="AA258" s="174" t="s">
        <v>257</v>
      </c>
      <c r="AB258" s="174" t="s">
        <v>261</v>
      </c>
      <c r="AC258" s="174" t="s">
        <v>267</v>
      </c>
      <c r="AD258" s="174" t="s">
        <v>271</v>
      </c>
      <c r="AE258" s="174" t="s">
        <v>275</v>
      </c>
      <c r="AF258" s="174" t="s">
        <v>279</v>
      </c>
    </row>
    <row r="259" spans="1:32" ht="13.5" customHeight="1" thickBot="1" x14ac:dyDescent="0.25">
      <c r="A259" s="323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</row>
    <row r="260" spans="1:32" ht="18" customHeight="1" thickTop="1" thickBot="1" x14ac:dyDescent="0.25">
      <c r="A260" s="41" t="s">
        <v>338</v>
      </c>
      <c r="B260" s="47">
        <f>IFERROR(V22*H22,"0")</f>
        <v>0</v>
      </c>
      <c r="C260" s="47">
        <f>IFERROR(V28*H28,"0")+IFERROR(V29*H29,"0")+IFERROR(V30*H30,"0")+IFERROR(V31*H31,"0")</f>
        <v>354</v>
      </c>
      <c r="D260" s="47">
        <f>IFERROR(V36*H36,"0")+IFERROR(V37*H37,"0")+IFERROR(V38*H38,"0")+IFERROR(V39*H39,"0")</f>
        <v>960</v>
      </c>
      <c r="E260" s="47">
        <f>IFERROR(V44*H44,"0")+IFERROR(V45*H45,"0")</f>
        <v>0</v>
      </c>
      <c r="F260" s="47">
        <f>IFERROR(V50*H50,"0")+IFERROR(V51*H51,"0")+IFERROR(V52*H52,"0")+IFERROR(V53*H53,"0")+IFERROR(V54*H54,"0")+IFERROR(V55*H55,"0")</f>
        <v>960.64</v>
      </c>
      <c r="G260" s="47">
        <f>IFERROR(V60*H60,"0")+IFERROR(V61*H61,"0")</f>
        <v>0</v>
      </c>
      <c r="H260" s="47">
        <f>IFERROR(V66*H66,"0")</f>
        <v>129.6</v>
      </c>
      <c r="I260" s="47">
        <f>IFERROR(V71*H71,"0")+IFERROR(V72*H72,"0")</f>
        <v>262.8</v>
      </c>
      <c r="J260" s="47">
        <f>IFERROR(V77*H77,"0")+IFERROR(V78*H78,"0")+IFERROR(V79*H79,"0")+IFERROR(V80*H80,"0")+IFERROR(V81*H81,"0")+IFERROR(V82*H82,"0")</f>
        <v>414</v>
      </c>
      <c r="K260" s="47">
        <f>IFERROR(V87*H87,"0")+IFERROR(V88*H88,"0")+IFERROR(V89*H89,"0")</f>
        <v>234</v>
      </c>
      <c r="L260" s="47">
        <f>IFERROR(V94*H94,"0")+IFERROR(V95*H95,"0")+IFERROR(V96*H96,"0")+IFERROR(V97*H97,"0")</f>
        <v>1739.04</v>
      </c>
      <c r="M260" s="47">
        <f>IFERROR(V102*H102,"0")+IFERROR(V103*H103,"0")</f>
        <v>258</v>
      </c>
      <c r="N260" s="47">
        <f>IFERROR(V108*H108,"0")</f>
        <v>105</v>
      </c>
      <c r="O260" s="47">
        <f>IFERROR(V113*H113,"0")+IFERROR(V114*H114,"0")+IFERROR(V115*H115,"0")+IFERROR(V116*H116,"0")</f>
        <v>234</v>
      </c>
      <c r="P260" s="47">
        <f>IFERROR(V121*H121,"0")</f>
        <v>123</v>
      </c>
      <c r="Q260" s="47">
        <f>IFERROR(V126*H126,"0")+IFERROR(V127*H127,"0")</f>
        <v>0</v>
      </c>
      <c r="R260" s="47">
        <f>IFERROR(V132*H132,"0")+IFERROR(V133*H133,"0")</f>
        <v>0</v>
      </c>
      <c r="S260" s="47">
        <f>IFERROR(V139*H139,"0")</f>
        <v>0</v>
      </c>
      <c r="T260" s="47">
        <f>IFERROR(V144*H144,"0")+IFERROR(V145*H145,"0")+IFERROR(V146*H146,"0")+IFERROR(V147*H147,"0")+IFERROR(V151*H151,"0")+IFERROR(V152*H152,"0")</f>
        <v>0</v>
      </c>
      <c r="U260" s="47">
        <f>IFERROR(V158*H158,"0")+IFERROR(V159*H159,"0")</f>
        <v>222</v>
      </c>
      <c r="V260" s="47">
        <f>IFERROR(V164*H164,"0")</f>
        <v>0</v>
      </c>
      <c r="W260" s="47">
        <f>IFERROR(V169*H169,"0")</f>
        <v>0</v>
      </c>
      <c r="X260" s="47">
        <f>IFERROR(V175*H175,"0")</f>
        <v>0</v>
      </c>
      <c r="Y260" s="47">
        <f>IFERROR(V180*H180,"0")+IFERROR(V181*H181,"0")</f>
        <v>0</v>
      </c>
      <c r="Z260" s="47">
        <f>IFERROR(V186*H186,"0")+IFERROR(V187*H187,"0")+IFERROR(V188*H188,"0")+IFERROR(V189*H189,"0")</f>
        <v>0</v>
      </c>
      <c r="AA260" s="47">
        <f>IFERROR(V194*H194,"0")</f>
        <v>0</v>
      </c>
      <c r="AB260" s="47">
        <f>IFERROR(V199*H199,"0")+IFERROR(V200*H200,"0")</f>
        <v>0</v>
      </c>
      <c r="AC260" s="47">
        <f>IFERROR(V206*H206,"0")</f>
        <v>0</v>
      </c>
      <c r="AD260" s="47">
        <f>IFERROR(V212*H212,"0")</f>
        <v>0</v>
      </c>
      <c r="AE260" s="47">
        <f>IFERROR(V217*H217,"0")</f>
        <v>0</v>
      </c>
      <c r="AF260" s="47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290.5</v>
      </c>
    </row>
    <row r="261" spans="1:32" ht="13.5" customHeight="1" thickTop="1" x14ac:dyDescent="0.2">
      <c r="C261" s="1"/>
    </row>
    <row r="262" spans="1:32" ht="19.5" customHeight="1" x14ac:dyDescent="0.2">
      <c r="A262" s="59" t="s">
        <v>339</v>
      </c>
      <c r="B262" s="59" t="s">
        <v>340</v>
      </c>
      <c r="C262" s="59" t="s">
        <v>341</v>
      </c>
    </row>
    <row r="263" spans="1:32" x14ac:dyDescent="0.2">
      <c r="A263" s="60">
        <f>SUMPRODUCT(--(BA:BA="ЗПФ"),--(U:U="кор"),H:H,W:W)+SUMPRODUCT(--(BA:BA="ЗПФ"),--(U:U="кг"),W:W)</f>
        <v>3659.68</v>
      </c>
      <c r="B263" s="61">
        <f>SUMPRODUCT(--(BA:BA="ПГП"),--(U:U="кор"),H:H,W:W)+SUMPRODUCT(--(BA:BA="ПГП"),--(U:U="кг"),W:W)</f>
        <v>2626.9</v>
      </c>
      <c r="C263" s="61">
        <f>SUMPRODUCT(--(BA:BA="КИЗ"),--(U:U="кор"),H:H,W:W)+SUMPRODUCT(--(BA:BA="КИЗ"),--(U:U="кг"),W:W)</f>
        <v>0</v>
      </c>
    </row>
  </sheetData>
  <sheetProtection algorithmName="SHA-512" hashValue="t5/DjPiyRkLrpBnl7K8O2XNeLDL7yk9ueD1sUToks5T3cqWDvE4UYQDOQESFsMfFzxf/TnXxoh+4u7LxyReJ0A==" saltValue="qyu4m23UsRjIpExF+qQuA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T258:T259"/>
    <mergeCell ref="N38:R38"/>
    <mergeCell ref="D121:E121"/>
    <mergeCell ref="A130:X130"/>
    <mergeCell ref="P1:R1"/>
    <mergeCell ref="D17:E18"/>
    <mergeCell ref="V17:V18"/>
    <mergeCell ref="A138:X138"/>
    <mergeCell ref="X17:X18"/>
    <mergeCell ref="N229:T229"/>
    <mergeCell ref="D50:E50"/>
    <mergeCell ref="D44:E44"/>
    <mergeCell ref="A119:X119"/>
    <mergeCell ref="N79:R79"/>
    <mergeCell ref="Y17:Y18"/>
    <mergeCell ref="A210:X210"/>
    <mergeCell ref="A8:C8"/>
    <mergeCell ref="A185:X185"/>
    <mergeCell ref="N151:R151"/>
    <mergeCell ref="D97:E97"/>
    <mergeCell ref="N180:R180"/>
    <mergeCell ref="A203:X203"/>
    <mergeCell ref="A10:C10"/>
    <mergeCell ref="A43:X43"/>
    <mergeCell ref="N140:T140"/>
    <mergeCell ref="O5:P5"/>
    <mergeCell ref="F17:F18"/>
    <mergeCell ref="D242:E242"/>
    <mergeCell ref="N213:T213"/>
    <mergeCell ref="D234:E234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A15:L15"/>
    <mergeCell ref="A62:M63"/>
    <mergeCell ref="N23:T23"/>
    <mergeCell ref="A48:X48"/>
    <mergeCell ref="D133:E133"/>
    <mergeCell ref="N217:R217"/>
    <mergeCell ref="A142:X142"/>
    <mergeCell ref="D54:E54"/>
    <mergeCell ref="J9:L9"/>
    <mergeCell ref="R5:S5"/>
    <mergeCell ref="A128:M129"/>
    <mergeCell ref="F5:G5"/>
    <mergeCell ref="A14:L14"/>
    <mergeCell ref="AE258:AE259"/>
    <mergeCell ref="N189:R189"/>
    <mergeCell ref="A248:M249"/>
    <mergeCell ref="D175:E175"/>
    <mergeCell ref="N82:R82"/>
    <mergeCell ref="T11:U11"/>
    <mergeCell ref="A122:M123"/>
    <mergeCell ref="N146:R146"/>
    <mergeCell ref="A167:X167"/>
    <mergeCell ref="D152:E152"/>
    <mergeCell ref="D223:E223"/>
    <mergeCell ref="N33:T33"/>
    <mergeCell ref="D29:E29"/>
    <mergeCell ref="N73:T73"/>
    <mergeCell ref="A201:M202"/>
    <mergeCell ref="A40:M41"/>
    <mergeCell ref="A162:X162"/>
    <mergeCell ref="A67:M68"/>
    <mergeCell ref="D247:E247"/>
    <mergeCell ref="D258:D259"/>
    <mergeCell ref="N246:R246"/>
    <mergeCell ref="N233:R233"/>
    <mergeCell ref="O8:P8"/>
    <mergeCell ref="AF258:AF259"/>
    <mergeCell ref="D164:E164"/>
    <mergeCell ref="N133:R133"/>
    <mergeCell ref="D241:E241"/>
    <mergeCell ref="A237:X237"/>
    <mergeCell ref="D10:E10"/>
    <mergeCell ref="X257:AB257"/>
    <mergeCell ref="F10:G10"/>
    <mergeCell ref="N84:T84"/>
    <mergeCell ref="N227:R227"/>
    <mergeCell ref="D243:E243"/>
    <mergeCell ref="N149:T149"/>
    <mergeCell ref="A174:X174"/>
    <mergeCell ref="N164:R164"/>
    <mergeCell ref="A12:L12"/>
    <mergeCell ref="S257:T257"/>
    <mergeCell ref="N37:R37"/>
    <mergeCell ref="N72:R72"/>
    <mergeCell ref="A258:A259"/>
    <mergeCell ref="C258:C259"/>
    <mergeCell ref="E258:E259"/>
    <mergeCell ref="A137:X137"/>
    <mergeCell ref="N99:T99"/>
    <mergeCell ref="A9:C9"/>
    <mergeCell ref="N248:T248"/>
    <mergeCell ref="O12:P12"/>
    <mergeCell ref="A173:X173"/>
    <mergeCell ref="D231:E231"/>
    <mergeCell ref="U257:W257"/>
    <mergeCell ref="A117:M118"/>
    <mergeCell ref="D6:L6"/>
    <mergeCell ref="O13:P13"/>
    <mergeCell ref="A182:M183"/>
    <mergeCell ref="N139:R139"/>
    <mergeCell ref="N212:R212"/>
    <mergeCell ref="D22:E22"/>
    <mergeCell ref="N51:R51"/>
    <mergeCell ref="N239:R239"/>
    <mergeCell ref="A120:X120"/>
    <mergeCell ref="D151:E151"/>
    <mergeCell ref="N228:T228"/>
    <mergeCell ref="N129:T129"/>
    <mergeCell ref="N63:T63"/>
    <mergeCell ref="M17:M18"/>
    <mergeCell ref="N236:T236"/>
    <mergeCell ref="A235:M236"/>
    <mergeCell ref="N132:R132"/>
    <mergeCell ref="Z258:Z259"/>
    <mergeCell ref="N207:T207"/>
    <mergeCell ref="A163:X163"/>
    <mergeCell ref="A101:X101"/>
    <mergeCell ref="A76:X76"/>
    <mergeCell ref="D194:E194"/>
    <mergeCell ref="Z17:Z18"/>
    <mergeCell ref="N110:T110"/>
    <mergeCell ref="A32:M33"/>
    <mergeCell ref="D212:E212"/>
    <mergeCell ref="D146:E146"/>
    <mergeCell ref="A109:M110"/>
    <mergeCell ref="N62:T62"/>
    <mergeCell ref="A92:X92"/>
    <mergeCell ref="N176:T176"/>
    <mergeCell ref="N191:T191"/>
    <mergeCell ref="A216:X216"/>
    <mergeCell ref="N114:R114"/>
    <mergeCell ref="N206:R206"/>
    <mergeCell ref="N57:T57"/>
    <mergeCell ref="N128:T128"/>
    <mergeCell ref="G17:G18"/>
    <mergeCell ref="A193:X193"/>
    <mergeCell ref="D159:E159"/>
    <mergeCell ref="C257:R257"/>
    <mergeCell ref="N45:R45"/>
    <mergeCell ref="A70:X70"/>
    <mergeCell ref="A98:M99"/>
    <mergeCell ref="D199:E199"/>
    <mergeCell ref="H1:O1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80:E80"/>
    <mergeCell ref="N66:R66"/>
    <mergeCell ref="N188:R188"/>
    <mergeCell ref="N53:R53"/>
    <mergeCell ref="A26:X26"/>
    <mergeCell ref="N61:R61"/>
    <mergeCell ref="D200:E200"/>
    <mergeCell ref="A184:X184"/>
    <mergeCell ref="A100:X100"/>
    <mergeCell ref="D227:E227"/>
    <mergeCell ref="H17:H18"/>
    <mergeCell ref="A86:X86"/>
    <mergeCell ref="N183:T183"/>
    <mergeCell ref="A42:X42"/>
    <mergeCell ref="N104:T104"/>
    <mergeCell ref="A150:X150"/>
    <mergeCell ref="D206:E206"/>
    <mergeCell ref="N41:T41"/>
    <mergeCell ref="A215:X215"/>
    <mergeCell ref="D181:E181"/>
    <mergeCell ref="N56:T56"/>
    <mergeCell ref="A160:M161"/>
    <mergeCell ref="N105:T105"/>
    <mergeCell ref="D39:E39"/>
    <mergeCell ref="N187:R187"/>
    <mergeCell ref="D89:E89"/>
    <mergeCell ref="A148:M149"/>
    <mergeCell ref="N74:T74"/>
    <mergeCell ref="D95:E95"/>
    <mergeCell ref="S17:T17"/>
    <mergeCell ref="D36:E36"/>
    <mergeCell ref="D7:L7"/>
    <mergeCell ref="N121:R121"/>
    <mergeCell ref="A218:M219"/>
    <mergeCell ref="N115:R115"/>
    <mergeCell ref="W258:W259"/>
    <mergeCell ref="D61:E61"/>
    <mergeCell ref="N238:R238"/>
    <mergeCell ref="Y258:Y259"/>
    <mergeCell ref="A46:M47"/>
    <mergeCell ref="N240:R240"/>
    <mergeCell ref="N44:R44"/>
    <mergeCell ref="F258:F259"/>
    <mergeCell ref="H258:H259"/>
    <mergeCell ref="A140:M141"/>
    <mergeCell ref="D127:E127"/>
    <mergeCell ref="A58:X58"/>
    <mergeCell ref="D114:E114"/>
    <mergeCell ref="N170:T170"/>
    <mergeCell ref="D51:E51"/>
    <mergeCell ref="N108:R108"/>
    <mergeCell ref="A197:X197"/>
    <mergeCell ref="A124:X124"/>
    <mergeCell ref="N95:R95"/>
    <mergeCell ref="T5:U5"/>
    <mergeCell ref="U17:U18"/>
    <mergeCell ref="D246:E246"/>
    <mergeCell ref="N90:T90"/>
    <mergeCell ref="D233:E233"/>
    <mergeCell ref="A136:X136"/>
    <mergeCell ref="A21:X21"/>
    <mergeCell ref="A192:X192"/>
    <mergeCell ref="N232:R232"/>
    <mergeCell ref="N83:T83"/>
    <mergeCell ref="N154:T154"/>
    <mergeCell ref="T6:U9"/>
    <mergeCell ref="N77:R77"/>
    <mergeCell ref="N169:R169"/>
    <mergeCell ref="N91:T91"/>
    <mergeCell ref="A195:M196"/>
    <mergeCell ref="A213:M214"/>
    <mergeCell ref="A131:X131"/>
    <mergeCell ref="N29:R29"/>
    <mergeCell ref="N200:R200"/>
    <mergeCell ref="A190:M191"/>
    <mergeCell ref="N31:R31"/>
    <mergeCell ref="N87:R87"/>
    <mergeCell ref="N158:R158"/>
    <mergeCell ref="N15:R16"/>
    <mergeCell ref="D116:E116"/>
    <mergeCell ref="N160:T160"/>
    <mergeCell ref="N194:R194"/>
    <mergeCell ref="N141:T141"/>
    <mergeCell ref="A35:X35"/>
    <mergeCell ref="N235:T235"/>
    <mergeCell ref="O258:O259"/>
    <mergeCell ref="Q258:Q259"/>
    <mergeCell ref="N145:R145"/>
    <mergeCell ref="A168:X168"/>
    <mergeCell ref="A73:M74"/>
    <mergeCell ref="N254:T254"/>
    <mergeCell ref="N258:N259"/>
    <mergeCell ref="A34:X34"/>
    <mergeCell ref="N245:R245"/>
    <mergeCell ref="D188:E188"/>
    <mergeCell ref="A49:X49"/>
    <mergeCell ref="N89:R89"/>
    <mergeCell ref="D132:E132"/>
    <mergeCell ref="N182:T182"/>
    <mergeCell ref="N249:T249"/>
    <mergeCell ref="A205:X205"/>
    <mergeCell ref="N40:T40"/>
    <mergeCell ref="N251:T251"/>
    <mergeCell ref="D232:E232"/>
    <mergeCell ref="A64:X64"/>
    <mergeCell ref="D38:E38"/>
    <mergeCell ref="A107:X107"/>
    <mergeCell ref="D169:E169"/>
    <mergeCell ref="A178:X178"/>
    <mergeCell ref="N253:T253"/>
    <mergeCell ref="D96:E96"/>
    <mergeCell ref="N242:R242"/>
    <mergeCell ref="D52:E52"/>
    <mergeCell ref="N152:R152"/>
    <mergeCell ref="N234:R234"/>
    <mergeCell ref="N159:R159"/>
    <mergeCell ref="N97:R97"/>
    <mergeCell ref="N96:R96"/>
    <mergeCell ref="N252:T252"/>
    <mergeCell ref="A224:M225"/>
    <mergeCell ref="D239:E239"/>
    <mergeCell ref="N247:R247"/>
    <mergeCell ref="AB258:AB259"/>
    <mergeCell ref="A23:M24"/>
    <mergeCell ref="N60:R60"/>
    <mergeCell ref="N78:R78"/>
    <mergeCell ref="O11:P11"/>
    <mergeCell ref="A226:X226"/>
    <mergeCell ref="N241:R241"/>
    <mergeCell ref="A6:C6"/>
    <mergeCell ref="D113:E113"/>
    <mergeCell ref="N67:T67"/>
    <mergeCell ref="N80:R80"/>
    <mergeCell ref="D88:E88"/>
    <mergeCell ref="N55:R55"/>
    <mergeCell ref="N126:R126"/>
    <mergeCell ref="D115:E115"/>
    <mergeCell ref="A172:X172"/>
    <mergeCell ref="N196:T196"/>
    <mergeCell ref="A25:X25"/>
    <mergeCell ref="A221:X221"/>
    <mergeCell ref="N225:T225"/>
    <mergeCell ref="N71:R71"/>
    <mergeCell ref="N135:T135"/>
    <mergeCell ref="N244:R244"/>
    <mergeCell ref="A134:M135"/>
    <mergeCell ref="G258:G259"/>
    <mergeCell ref="N243:R243"/>
    <mergeCell ref="N50:R50"/>
    <mergeCell ref="I258:I259"/>
    <mergeCell ref="A75:X75"/>
    <mergeCell ref="D31:E31"/>
    <mergeCell ref="D158:E158"/>
    <mergeCell ref="N208:T208"/>
    <mergeCell ref="D77:E77"/>
    <mergeCell ref="D108:E108"/>
    <mergeCell ref="N223:R223"/>
    <mergeCell ref="N201:T201"/>
    <mergeCell ref="N250:T250"/>
    <mergeCell ref="A106:X106"/>
    <mergeCell ref="D72:E72"/>
    <mergeCell ref="N122:T122"/>
    <mergeCell ref="N214:T214"/>
    <mergeCell ref="A125:X125"/>
    <mergeCell ref="D103:E103"/>
    <mergeCell ref="D37:E37"/>
    <mergeCell ref="A112:X112"/>
    <mergeCell ref="N231:R231"/>
    <mergeCell ref="D180:E180"/>
    <mergeCell ref="N224:T224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O6:P6"/>
    <mergeCell ref="I17:I18"/>
    <mergeCell ref="T12:U12"/>
    <mergeCell ref="A5:C5"/>
    <mergeCell ref="A17:A18"/>
    <mergeCell ref="K17:K18"/>
    <mergeCell ref="A20:X20"/>
    <mergeCell ref="A228:M229"/>
    <mergeCell ref="N118:T118"/>
    <mergeCell ref="D139:E139"/>
    <mergeCell ref="A250:M255"/>
    <mergeCell ref="AD258:AD259"/>
    <mergeCell ref="A85:X85"/>
    <mergeCell ref="N109:T109"/>
    <mergeCell ref="N127:R127"/>
    <mergeCell ref="N47:T47"/>
    <mergeCell ref="N218:T218"/>
    <mergeCell ref="A230:X230"/>
    <mergeCell ref="A165:M166"/>
    <mergeCell ref="A143:X143"/>
    <mergeCell ref="D55:E55"/>
    <mergeCell ref="AA258:AA259"/>
    <mergeCell ref="AC258:AC259"/>
    <mergeCell ref="D94:E94"/>
    <mergeCell ref="A176:M177"/>
    <mergeCell ref="A65:X65"/>
    <mergeCell ref="J258:J259"/>
    <mergeCell ref="L258:L259"/>
    <mergeCell ref="N177:T177"/>
    <mergeCell ref="A179:X179"/>
    <mergeCell ref="N102:R102"/>
    <mergeCell ref="N36:R36"/>
    <mergeCell ref="N2:U3"/>
    <mergeCell ref="D79:E79"/>
    <mergeCell ref="BA17:BA18"/>
    <mergeCell ref="N123:T123"/>
    <mergeCell ref="D144:E144"/>
    <mergeCell ref="N113:R113"/>
    <mergeCell ref="N94:R94"/>
    <mergeCell ref="D81:E81"/>
    <mergeCell ref="AA17:AC18"/>
    <mergeCell ref="A27:X27"/>
    <mergeCell ref="D28:E28"/>
    <mergeCell ref="D30:E30"/>
    <mergeCell ref="D5:E5"/>
    <mergeCell ref="O10:P10"/>
    <mergeCell ref="N52:R52"/>
    <mergeCell ref="D8:L8"/>
    <mergeCell ref="N39:R39"/>
    <mergeCell ref="D87:E87"/>
    <mergeCell ref="N116:R116"/>
    <mergeCell ref="AD17:AD18"/>
    <mergeCell ref="C17:C18"/>
    <mergeCell ref="D9:E9"/>
    <mergeCell ref="F9:G9"/>
    <mergeCell ref="H5:L5"/>
    <mergeCell ref="N190:T190"/>
    <mergeCell ref="A207:M208"/>
    <mergeCell ref="N175:R175"/>
    <mergeCell ref="B17:B18"/>
    <mergeCell ref="N54:R54"/>
    <mergeCell ref="N81:R81"/>
    <mergeCell ref="T10:U10"/>
    <mergeCell ref="A204:X204"/>
    <mergeCell ref="D189:E189"/>
    <mergeCell ref="D66:E66"/>
    <mergeCell ref="D126:E126"/>
    <mergeCell ref="N181:R181"/>
    <mergeCell ref="N32:T32"/>
    <mergeCell ref="D53:E53"/>
    <mergeCell ref="N134:T134"/>
    <mergeCell ref="N147:R147"/>
    <mergeCell ref="W17:W18"/>
    <mergeCell ref="A104:M105"/>
    <mergeCell ref="N161:T161"/>
    <mergeCell ref="N98:T98"/>
    <mergeCell ref="A59:X59"/>
    <mergeCell ref="R6:S9"/>
    <mergeCell ref="A170:M171"/>
    <mergeCell ref="N24:T24"/>
    <mergeCell ref="H9:I9"/>
    <mergeCell ref="A90:M91"/>
    <mergeCell ref="A56:M57"/>
    <mergeCell ref="N153:T153"/>
    <mergeCell ref="B258:B259"/>
    <mergeCell ref="D238:E238"/>
    <mergeCell ref="AD257:AE257"/>
    <mergeCell ref="D78:E78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N148:T148"/>
    <mergeCell ref="A83:M84"/>
    <mergeCell ref="N166:T166"/>
    <mergeCell ref="S258:S259"/>
    <mergeCell ref="K258:K259"/>
    <mergeCell ref="U258:U259"/>
    <mergeCell ref="M258:M259"/>
    <mergeCell ref="N144:R144"/>
    <mergeCell ref="D60:E60"/>
    <mergeCell ref="A69:X69"/>
    <mergeCell ref="D187:E187"/>
    <mergeCell ref="N202:T202"/>
    <mergeCell ref="A153:M154"/>
    <mergeCell ref="N195:T195"/>
    <mergeCell ref="D45:E45"/>
    <mergeCell ref="A198:X198"/>
    <mergeCell ref="D145:E145"/>
    <mergeCell ref="D147:E147"/>
    <mergeCell ref="A156:X1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1" spans="2:8" x14ac:dyDescent="0.2">
      <c r="B11" s="48" t="s">
        <v>355</v>
      </c>
      <c r="C11" s="48" t="s">
        <v>344</v>
      </c>
      <c r="D11" s="48"/>
      <c r="E11" s="48"/>
    </row>
    <row r="13" spans="2:8" x14ac:dyDescent="0.2">
      <c r="B13" s="48" t="s">
        <v>356</v>
      </c>
      <c r="C13" s="48" t="s">
        <v>347</v>
      </c>
      <c r="D13" s="48"/>
      <c r="E13" s="48"/>
    </row>
    <row r="15" spans="2:8" x14ac:dyDescent="0.2">
      <c r="B15" s="48" t="s">
        <v>357</v>
      </c>
      <c r="C15" s="48" t="s">
        <v>350</v>
      </c>
      <c r="D15" s="48"/>
      <c r="E15" s="48"/>
    </row>
    <row r="17" spans="2:5" x14ac:dyDescent="0.2">
      <c r="B17" s="48" t="s">
        <v>358</v>
      </c>
      <c r="C17" s="48" t="s">
        <v>353</v>
      </c>
      <c r="D17" s="48"/>
      <c r="E17" s="48"/>
    </row>
    <row r="19" spans="2:5" x14ac:dyDescent="0.2">
      <c r="B19" s="48" t="s">
        <v>359</v>
      </c>
      <c r="C19" s="48"/>
      <c r="D19" s="48"/>
      <c r="E19" s="48"/>
    </row>
    <row r="20" spans="2:5" x14ac:dyDescent="0.2">
      <c r="B20" s="48" t="s">
        <v>360</v>
      </c>
      <c r="C20" s="48"/>
      <c r="D20" s="48"/>
      <c r="E20" s="48"/>
    </row>
    <row r="21" spans="2:5" x14ac:dyDescent="0.2">
      <c r="B21" s="48" t="s">
        <v>361</v>
      </c>
      <c r="C21" s="48"/>
      <c r="D21" s="48"/>
      <c r="E21" s="48"/>
    </row>
    <row r="22" spans="2:5" x14ac:dyDescent="0.2">
      <c r="B22" s="48" t="s">
        <v>362</v>
      </c>
      <c r="C22" s="48"/>
      <c r="D22" s="48"/>
      <c r="E22" s="48"/>
    </row>
    <row r="23" spans="2:5" x14ac:dyDescent="0.2">
      <c r="B23" s="48" t="s">
        <v>363</v>
      </c>
      <c r="C23" s="48"/>
      <c r="D23" s="48"/>
      <c r="E23" s="48"/>
    </row>
    <row r="24" spans="2:5" x14ac:dyDescent="0.2">
      <c r="B24" s="48" t="s">
        <v>364</v>
      </c>
      <c r="C24" s="48"/>
      <c r="D24" s="48"/>
      <c r="E24" s="48"/>
    </row>
    <row r="25" spans="2:5" x14ac:dyDescent="0.2">
      <c r="B25" s="48" t="s">
        <v>365</v>
      </c>
      <c r="C25" s="48"/>
      <c r="D25" s="48"/>
      <c r="E25" s="48"/>
    </row>
    <row r="26" spans="2:5" x14ac:dyDescent="0.2">
      <c r="B26" s="48" t="s">
        <v>366</v>
      </c>
      <c r="C26" s="48"/>
      <c r="D26" s="48"/>
      <c r="E26" s="48"/>
    </row>
    <row r="27" spans="2:5" x14ac:dyDescent="0.2">
      <c r="B27" s="48" t="s">
        <v>367</v>
      </c>
      <c r="C27" s="48"/>
      <c r="D27" s="48"/>
      <c r="E27" s="48"/>
    </row>
    <row r="28" spans="2:5" x14ac:dyDescent="0.2">
      <c r="B28" s="48" t="s">
        <v>368</v>
      </c>
      <c r="C28" s="48"/>
      <c r="D28" s="48"/>
      <c r="E28" s="48"/>
    </row>
    <row r="29" spans="2:5" x14ac:dyDescent="0.2">
      <c r="B29" s="48" t="s">
        <v>369</v>
      </c>
      <c r="C29" s="48"/>
      <c r="D29" s="48"/>
      <c r="E29" s="48"/>
    </row>
  </sheetData>
  <sheetProtection algorithmName="SHA-512" hashValue="ev2SdmpbDEnQn0W+UeyLJCQb/X8ZDUcMod61SU5blGI17rYLBdwCw70lMw64g8YGZBTLl86nhWqC2J897vffFg==" saltValue="5YK+B8d+3ZksVay+ywDc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2023-12-08T11:23:32Z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