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59" i="1"/>
  <c r="V458" i="1"/>
  <c r="W457" i="1"/>
  <c r="N457" i="1"/>
  <c r="V454" i="1"/>
  <c r="V453" i="1"/>
  <c r="W452" i="1"/>
  <c r="X452" i="1" s="1"/>
  <c r="W451" i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V439" i="1"/>
  <c r="V438" i="1"/>
  <c r="W437" i="1"/>
  <c r="X437" i="1" s="1"/>
  <c r="W436" i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W424" i="1"/>
  <c r="X424" i="1" s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V418" i="1"/>
  <c r="V417" i="1"/>
  <c r="W416" i="1"/>
  <c r="X416" i="1" s="1"/>
  <c r="N416" i="1"/>
  <c r="W415" i="1"/>
  <c r="N415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W389" i="1"/>
  <c r="X389" i="1" s="1"/>
  <c r="N389" i="1"/>
  <c r="W388" i="1"/>
  <c r="X388" i="1" s="1"/>
  <c r="N388" i="1"/>
  <c r="W387" i="1"/>
  <c r="X387" i="1" s="1"/>
  <c r="N387" i="1"/>
  <c r="V385" i="1"/>
  <c r="V384" i="1"/>
  <c r="W383" i="1"/>
  <c r="X383" i="1" s="1"/>
  <c r="N383" i="1"/>
  <c r="W382" i="1"/>
  <c r="W384" i="1" s="1"/>
  <c r="N382" i="1"/>
  <c r="V379" i="1"/>
  <c r="V378" i="1"/>
  <c r="W377" i="1"/>
  <c r="X377" i="1" s="1"/>
  <c r="W376" i="1"/>
  <c r="V374" i="1"/>
  <c r="V373" i="1"/>
  <c r="W372" i="1"/>
  <c r="X372" i="1" s="1"/>
  <c r="W371" i="1"/>
  <c r="X371" i="1" s="1"/>
  <c r="W370" i="1"/>
  <c r="X370" i="1" s="1"/>
  <c r="W369" i="1"/>
  <c r="W374" i="1" s="1"/>
  <c r="V367" i="1"/>
  <c r="V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6" i="1"/>
  <c r="V355" i="1"/>
  <c r="W354" i="1"/>
  <c r="X354" i="1" s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W343" i="1"/>
  <c r="X343" i="1" s="1"/>
  <c r="N343" i="1"/>
  <c r="W342" i="1"/>
  <c r="N342" i="1"/>
  <c r="V340" i="1"/>
  <c r="V339" i="1"/>
  <c r="W338" i="1"/>
  <c r="X338" i="1" s="1"/>
  <c r="N338" i="1"/>
  <c r="W337" i="1"/>
  <c r="X337" i="1" s="1"/>
  <c r="X339" i="1" s="1"/>
  <c r="N337" i="1"/>
  <c r="V333" i="1"/>
  <c r="V332" i="1"/>
  <c r="W331" i="1"/>
  <c r="W333" i="1" s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2" i="1"/>
  <c r="V321" i="1"/>
  <c r="W320" i="1"/>
  <c r="X320" i="1" s="1"/>
  <c r="N320" i="1"/>
  <c r="W319" i="1"/>
  <c r="W321" i="1" s="1"/>
  <c r="N319" i="1"/>
  <c r="V317" i="1"/>
  <c r="V316" i="1"/>
  <c r="X315" i="1"/>
  <c r="W315" i="1"/>
  <c r="N315" i="1"/>
  <c r="W314" i="1"/>
  <c r="X314" i="1" s="1"/>
  <c r="N314" i="1"/>
  <c r="W313" i="1"/>
  <c r="X313" i="1" s="1"/>
  <c r="N313" i="1"/>
  <c r="W312" i="1"/>
  <c r="N312" i="1"/>
  <c r="V309" i="1"/>
  <c r="V308" i="1"/>
  <c r="W307" i="1"/>
  <c r="N307" i="1"/>
  <c r="V305" i="1"/>
  <c r="V304" i="1"/>
  <c r="W303" i="1"/>
  <c r="N303" i="1"/>
  <c r="V301" i="1"/>
  <c r="V300" i="1"/>
  <c r="W299" i="1"/>
  <c r="X299" i="1" s="1"/>
  <c r="N299" i="1"/>
  <c r="W298" i="1"/>
  <c r="X298" i="1" s="1"/>
  <c r="W297" i="1"/>
  <c r="X297" i="1" s="1"/>
  <c r="X300" i="1" s="1"/>
  <c r="N297" i="1"/>
  <c r="V295" i="1"/>
  <c r="V294" i="1"/>
  <c r="W293" i="1"/>
  <c r="X293" i="1" s="1"/>
  <c r="N293" i="1"/>
  <c r="W292" i="1"/>
  <c r="X292" i="1" s="1"/>
  <c r="N292" i="1"/>
  <c r="X291" i="1"/>
  <c r="W291" i="1"/>
  <c r="X290" i="1"/>
  <c r="W290" i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V282" i="1"/>
  <c r="V281" i="1"/>
  <c r="W280" i="1"/>
  <c r="W282" i="1" s="1"/>
  <c r="N280" i="1"/>
  <c r="V278" i="1"/>
  <c r="V277" i="1"/>
  <c r="W276" i="1"/>
  <c r="W278" i="1" s="1"/>
  <c r="N276" i="1"/>
  <c r="V274" i="1"/>
  <c r="V273" i="1"/>
  <c r="W272" i="1"/>
  <c r="W274" i="1" s="1"/>
  <c r="N272" i="1"/>
  <c r="V270" i="1"/>
  <c r="V269" i="1"/>
  <c r="W268" i="1"/>
  <c r="M470" i="1" s="1"/>
  <c r="N268" i="1"/>
  <c r="V265" i="1"/>
  <c r="V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W252" i="1"/>
  <c r="X252" i="1" s="1"/>
  <c r="N252" i="1"/>
  <c r="V249" i="1"/>
  <c r="V248" i="1"/>
  <c r="W247" i="1"/>
  <c r="X247" i="1" s="1"/>
  <c r="N247" i="1"/>
  <c r="W246" i="1"/>
  <c r="X246" i="1" s="1"/>
  <c r="N246" i="1"/>
  <c r="W245" i="1"/>
  <c r="W249" i="1" s="1"/>
  <c r="N245" i="1"/>
  <c r="V243" i="1"/>
  <c r="V242" i="1"/>
  <c r="X241" i="1"/>
  <c r="W241" i="1"/>
  <c r="N241" i="1"/>
  <c r="W240" i="1"/>
  <c r="X240" i="1" s="1"/>
  <c r="W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W224" i="1"/>
  <c r="X224" i="1" s="1"/>
  <c r="W223" i="1"/>
  <c r="X223" i="1" s="1"/>
  <c r="N223" i="1"/>
  <c r="W222" i="1"/>
  <c r="X222" i="1" s="1"/>
  <c r="N222" i="1"/>
  <c r="W221" i="1"/>
  <c r="X221" i="1" s="1"/>
  <c r="N221" i="1"/>
  <c r="V219" i="1"/>
  <c r="V218" i="1"/>
  <c r="W217" i="1"/>
  <c r="X217" i="1" s="1"/>
  <c r="N217" i="1"/>
  <c r="W216" i="1"/>
  <c r="X216" i="1" s="1"/>
  <c r="N216" i="1"/>
  <c r="W215" i="1"/>
  <c r="X215" i="1" s="1"/>
  <c r="N215" i="1"/>
  <c r="W214" i="1"/>
  <c r="N214" i="1"/>
  <c r="V212" i="1"/>
  <c r="V211" i="1"/>
  <c r="W210" i="1"/>
  <c r="N210" i="1"/>
  <c r="V208" i="1"/>
  <c r="V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W194" i="1"/>
  <c r="X194" i="1" s="1"/>
  <c r="N194" i="1"/>
  <c r="W193" i="1"/>
  <c r="W207" i="1" s="1"/>
  <c r="N193" i="1"/>
  <c r="V190" i="1"/>
  <c r="V189" i="1"/>
  <c r="X188" i="1"/>
  <c r="W188" i="1"/>
  <c r="N188" i="1"/>
  <c r="W187" i="1"/>
  <c r="W190" i="1" s="1"/>
  <c r="N187" i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W164" i="1" s="1"/>
  <c r="N160" i="1"/>
  <c r="V158" i="1"/>
  <c r="V157" i="1"/>
  <c r="W156" i="1"/>
  <c r="X156" i="1" s="1"/>
  <c r="N156" i="1"/>
  <c r="W155" i="1"/>
  <c r="W158" i="1" s="1"/>
  <c r="V153" i="1"/>
  <c r="V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V134" i="1"/>
  <c r="V133" i="1"/>
  <c r="W132" i="1"/>
  <c r="X132" i="1" s="1"/>
  <c r="N132" i="1"/>
  <c r="W131" i="1"/>
  <c r="X131" i="1" s="1"/>
  <c r="N131" i="1"/>
  <c r="W130" i="1"/>
  <c r="X130" i="1" s="1"/>
  <c r="N130" i="1"/>
  <c r="V126" i="1"/>
  <c r="V125" i="1"/>
  <c r="W124" i="1"/>
  <c r="X124" i="1" s="1"/>
  <c r="N124" i="1"/>
  <c r="W123" i="1"/>
  <c r="X123" i="1" s="1"/>
  <c r="N123" i="1"/>
  <c r="W122" i="1"/>
  <c r="W126" i="1" s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W90" i="1"/>
  <c r="W99" i="1" s="1"/>
  <c r="N90" i="1"/>
  <c r="V88" i="1"/>
  <c r="V87" i="1"/>
  <c r="W86" i="1"/>
  <c r="X86" i="1" s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X80" i="1" s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X62" i="1" s="1"/>
  <c r="V59" i="1"/>
  <c r="V58" i="1"/>
  <c r="W57" i="1"/>
  <c r="X57" i="1" s="1"/>
  <c r="W56" i="1"/>
  <c r="X56" i="1" s="1"/>
  <c r="N56" i="1"/>
  <c r="W55" i="1"/>
  <c r="X55" i="1" s="1"/>
  <c r="W54" i="1"/>
  <c r="X54" i="1" s="1"/>
  <c r="N54" i="1"/>
  <c r="V51" i="1"/>
  <c r="V50" i="1"/>
  <c r="W49" i="1"/>
  <c r="C470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X369" i="1" l="1"/>
  <c r="X373" i="1" s="1"/>
  <c r="W373" i="1"/>
  <c r="X331" i="1"/>
  <c r="X332" i="1" s="1"/>
  <c r="W332" i="1"/>
  <c r="W33" i="1"/>
  <c r="X35" i="1"/>
  <c r="X36" i="1" s="1"/>
  <c r="W36" i="1"/>
  <c r="X39" i="1"/>
  <c r="X40" i="1" s="1"/>
  <c r="W40" i="1"/>
  <c r="X43" i="1"/>
  <c r="X44" i="1" s="1"/>
  <c r="W44" i="1"/>
  <c r="X49" i="1"/>
  <c r="X50" i="1" s="1"/>
  <c r="W50" i="1"/>
  <c r="X77" i="1"/>
  <c r="X133" i="1"/>
  <c r="W184" i="1"/>
  <c r="X268" i="1"/>
  <c r="X269" i="1" s="1"/>
  <c r="W269" i="1"/>
  <c r="X272" i="1"/>
  <c r="X273" i="1" s="1"/>
  <c r="W273" i="1"/>
  <c r="X276" i="1"/>
  <c r="X277" i="1" s="1"/>
  <c r="W277" i="1"/>
  <c r="X280" i="1"/>
  <c r="X281" i="1" s="1"/>
  <c r="W281" i="1"/>
  <c r="W362" i="1"/>
  <c r="W439" i="1"/>
  <c r="V463" i="1"/>
  <c r="X236" i="1"/>
  <c r="W248" i="1"/>
  <c r="X259" i="1"/>
  <c r="X394" i="1"/>
  <c r="V464" i="1"/>
  <c r="W87" i="1"/>
  <c r="W110" i="1"/>
  <c r="W118" i="1"/>
  <c r="X122" i="1"/>
  <c r="X125" i="1" s="1"/>
  <c r="H470" i="1"/>
  <c r="I470" i="1"/>
  <c r="X160" i="1"/>
  <c r="X193" i="1"/>
  <c r="X207" i="1" s="1"/>
  <c r="W231" i="1"/>
  <c r="X245" i="1"/>
  <c r="X319" i="1"/>
  <c r="X321" i="1" s="1"/>
  <c r="X358" i="1"/>
  <c r="X362" i="1" s="1"/>
  <c r="W427" i="1"/>
  <c r="W426" i="1"/>
  <c r="X436" i="1"/>
  <c r="X438" i="1" s="1"/>
  <c r="W438" i="1"/>
  <c r="X58" i="1"/>
  <c r="X87" i="1"/>
  <c r="X164" i="1"/>
  <c r="W88" i="1"/>
  <c r="W111" i="1"/>
  <c r="W125" i="1"/>
  <c r="W133" i="1"/>
  <c r="W152" i="1"/>
  <c r="W157" i="1"/>
  <c r="W165" i="1"/>
  <c r="W185" i="1"/>
  <c r="W189" i="1"/>
  <c r="W230" i="1"/>
  <c r="W260" i="1"/>
  <c r="W265" i="1"/>
  <c r="X262" i="1"/>
  <c r="X264" i="1" s="1"/>
  <c r="W294" i="1"/>
  <c r="W363" i="1"/>
  <c r="W366" i="1"/>
  <c r="X365" i="1"/>
  <c r="X366" i="1" s="1"/>
  <c r="W367" i="1"/>
  <c r="W378" i="1"/>
  <c r="X376" i="1"/>
  <c r="X378" i="1" s="1"/>
  <c r="W379" i="1"/>
  <c r="W395" i="1"/>
  <c r="W398" i="1"/>
  <c r="X397" i="1"/>
  <c r="X398" i="1" s="1"/>
  <c r="W399" i="1"/>
  <c r="R470" i="1"/>
  <c r="W412" i="1"/>
  <c r="X403" i="1"/>
  <c r="X412" i="1" s="1"/>
  <c r="W413" i="1"/>
  <c r="W418" i="1"/>
  <c r="X415" i="1"/>
  <c r="X417" i="1" s="1"/>
  <c r="W417" i="1"/>
  <c r="F470" i="1"/>
  <c r="O470" i="1"/>
  <c r="H9" i="1"/>
  <c r="A10" i="1"/>
  <c r="W462" i="1"/>
  <c r="W461" i="1"/>
  <c r="W32" i="1"/>
  <c r="W59" i="1"/>
  <c r="W78" i="1"/>
  <c r="W98" i="1"/>
  <c r="W119" i="1"/>
  <c r="W147" i="1"/>
  <c r="F9" i="1"/>
  <c r="J9" i="1"/>
  <c r="X22" i="1"/>
  <c r="X23" i="1" s="1"/>
  <c r="W23" i="1"/>
  <c r="V460" i="1"/>
  <c r="X26" i="1"/>
  <c r="X32" i="1" s="1"/>
  <c r="W51" i="1"/>
  <c r="D470" i="1"/>
  <c r="W58" i="1"/>
  <c r="E470" i="1"/>
  <c r="W77" i="1"/>
  <c r="X90" i="1"/>
  <c r="X98" i="1" s="1"/>
  <c r="X101" i="1"/>
  <c r="X110" i="1" s="1"/>
  <c r="X113" i="1"/>
  <c r="X118" i="1" s="1"/>
  <c r="G470" i="1"/>
  <c r="W134" i="1"/>
  <c r="X137" i="1"/>
  <c r="X146" i="1" s="1"/>
  <c r="W146" i="1"/>
  <c r="X150" i="1"/>
  <c r="X152" i="1" s="1"/>
  <c r="W153" i="1"/>
  <c r="X155" i="1"/>
  <c r="X157" i="1" s="1"/>
  <c r="X167" i="1"/>
  <c r="X184" i="1" s="1"/>
  <c r="X187" i="1"/>
  <c r="X189" i="1" s="1"/>
  <c r="W208" i="1"/>
  <c r="W211" i="1"/>
  <c r="X210" i="1"/>
  <c r="X211" i="1" s="1"/>
  <c r="W212" i="1"/>
  <c r="W219" i="1"/>
  <c r="X214" i="1"/>
  <c r="X218" i="1" s="1"/>
  <c r="W218" i="1"/>
  <c r="X230" i="1"/>
  <c r="W237" i="1"/>
  <c r="W236" i="1"/>
  <c r="W243" i="1"/>
  <c r="X239" i="1"/>
  <c r="X242" i="1" s="1"/>
  <c r="W242" i="1"/>
  <c r="X248" i="1"/>
  <c r="W264" i="1"/>
  <c r="X294" i="1"/>
  <c r="P470" i="1"/>
  <c r="W432" i="1"/>
  <c r="W443" i="1"/>
  <c r="X441" i="1"/>
  <c r="X443" i="1" s="1"/>
  <c r="W444" i="1"/>
  <c r="W454" i="1"/>
  <c r="T470" i="1"/>
  <c r="W458" i="1"/>
  <c r="X457" i="1"/>
  <c r="X458" i="1" s="1"/>
  <c r="W459" i="1"/>
  <c r="B470" i="1"/>
  <c r="J470" i="1"/>
  <c r="S470" i="1"/>
  <c r="L470" i="1"/>
  <c r="W259" i="1"/>
  <c r="W270" i="1"/>
  <c r="N470" i="1"/>
  <c r="W295" i="1"/>
  <c r="W300" i="1"/>
  <c r="W301" i="1"/>
  <c r="W304" i="1"/>
  <c r="X303" i="1"/>
  <c r="X304" i="1" s="1"/>
  <c r="W305" i="1"/>
  <c r="W308" i="1"/>
  <c r="X307" i="1"/>
  <c r="X308" i="1" s="1"/>
  <c r="W309" i="1"/>
  <c r="W317" i="1"/>
  <c r="X312" i="1"/>
  <c r="X316" i="1" s="1"/>
  <c r="W316" i="1"/>
  <c r="W322" i="1"/>
  <c r="W329" i="1"/>
  <c r="X324" i="1"/>
  <c r="X328" i="1" s="1"/>
  <c r="W328" i="1"/>
  <c r="W340" i="1"/>
  <c r="W356" i="1"/>
  <c r="X342" i="1"/>
  <c r="X355" i="1" s="1"/>
  <c r="W355" i="1"/>
  <c r="W385" i="1"/>
  <c r="X382" i="1"/>
  <c r="X384" i="1" s="1"/>
  <c r="W394" i="1"/>
  <c r="X426" i="1"/>
  <c r="W431" i="1"/>
  <c r="W453" i="1"/>
  <c r="X451" i="1"/>
  <c r="X453" i="1" s="1"/>
  <c r="Q470" i="1"/>
  <c r="W339" i="1"/>
  <c r="W460" i="1" l="1"/>
  <c r="X465" i="1"/>
  <c r="W464" i="1"/>
  <c r="W463" i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<sst xmlns="http://schemas.openxmlformats.org/spreadsheetml/2006/main" count="1940" uniqueCount="665">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</sst>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1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4" t="s">
        <v>0</v>
      </c>
      <c r="E1" s="415"/>
      <c r="F1" s="415"/>
      <c r="G1" s="12" t="s">
        <v>1</v>
      </c>
      <c r="H1" s="414" t="s">
        <v>2</v>
      </c>
      <c r="I1" s="415"/>
      <c r="J1" s="415"/>
      <c r="K1" s="415"/>
      <c r="L1" s="415"/>
      <c r="M1" s="415"/>
      <c r="N1" s="415"/>
      <c r="O1" s="415"/>
      <c r="P1" s="631" t="s">
        <v>3</v>
      </c>
      <c r="Q1" s="415"/>
      <c r="R1" s="4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7" t="s">
        <v>8</v>
      </c>
      <c r="B5" s="361"/>
      <c r="C5" s="362"/>
      <c r="D5" s="341"/>
      <c r="E5" s="343"/>
      <c r="F5" s="585" t="s">
        <v>9</v>
      </c>
      <c r="G5" s="362"/>
      <c r="H5" s="341"/>
      <c r="I5" s="342"/>
      <c r="J5" s="342"/>
      <c r="K5" s="342"/>
      <c r="L5" s="343"/>
      <c r="N5" s="24" t="s">
        <v>10</v>
      </c>
      <c r="O5" s="526">
        <v>45271</v>
      </c>
      <c r="P5" s="388"/>
      <c r="R5" s="612" t="s">
        <v>11</v>
      </c>
      <c r="S5" s="423"/>
      <c r="T5" s="464" t="s">
        <v>12</v>
      </c>
      <c r="U5" s="388"/>
      <c r="Z5" s="51"/>
      <c r="AA5" s="51"/>
      <c r="AB5" s="51"/>
    </row>
    <row r="6" spans="1:29" s="303" customFormat="1" ht="24" customHeight="1" x14ac:dyDescent="0.2">
      <c r="A6" s="437" t="s">
        <v>13</v>
      </c>
      <c r="B6" s="361"/>
      <c r="C6" s="362"/>
      <c r="D6" s="554" t="s">
        <v>14</v>
      </c>
      <c r="E6" s="555"/>
      <c r="F6" s="555"/>
      <c r="G6" s="555"/>
      <c r="H6" s="555"/>
      <c r="I6" s="555"/>
      <c r="J6" s="555"/>
      <c r="K6" s="555"/>
      <c r="L6" s="388"/>
      <c r="N6" s="24" t="s">
        <v>15</v>
      </c>
      <c r="O6" s="416" t="str">
        <f>IF(O5=0," ",CHOOSE(WEEKDAY(O5,2),"Понедельник","Вторник","Среда","Четверг","Пятница","Суббота","Воскресенье"))</f>
        <v>Понедельник</v>
      </c>
      <c r="P6" s="310"/>
      <c r="R6" s="422" t="s">
        <v>16</v>
      </c>
      <c r="S6" s="423"/>
      <c r="T6" s="468" t="s">
        <v>17</v>
      </c>
      <c r="U6" s="357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7"/>
      <c r="N7" s="24"/>
      <c r="O7" s="42"/>
      <c r="P7" s="42"/>
      <c r="R7" s="312"/>
      <c r="S7" s="423"/>
      <c r="T7" s="469"/>
      <c r="U7" s="470"/>
      <c r="Z7" s="51"/>
      <c r="AA7" s="51"/>
      <c r="AB7" s="51"/>
    </row>
    <row r="8" spans="1:29" s="303" customFormat="1" ht="25.5" customHeight="1" x14ac:dyDescent="0.2">
      <c r="A8" s="634" t="s">
        <v>18</v>
      </c>
      <c r="B8" s="315"/>
      <c r="C8" s="316"/>
      <c r="D8" s="419"/>
      <c r="E8" s="420"/>
      <c r="F8" s="420"/>
      <c r="G8" s="420"/>
      <c r="H8" s="420"/>
      <c r="I8" s="420"/>
      <c r="J8" s="420"/>
      <c r="K8" s="420"/>
      <c r="L8" s="421"/>
      <c r="N8" s="24" t="s">
        <v>19</v>
      </c>
      <c r="O8" s="387">
        <v>0.41666666666666669</v>
      </c>
      <c r="P8" s="388"/>
      <c r="R8" s="312"/>
      <c r="S8" s="423"/>
      <c r="T8" s="469"/>
      <c r="U8" s="470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62"/>
      <c r="E9" s="318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7" t="str">
        <f>IF(AND($A$9="Тип доверенности/получателя при получении в адресе перегруза:",$D$9="Разовая доверенность"),"Введите ФИО","")</f>
        <v/>
      </c>
      <c r="I9" s="318"/>
      <c r="J9" s="3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8"/>
      <c r="L9" s="318"/>
      <c r="N9" s="26" t="s">
        <v>20</v>
      </c>
      <c r="O9" s="526"/>
      <c r="P9" s="388"/>
      <c r="R9" s="312"/>
      <c r="S9" s="423"/>
      <c r="T9" s="471"/>
      <c r="U9" s="472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62"/>
      <c r="E10" s="318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2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7"/>
      <c r="P10" s="388"/>
      <c r="S10" s="24" t="s">
        <v>22</v>
      </c>
      <c r="T10" s="356" t="s">
        <v>23</v>
      </c>
      <c r="U10" s="357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7"/>
      <c r="P11" s="388"/>
      <c r="S11" s="24" t="s">
        <v>26</v>
      </c>
      <c r="T11" s="556" t="s">
        <v>27</v>
      </c>
      <c r="U11" s="557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69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2"/>
      <c r="N12" s="24" t="s">
        <v>29</v>
      </c>
      <c r="O12" s="548"/>
      <c r="P12" s="507"/>
      <c r="Q12" s="23"/>
      <c r="S12" s="24"/>
      <c r="T12" s="415"/>
      <c r="U12" s="312"/>
      <c r="Z12" s="51"/>
      <c r="AA12" s="51"/>
      <c r="AB12" s="51"/>
    </row>
    <row r="13" spans="1:29" s="303" customFormat="1" ht="23.25" customHeight="1" x14ac:dyDescent="0.2">
      <c r="A13" s="569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2"/>
      <c r="M13" s="26"/>
      <c r="N13" s="26" t="s">
        <v>31</v>
      </c>
      <c r="O13" s="556"/>
      <c r="P13" s="557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69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2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1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2"/>
      <c r="N15" s="430" t="s">
        <v>34</v>
      </c>
      <c r="O15" s="415"/>
      <c r="P15" s="415"/>
      <c r="Q15" s="415"/>
      <c r="R15" s="4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31"/>
      <c r="O16" s="431"/>
      <c r="P16" s="431"/>
      <c r="Q16" s="431"/>
      <c r="R16" s="43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35</v>
      </c>
      <c r="B17" s="349" t="s">
        <v>36</v>
      </c>
      <c r="C17" s="458" t="s">
        <v>37</v>
      </c>
      <c r="D17" s="349" t="s">
        <v>38</v>
      </c>
      <c r="E17" s="405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404"/>
      <c r="P17" s="404"/>
      <c r="Q17" s="404"/>
      <c r="R17" s="405"/>
      <c r="S17" s="626" t="s">
        <v>48</v>
      </c>
      <c r="T17" s="362"/>
      <c r="U17" s="349" t="s">
        <v>49</v>
      </c>
      <c r="V17" s="349" t="s">
        <v>50</v>
      </c>
      <c r="W17" s="381" t="s">
        <v>51</v>
      </c>
      <c r="X17" s="349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5"/>
      <c r="BA17" s="371" t="s">
        <v>56</v>
      </c>
    </row>
    <row r="18" spans="1:53" ht="14.25" customHeight="1" x14ac:dyDescent="0.2">
      <c r="A18" s="350"/>
      <c r="B18" s="350"/>
      <c r="C18" s="350"/>
      <c r="D18" s="406"/>
      <c r="E18" s="408"/>
      <c r="F18" s="350"/>
      <c r="G18" s="350"/>
      <c r="H18" s="350"/>
      <c r="I18" s="350"/>
      <c r="J18" s="350"/>
      <c r="K18" s="350"/>
      <c r="L18" s="350"/>
      <c r="M18" s="350"/>
      <c r="N18" s="406"/>
      <c r="O18" s="407"/>
      <c r="P18" s="407"/>
      <c r="Q18" s="407"/>
      <c r="R18" s="408"/>
      <c r="S18" s="302" t="s">
        <v>57</v>
      </c>
      <c r="T18" s="302" t="s">
        <v>58</v>
      </c>
      <c r="U18" s="350"/>
      <c r="V18" s="350"/>
      <c r="W18" s="382"/>
      <c r="X18" s="350"/>
      <c r="Y18" s="541"/>
      <c r="Z18" s="541"/>
      <c r="AA18" s="378"/>
      <c r="AB18" s="379"/>
      <c r="AC18" s="380"/>
      <c r="AD18" s="446"/>
      <c r="BA18" s="312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6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00"/>
      <c r="Z20" s="300"/>
    </row>
    <row r="21" spans="1:53" ht="14.25" customHeight="1" x14ac:dyDescent="0.25">
      <c r="A21" s="32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09">
        <v>4607091389258</v>
      </c>
      <c r="E22" s="310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0"/>
      <c r="P22" s="320"/>
      <c r="Q22" s="320"/>
      <c r="R22" s="310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2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09">
        <v>4607091383881</v>
      </c>
      <c r="E26" s="310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0"/>
      <c r="P26" s="320"/>
      <c r="Q26" s="320"/>
      <c r="R26" s="310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09">
        <v>4607091388237</v>
      </c>
      <c r="E27" s="310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5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0"/>
      <c r="P27" s="320"/>
      <c r="Q27" s="320"/>
      <c r="R27" s="310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09">
        <v>4607091383935</v>
      </c>
      <c r="E28" s="310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0"/>
      <c r="P28" s="320"/>
      <c r="Q28" s="320"/>
      <c r="R28" s="310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09">
        <v>4680115881853</v>
      </c>
      <c r="E29" s="310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0"/>
      <c r="P29" s="320"/>
      <c r="Q29" s="320"/>
      <c r="R29" s="310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09">
        <v>4607091383911</v>
      </c>
      <c r="E30" s="310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2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0"/>
      <c r="P30" s="320"/>
      <c r="Q30" s="320"/>
      <c r="R30" s="310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09">
        <v>4607091388244</v>
      </c>
      <c r="E31" s="310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0"/>
      <c r="P31" s="320"/>
      <c r="Q31" s="320"/>
      <c r="R31" s="310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2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09">
        <v>4607091388503</v>
      </c>
      <c r="E35" s="310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0"/>
      <c r="P35" s="320"/>
      <c r="Q35" s="320"/>
      <c r="R35" s="310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2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09">
        <v>4607091388282</v>
      </c>
      <c r="E39" s="310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0"/>
      <c r="P39" s="320"/>
      <c r="Q39" s="320"/>
      <c r="R39" s="310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2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09">
        <v>4607091389111</v>
      </c>
      <c r="E43" s="310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0"/>
      <c r="P43" s="320"/>
      <c r="Q43" s="320"/>
      <c r="R43" s="310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6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00"/>
      <c r="Z47" s="300"/>
    </row>
    <row r="48" spans="1:53" ht="14.25" customHeight="1" x14ac:dyDescent="0.25">
      <c r="A48" s="32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09">
        <v>4680115881440</v>
      </c>
      <c r="E49" s="310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0"/>
      <c r="P49" s="320"/>
      <c r="Q49" s="320"/>
      <c r="R49" s="310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1"/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3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2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26" t="s">
        <v>100</v>
      </c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00"/>
      <c r="Z52" s="300"/>
    </row>
    <row r="53" spans="1:53" ht="14.25" customHeight="1" x14ac:dyDescent="0.25">
      <c r="A53" s="324" t="s">
        <v>101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09">
        <v>4680115881426</v>
      </c>
      <c r="E54" s="310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0"/>
      <c r="P54" s="320"/>
      <c r="Q54" s="320"/>
      <c r="R54" s="310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09">
        <v>4680115881426</v>
      </c>
      <c r="E55" s="310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50" t="s">
        <v>106</v>
      </c>
      <c r="O55" s="320"/>
      <c r="P55" s="320"/>
      <c r="Q55" s="320"/>
      <c r="R55" s="310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09">
        <v>4680115881419</v>
      </c>
      <c r="E56" s="310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0"/>
      <c r="P56" s="320"/>
      <c r="Q56" s="320"/>
      <c r="R56" s="310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09">
        <v>4680115881525</v>
      </c>
      <c r="E57" s="310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20"/>
      <c r="P57" s="320"/>
      <c r="Q57" s="320"/>
      <c r="R57" s="310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1"/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3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2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26" t="s">
        <v>93</v>
      </c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00"/>
      <c r="Z60" s="300"/>
    </row>
    <row r="61" spans="1:53" ht="14.25" customHeight="1" x14ac:dyDescent="0.25">
      <c r="A61" s="324" t="s">
        <v>101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09">
        <v>4607091382945</v>
      </c>
      <c r="E62" s="310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65" t="s">
        <v>114</v>
      </c>
      <c r="O62" s="320"/>
      <c r="P62" s="320"/>
      <c r="Q62" s="320"/>
      <c r="R62" s="310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09">
        <v>4607091385670</v>
      </c>
      <c r="E63" s="310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390" t="s">
        <v>118</v>
      </c>
      <c r="O63" s="320"/>
      <c r="P63" s="320"/>
      <c r="Q63" s="320"/>
      <c r="R63" s="310"/>
      <c r="S63" s="34"/>
      <c r="T63" s="34"/>
      <c r="U63" s="35" t="s">
        <v>65</v>
      </c>
      <c r="V63" s="305">
        <v>50</v>
      </c>
      <c r="W63" s="306">
        <f t="shared" si="2"/>
        <v>56</v>
      </c>
      <c r="X63" s="36">
        <f>IFERROR(IF(W63=0,"",ROUNDUP(W63/H63,0)*0.02175),"")</f>
        <v>0.10874999999999999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09">
        <v>4680115881327</v>
      </c>
      <c r="E64" s="310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6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0"/>
      <c r="P64" s="320"/>
      <c r="Q64" s="320"/>
      <c r="R64" s="310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09">
        <v>4680115882133</v>
      </c>
      <c r="E65" s="310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2" t="s">
        <v>124</v>
      </c>
      <c r="O65" s="320"/>
      <c r="P65" s="320"/>
      <c r="Q65" s="320"/>
      <c r="R65" s="310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09">
        <v>4607091382952</v>
      </c>
      <c r="E66" s="310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0"/>
      <c r="P66" s="320"/>
      <c r="Q66" s="320"/>
      <c r="R66" s="310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09">
        <v>4607091385687</v>
      </c>
      <c r="E67" s="310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0"/>
      <c r="P67" s="320"/>
      <c r="Q67" s="320"/>
      <c r="R67" s="310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09">
        <v>4680115882539</v>
      </c>
      <c r="E68" s="310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0"/>
      <c r="P68" s="320"/>
      <c r="Q68" s="320"/>
      <c r="R68" s="310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09">
        <v>4607091384604</v>
      </c>
      <c r="E69" s="310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0"/>
      <c r="P69" s="320"/>
      <c r="Q69" s="320"/>
      <c r="R69" s="310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09">
        <v>4680115880283</v>
      </c>
      <c r="E70" s="310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0"/>
      <c r="P70" s="320"/>
      <c r="Q70" s="320"/>
      <c r="R70" s="310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09">
        <v>4680115881303</v>
      </c>
      <c r="E71" s="310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0"/>
      <c r="P71" s="320"/>
      <c r="Q71" s="320"/>
      <c r="R71" s="310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09">
        <v>4680115882720</v>
      </c>
      <c r="E72" s="310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596" t="s">
        <v>139</v>
      </c>
      <c r="O72" s="320"/>
      <c r="P72" s="320"/>
      <c r="Q72" s="320"/>
      <c r="R72" s="310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09">
        <v>4607091388466</v>
      </c>
      <c r="E73" s="310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5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0"/>
      <c r="P73" s="320"/>
      <c r="Q73" s="320"/>
      <c r="R73" s="310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09">
        <v>4680115880269</v>
      </c>
      <c r="E74" s="310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0"/>
      <c r="P74" s="320"/>
      <c r="Q74" s="320"/>
      <c r="R74" s="310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09">
        <v>4680115880429</v>
      </c>
      <c r="E75" s="310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0"/>
      <c r="P75" s="320"/>
      <c r="Q75" s="320"/>
      <c r="R75" s="310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09">
        <v>4680115881457</v>
      </c>
      <c r="E76" s="310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0"/>
      <c r="P76" s="320"/>
      <c r="Q76" s="320"/>
      <c r="R76" s="310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1"/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3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4.4642857142857144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5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0.10874999999999999</v>
      </c>
      <c r="Y77" s="308"/>
      <c r="Z77" s="308"/>
    </row>
    <row r="78" spans="1:53" x14ac:dyDescent="0.2">
      <c r="A78" s="312"/>
      <c r="B78" s="312"/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13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50</v>
      </c>
      <c r="W78" s="307">
        <f>IFERROR(SUM(W62:W76),"0")</f>
        <v>56</v>
      </c>
      <c r="X78" s="37"/>
      <c r="Y78" s="308"/>
      <c r="Z78" s="308"/>
    </row>
    <row r="79" spans="1:53" ht="14.25" customHeight="1" x14ac:dyDescent="0.25">
      <c r="A79" s="324" t="s">
        <v>95</v>
      </c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09">
        <v>4607091384789</v>
      </c>
      <c r="E80" s="310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8" t="s">
        <v>150</v>
      </c>
      <c r="O80" s="320"/>
      <c r="P80" s="320"/>
      <c r="Q80" s="320"/>
      <c r="R80" s="310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09">
        <v>4680115881488</v>
      </c>
      <c r="E81" s="310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0"/>
      <c r="P81" s="320"/>
      <c r="Q81" s="320"/>
      <c r="R81" s="310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09">
        <v>4607091384765</v>
      </c>
      <c r="E82" s="310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87" t="s">
        <v>155</v>
      </c>
      <c r="O82" s="320"/>
      <c r="P82" s="320"/>
      <c r="Q82" s="320"/>
      <c r="R82" s="310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09">
        <v>4680115882751</v>
      </c>
      <c r="E83" s="310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9" t="s">
        <v>158</v>
      </c>
      <c r="O83" s="320"/>
      <c r="P83" s="320"/>
      <c r="Q83" s="320"/>
      <c r="R83" s="310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09">
        <v>4680115882775</v>
      </c>
      <c r="E84" s="310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23" t="s">
        <v>162</v>
      </c>
      <c r="O84" s="320"/>
      <c r="P84" s="320"/>
      <c r="Q84" s="320"/>
      <c r="R84" s="310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09">
        <v>4680115880658</v>
      </c>
      <c r="E85" s="310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5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0"/>
      <c r="P85" s="320"/>
      <c r="Q85" s="320"/>
      <c r="R85" s="310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09">
        <v>4607091381962</v>
      </c>
      <c r="E86" s="310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4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0"/>
      <c r="P86" s="320"/>
      <c r="Q86" s="320"/>
      <c r="R86" s="310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1"/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13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2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13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24" t="s">
        <v>60</v>
      </c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09">
        <v>4607091387667</v>
      </c>
      <c r="E90" s="310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0"/>
      <c r="P90" s="320"/>
      <c r="Q90" s="320"/>
      <c r="R90" s="310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09">
        <v>4607091387636</v>
      </c>
      <c r="E91" s="310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5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0"/>
      <c r="P91" s="320"/>
      <c r="Q91" s="320"/>
      <c r="R91" s="310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09">
        <v>4607091384727</v>
      </c>
      <c r="E92" s="310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7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0"/>
      <c r="P92" s="320"/>
      <c r="Q92" s="320"/>
      <c r="R92" s="310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09">
        <v>4607091386745</v>
      </c>
      <c r="E93" s="310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0"/>
      <c r="P93" s="320"/>
      <c r="Q93" s="320"/>
      <c r="R93" s="310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09">
        <v>4607091382426</v>
      </c>
      <c r="E94" s="310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0"/>
      <c r="P94" s="320"/>
      <c r="Q94" s="320"/>
      <c r="R94" s="310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09">
        <v>4607091386547</v>
      </c>
      <c r="E95" s="310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0"/>
      <c r="P95" s="320"/>
      <c r="Q95" s="320"/>
      <c r="R95" s="310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09">
        <v>4607091384734</v>
      </c>
      <c r="E96" s="310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0"/>
      <c r="P96" s="320"/>
      <c r="Q96" s="320"/>
      <c r="R96" s="310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09">
        <v>4607091382464</v>
      </c>
      <c r="E97" s="310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0"/>
      <c r="P97" s="320"/>
      <c r="Q97" s="320"/>
      <c r="R97" s="310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1"/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3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2"/>
      <c r="B99" s="312"/>
      <c r="C99" s="312"/>
      <c r="D99" s="312"/>
      <c r="E99" s="312"/>
      <c r="F99" s="312"/>
      <c r="G99" s="312"/>
      <c r="H99" s="312"/>
      <c r="I99" s="312"/>
      <c r="J99" s="312"/>
      <c r="K99" s="312"/>
      <c r="L99" s="312"/>
      <c r="M99" s="313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24" t="s">
        <v>68</v>
      </c>
      <c r="B100" s="312"/>
      <c r="C100" s="312"/>
      <c r="D100" s="312"/>
      <c r="E100" s="312"/>
      <c r="F100" s="312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09">
        <v>4607091386967</v>
      </c>
      <c r="E101" s="310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85" t="s">
        <v>185</v>
      </c>
      <c r="O101" s="320"/>
      <c r="P101" s="320"/>
      <c r="Q101" s="320"/>
      <c r="R101" s="310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09">
        <v>4607091386967</v>
      </c>
      <c r="E102" s="310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18" t="s">
        <v>187</v>
      </c>
      <c r="O102" s="320"/>
      <c r="P102" s="320"/>
      <c r="Q102" s="320"/>
      <c r="R102" s="310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09">
        <v>4607091385304</v>
      </c>
      <c r="E103" s="310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17" t="s">
        <v>190</v>
      </c>
      <c r="O103" s="320"/>
      <c r="P103" s="320"/>
      <c r="Q103" s="320"/>
      <c r="R103" s="310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09">
        <v>4607091386264</v>
      </c>
      <c r="E104" s="310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0"/>
      <c r="P104" s="320"/>
      <c r="Q104" s="320"/>
      <c r="R104" s="310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09">
        <v>4607091385731</v>
      </c>
      <c r="E105" s="310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4" t="s">
        <v>195</v>
      </c>
      <c r="O105" s="320"/>
      <c r="P105" s="320"/>
      <c r="Q105" s="320"/>
      <c r="R105" s="310"/>
      <c r="S105" s="34"/>
      <c r="T105" s="34"/>
      <c r="U105" s="35" t="s">
        <v>65</v>
      </c>
      <c r="V105" s="305">
        <v>90</v>
      </c>
      <c r="W105" s="306">
        <f t="shared" si="6"/>
        <v>91.800000000000011</v>
      </c>
      <c r="X105" s="36">
        <f>IFERROR(IF(W105=0,"",ROUNDUP(W105/H105,0)*0.00753),"")</f>
        <v>0.25602000000000003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09">
        <v>4680115880214</v>
      </c>
      <c r="E106" s="310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52" t="s">
        <v>198</v>
      </c>
      <c r="O106" s="320"/>
      <c r="P106" s="320"/>
      <c r="Q106" s="320"/>
      <c r="R106" s="310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09">
        <v>4680115880894</v>
      </c>
      <c r="E107" s="310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51" t="s">
        <v>201</v>
      </c>
      <c r="O107" s="320"/>
      <c r="P107" s="320"/>
      <c r="Q107" s="320"/>
      <c r="R107" s="310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09">
        <v>4607091385427</v>
      </c>
      <c r="E108" s="310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0"/>
      <c r="P108" s="320"/>
      <c r="Q108" s="320"/>
      <c r="R108" s="310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09">
        <v>4680115882645</v>
      </c>
      <c r="E109" s="310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14" t="s">
        <v>206</v>
      </c>
      <c r="O109" s="320"/>
      <c r="P109" s="320"/>
      <c r="Q109" s="320"/>
      <c r="R109" s="310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1"/>
      <c r="B110" s="312"/>
      <c r="C110" s="312"/>
      <c r="D110" s="312"/>
      <c r="E110" s="312"/>
      <c r="F110" s="312"/>
      <c r="G110" s="312"/>
      <c r="H110" s="312"/>
      <c r="I110" s="312"/>
      <c r="J110" s="312"/>
      <c r="K110" s="312"/>
      <c r="L110" s="312"/>
      <c r="M110" s="313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33.333333333333329</v>
      </c>
      <c r="W110" s="307">
        <f>IFERROR(W101/H101,"0")+IFERROR(W102/H102,"0")+IFERROR(W103/H103,"0")+IFERROR(W104/H104,"0")+IFERROR(W105/H105,"0")+IFERROR(W106/H106,"0")+IFERROR(W107/H107,"0")+IFERROR(W108/H108,"0")+IFERROR(W109/H109,"0")</f>
        <v>34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0.25602000000000003</v>
      </c>
      <c r="Y110" s="308"/>
      <c r="Z110" s="308"/>
    </row>
    <row r="111" spans="1:53" x14ac:dyDescent="0.2">
      <c r="A111" s="312"/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13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90</v>
      </c>
      <c r="W111" s="307">
        <f>IFERROR(SUM(W101:W109),"0")</f>
        <v>91.800000000000011</v>
      </c>
      <c r="X111" s="37"/>
      <c r="Y111" s="308"/>
      <c r="Z111" s="308"/>
    </row>
    <row r="112" spans="1:53" ht="14.25" customHeight="1" x14ac:dyDescent="0.25">
      <c r="A112" s="324" t="s">
        <v>207</v>
      </c>
      <c r="B112" s="312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312"/>
      <c r="V112" s="312"/>
      <c r="W112" s="312"/>
      <c r="X112" s="312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09">
        <v>4607091383065</v>
      </c>
      <c r="E113" s="310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0"/>
      <c r="P113" s="320"/>
      <c r="Q113" s="320"/>
      <c r="R113" s="310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09">
        <v>4680115881532</v>
      </c>
      <c r="E114" s="310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0"/>
      <c r="P114" s="320"/>
      <c r="Q114" s="320"/>
      <c r="R114" s="310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09">
        <v>4680115882652</v>
      </c>
      <c r="E115" s="310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9" t="s">
        <v>214</v>
      </c>
      <c r="O115" s="320"/>
      <c r="P115" s="320"/>
      <c r="Q115" s="320"/>
      <c r="R115" s="310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09">
        <v>4680115880238</v>
      </c>
      <c r="E116" s="310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0"/>
      <c r="P116" s="320"/>
      <c r="Q116" s="320"/>
      <c r="R116" s="310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09">
        <v>4680115881464</v>
      </c>
      <c r="E117" s="310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32" t="s">
        <v>219</v>
      </c>
      <c r="O117" s="320"/>
      <c r="P117" s="320"/>
      <c r="Q117" s="320"/>
      <c r="R117" s="310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1"/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3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2"/>
      <c r="B119" s="312"/>
      <c r="C119" s="312"/>
      <c r="D119" s="312"/>
      <c r="E119" s="312"/>
      <c r="F119" s="312"/>
      <c r="G119" s="312"/>
      <c r="H119" s="312"/>
      <c r="I119" s="312"/>
      <c r="J119" s="312"/>
      <c r="K119" s="312"/>
      <c r="L119" s="312"/>
      <c r="M119" s="313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26" t="s">
        <v>220</v>
      </c>
      <c r="B120" s="312"/>
      <c r="C120" s="312"/>
      <c r="D120" s="312"/>
      <c r="E120" s="312"/>
      <c r="F120" s="312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00"/>
      <c r="Z120" s="300"/>
    </row>
    <row r="121" spans="1:53" ht="14.25" customHeight="1" x14ac:dyDescent="0.25">
      <c r="A121" s="324" t="s">
        <v>68</v>
      </c>
      <c r="B121" s="312"/>
      <c r="C121" s="312"/>
      <c r="D121" s="312"/>
      <c r="E121" s="312"/>
      <c r="F121" s="312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09">
        <v>4607091385168</v>
      </c>
      <c r="E122" s="310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3" t="s">
        <v>223</v>
      </c>
      <c r="O122" s="320"/>
      <c r="P122" s="320"/>
      <c r="Q122" s="320"/>
      <c r="R122" s="310"/>
      <c r="S122" s="34"/>
      <c r="T122" s="34"/>
      <c r="U122" s="35" t="s">
        <v>65</v>
      </c>
      <c r="V122" s="305">
        <v>400</v>
      </c>
      <c r="W122" s="306">
        <f>IFERROR(IF(V122="",0,CEILING((V122/$H122),1)*$H122),"")</f>
        <v>403.20000000000005</v>
      </c>
      <c r="X122" s="36">
        <f>IFERROR(IF(W122=0,"",ROUNDUP(W122/H122,0)*0.02175),"")</f>
        <v>1.044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09">
        <v>4607091383256</v>
      </c>
      <c r="E123" s="310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0"/>
      <c r="P123" s="320"/>
      <c r="Q123" s="320"/>
      <c r="R123" s="310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09">
        <v>4607091385748</v>
      </c>
      <c r="E124" s="310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0"/>
      <c r="P124" s="320"/>
      <c r="Q124" s="320"/>
      <c r="R124" s="310"/>
      <c r="S124" s="34"/>
      <c r="T124" s="34"/>
      <c r="U124" s="35" t="s">
        <v>65</v>
      </c>
      <c r="V124" s="305">
        <v>157.5</v>
      </c>
      <c r="W124" s="306">
        <f>IFERROR(IF(V124="",0,CEILING((V124/$H124),1)*$H124),"")</f>
        <v>159.30000000000001</v>
      </c>
      <c r="X124" s="36">
        <f>IFERROR(IF(W124=0,"",ROUNDUP(W124/H124,0)*0.00753),"")</f>
        <v>0.44427</v>
      </c>
      <c r="Y124" s="56"/>
      <c r="Z124" s="57"/>
      <c r="AD124" s="58"/>
      <c r="BA124" s="120" t="s">
        <v>1</v>
      </c>
    </row>
    <row r="125" spans="1:53" x14ac:dyDescent="0.2">
      <c r="A125" s="311"/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3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105.95238095238095</v>
      </c>
      <c r="W125" s="307">
        <f>IFERROR(W122/H122,"0")+IFERROR(W123/H123,"0")+IFERROR(W124/H124,"0")</f>
        <v>107</v>
      </c>
      <c r="X125" s="307">
        <f>IFERROR(IF(X122="",0,X122),"0")+IFERROR(IF(X123="",0,X123),"0")+IFERROR(IF(X124="",0,X124),"0")</f>
        <v>1.48827</v>
      </c>
      <c r="Y125" s="308"/>
      <c r="Z125" s="308"/>
    </row>
    <row r="126" spans="1:53" x14ac:dyDescent="0.2">
      <c r="A126" s="312"/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3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557.5</v>
      </c>
      <c r="W126" s="307">
        <f>IFERROR(SUM(W122:W124),"0")</f>
        <v>562.5</v>
      </c>
      <c r="X126" s="37"/>
      <c r="Y126" s="308"/>
      <c r="Z126" s="308"/>
    </row>
    <row r="127" spans="1:53" ht="27.75" customHeight="1" x14ac:dyDescent="0.2">
      <c r="A127" s="327" t="s">
        <v>228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48"/>
      <c r="Z127" s="48"/>
    </row>
    <row r="128" spans="1:53" ht="16.5" customHeight="1" x14ac:dyDescent="0.25">
      <c r="A128" s="326" t="s">
        <v>229</v>
      </c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00"/>
      <c r="Z128" s="300"/>
    </row>
    <row r="129" spans="1:53" ht="14.25" customHeight="1" x14ac:dyDescent="0.25">
      <c r="A129" s="324" t="s">
        <v>101</v>
      </c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312"/>
      <c r="V129" s="312"/>
      <c r="W129" s="312"/>
      <c r="X129" s="312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09">
        <v>4607091383423</v>
      </c>
      <c r="E130" s="310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0"/>
      <c r="P130" s="320"/>
      <c r="Q130" s="320"/>
      <c r="R130" s="310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09">
        <v>4607091381405</v>
      </c>
      <c r="E131" s="310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0"/>
      <c r="P131" s="320"/>
      <c r="Q131" s="320"/>
      <c r="R131" s="310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09">
        <v>4607091386516</v>
      </c>
      <c r="E132" s="310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0"/>
      <c r="P132" s="320"/>
      <c r="Q132" s="320"/>
      <c r="R132" s="310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1"/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3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2"/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3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26" t="s">
        <v>236</v>
      </c>
      <c r="B135" s="312"/>
      <c r="C135" s="312"/>
      <c r="D135" s="312"/>
      <c r="E135" s="312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00"/>
      <c r="Z135" s="300"/>
    </row>
    <row r="136" spans="1:53" ht="14.25" customHeight="1" x14ac:dyDescent="0.25">
      <c r="A136" s="324" t="s">
        <v>60</v>
      </c>
      <c r="B136" s="312"/>
      <c r="C136" s="312"/>
      <c r="D136" s="312"/>
      <c r="E136" s="312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09">
        <v>4680115883963</v>
      </c>
      <c r="E137" s="310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61" t="s">
        <v>239</v>
      </c>
      <c r="O137" s="320"/>
      <c r="P137" s="320"/>
      <c r="Q137" s="320"/>
      <c r="R137" s="310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09">
        <v>4680115880993</v>
      </c>
      <c r="E138" s="310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0"/>
      <c r="P138" s="320"/>
      <c r="Q138" s="320"/>
      <c r="R138" s="310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09">
        <v>4680115881761</v>
      </c>
      <c r="E139" s="310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0"/>
      <c r="P139" s="320"/>
      <c r="Q139" s="320"/>
      <c r="R139" s="310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09">
        <v>4680115881563</v>
      </c>
      <c r="E140" s="310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0"/>
      <c r="P140" s="320"/>
      <c r="Q140" s="320"/>
      <c r="R140" s="310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09">
        <v>4680115880986</v>
      </c>
      <c r="E141" s="310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0"/>
      <c r="P141" s="320"/>
      <c r="Q141" s="320"/>
      <c r="R141" s="310"/>
      <c r="S141" s="34"/>
      <c r="T141" s="34"/>
      <c r="U141" s="35" t="s">
        <v>65</v>
      </c>
      <c r="V141" s="305">
        <v>35</v>
      </c>
      <c r="W141" s="306">
        <f t="shared" si="7"/>
        <v>35.700000000000003</v>
      </c>
      <c r="X141" s="36">
        <f>IFERROR(IF(W141=0,"",ROUNDUP(W141/H141,0)*0.00502),"")</f>
        <v>8.5339999999999999E-2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09">
        <v>4680115880207</v>
      </c>
      <c r="E142" s="310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0"/>
      <c r="P142" s="320"/>
      <c r="Q142" s="320"/>
      <c r="R142" s="310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09">
        <v>4680115881785</v>
      </c>
      <c r="E143" s="310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0"/>
      <c r="P143" s="320"/>
      <c r="Q143" s="320"/>
      <c r="R143" s="310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09">
        <v>4680115881679</v>
      </c>
      <c r="E144" s="310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0"/>
      <c r="P144" s="320"/>
      <c r="Q144" s="320"/>
      <c r="R144" s="310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09">
        <v>4680115880191</v>
      </c>
      <c r="E145" s="310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0"/>
      <c r="P145" s="320"/>
      <c r="Q145" s="320"/>
      <c r="R145" s="310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1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3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16.666666666666664</v>
      </c>
      <c r="W146" s="307">
        <f>IFERROR(W137/H137,"0")+IFERROR(W138/H138,"0")+IFERROR(W139/H139,"0")+IFERROR(W140/H140,"0")+IFERROR(W141/H141,"0")+IFERROR(W142/H142,"0")+IFERROR(W143/H143,"0")+IFERROR(W144/H144,"0")+IFERROR(W145/H145,"0")</f>
        <v>17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8.5339999999999999E-2</v>
      </c>
      <c r="Y146" s="308"/>
      <c r="Z146" s="308"/>
    </row>
    <row r="147" spans="1:53" x14ac:dyDescent="0.2">
      <c r="A147" s="312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3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35</v>
      </c>
      <c r="W147" s="307">
        <f>IFERROR(SUM(W137:W145),"0")</f>
        <v>35.700000000000003</v>
      </c>
      <c r="X147" s="37"/>
      <c r="Y147" s="308"/>
      <c r="Z147" s="308"/>
    </row>
    <row r="148" spans="1:53" ht="16.5" customHeight="1" x14ac:dyDescent="0.25">
      <c r="A148" s="326" t="s">
        <v>257</v>
      </c>
      <c r="B148" s="312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312"/>
      <c r="V148" s="312"/>
      <c r="W148" s="312"/>
      <c r="X148" s="312"/>
      <c r="Y148" s="300"/>
      <c r="Z148" s="300"/>
    </row>
    <row r="149" spans="1:53" ht="14.25" customHeight="1" x14ac:dyDescent="0.25">
      <c r="A149" s="324" t="s">
        <v>101</v>
      </c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09">
        <v>4680115881402</v>
      </c>
      <c r="E150" s="310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0"/>
      <c r="P150" s="320"/>
      <c r="Q150" s="320"/>
      <c r="R150" s="310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09">
        <v>4680115881396</v>
      </c>
      <c r="E151" s="310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0"/>
      <c r="P151" s="320"/>
      <c r="Q151" s="320"/>
      <c r="R151" s="310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1"/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3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2"/>
      <c r="B153" s="312"/>
      <c r="C153" s="312"/>
      <c r="D153" s="312"/>
      <c r="E153" s="312"/>
      <c r="F153" s="312"/>
      <c r="G153" s="312"/>
      <c r="H153" s="312"/>
      <c r="I153" s="312"/>
      <c r="J153" s="312"/>
      <c r="K153" s="312"/>
      <c r="L153" s="312"/>
      <c r="M153" s="313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24" t="s">
        <v>95</v>
      </c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09">
        <v>4680115882935</v>
      </c>
      <c r="E155" s="310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19" t="s">
        <v>264</v>
      </c>
      <c r="O155" s="320"/>
      <c r="P155" s="320"/>
      <c r="Q155" s="320"/>
      <c r="R155" s="310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09">
        <v>4680115880764</v>
      </c>
      <c r="E156" s="310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0"/>
      <c r="P156" s="320"/>
      <c r="Q156" s="320"/>
      <c r="R156" s="310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1"/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3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2"/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13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24" t="s">
        <v>60</v>
      </c>
      <c r="B159" s="312"/>
      <c r="C159" s="312"/>
      <c r="D159" s="312"/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S159" s="312"/>
      <c r="T159" s="312"/>
      <c r="U159" s="312"/>
      <c r="V159" s="312"/>
      <c r="W159" s="312"/>
      <c r="X159" s="312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09">
        <v>4680115882683</v>
      </c>
      <c r="E160" s="310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0"/>
      <c r="P160" s="320"/>
      <c r="Q160" s="320"/>
      <c r="R160" s="310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09">
        <v>4680115882690</v>
      </c>
      <c r="E161" s="310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0"/>
      <c r="P161" s="320"/>
      <c r="Q161" s="320"/>
      <c r="R161" s="310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09">
        <v>4680115882669</v>
      </c>
      <c r="E162" s="310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0"/>
      <c r="P162" s="320"/>
      <c r="Q162" s="320"/>
      <c r="R162" s="310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09">
        <v>4680115882676</v>
      </c>
      <c r="E163" s="310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0"/>
      <c r="P163" s="320"/>
      <c r="Q163" s="320"/>
      <c r="R163" s="310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1"/>
      <c r="B164" s="312"/>
      <c r="C164" s="312"/>
      <c r="D164" s="312"/>
      <c r="E164" s="312"/>
      <c r="F164" s="312"/>
      <c r="G164" s="312"/>
      <c r="H164" s="312"/>
      <c r="I164" s="312"/>
      <c r="J164" s="312"/>
      <c r="K164" s="312"/>
      <c r="L164" s="312"/>
      <c r="M164" s="313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2"/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13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24" t="s">
        <v>68</v>
      </c>
      <c r="B166" s="312"/>
      <c r="C166" s="312"/>
      <c r="D166" s="312"/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12"/>
      <c r="V166" s="312"/>
      <c r="W166" s="312"/>
      <c r="X166" s="312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09">
        <v>4680115881556</v>
      </c>
      <c r="E167" s="310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4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0"/>
      <c r="P167" s="320"/>
      <c r="Q167" s="320"/>
      <c r="R167" s="310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09">
        <v>4680115880573</v>
      </c>
      <c r="E168" s="310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1" t="s">
        <v>279</v>
      </c>
      <c r="O168" s="320"/>
      <c r="P168" s="320"/>
      <c r="Q168" s="320"/>
      <c r="R168" s="310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09">
        <v>4680115881594</v>
      </c>
      <c r="E169" s="310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0"/>
      <c r="P169" s="320"/>
      <c r="Q169" s="320"/>
      <c r="R169" s="310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09">
        <v>4680115881587</v>
      </c>
      <c r="E170" s="310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33" t="s">
        <v>284</v>
      </c>
      <c r="O170" s="320"/>
      <c r="P170" s="320"/>
      <c r="Q170" s="320"/>
      <c r="R170" s="310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09">
        <v>4680115880962</v>
      </c>
      <c r="E171" s="310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0"/>
      <c r="P171" s="320"/>
      <c r="Q171" s="320"/>
      <c r="R171" s="310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09">
        <v>4680115881617</v>
      </c>
      <c r="E172" s="310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0"/>
      <c r="P172" s="320"/>
      <c r="Q172" s="320"/>
      <c r="R172" s="310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09">
        <v>4680115881228</v>
      </c>
      <c r="E173" s="310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20"/>
      <c r="P173" s="320"/>
      <c r="Q173" s="320"/>
      <c r="R173" s="310"/>
      <c r="S173" s="34"/>
      <c r="T173" s="34"/>
      <c r="U173" s="35" t="s">
        <v>65</v>
      </c>
      <c r="V173" s="305">
        <v>160</v>
      </c>
      <c r="W173" s="306">
        <f t="shared" si="8"/>
        <v>160.79999999999998</v>
      </c>
      <c r="X173" s="36">
        <f>IFERROR(IF(W173=0,"",ROUNDUP(W173/H173,0)*0.00753),"")</f>
        <v>0.50451000000000001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09">
        <v>4680115881037</v>
      </c>
      <c r="E174" s="310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65" t="s">
        <v>294</v>
      </c>
      <c r="O174" s="320"/>
      <c r="P174" s="320"/>
      <c r="Q174" s="320"/>
      <c r="R174" s="310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09">
        <v>4680115881211</v>
      </c>
      <c r="E175" s="310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0"/>
      <c r="P175" s="320"/>
      <c r="Q175" s="320"/>
      <c r="R175" s="310"/>
      <c r="S175" s="34"/>
      <c r="T175" s="34"/>
      <c r="U175" s="35" t="s">
        <v>65</v>
      </c>
      <c r="V175" s="305">
        <v>60</v>
      </c>
      <c r="W175" s="306">
        <f t="shared" si="8"/>
        <v>60</v>
      </c>
      <c r="X175" s="36">
        <f>IFERROR(IF(W175=0,"",ROUNDUP(W175/H175,0)*0.00753),"")</f>
        <v>0.18825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09">
        <v>4680115881020</v>
      </c>
      <c r="E176" s="310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0"/>
      <c r="P176" s="320"/>
      <c r="Q176" s="320"/>
      <c r="R176" s="310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09">
        <v>4680115882195</v>
      </c>
      <c r="E177" s="310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0"/>
      <c r="P177" s="320"/>
      <c r="Q177" s="320"/>
      <c r="R177" s="310"/>
      <c r="S177" s="34"/>
      <c r="T177" s="34"/>
      <c r="U177" s="35" t="s">
        <v>65</v>
      </c>
      <c r="V177" s="305">
        <v>80</v>
      </c>
      <c r="W177" s="306">
        <f t="shared" si="8"/>
        <v>81.599999999999994</v>
      </c>
      <c r="X177" s="36">
        <f t="shared" ref="X177:X183" si="9">IFERROR(IF(W177=0,"",ROUNDUP(W177/H177,0)*0.00753),"")</f>
        <v>0.25602000000000003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09">
        <v>4680115882607</v>
      </c>
      <c r="E178" s="310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0"/>
      <c r="P178" s="320"/>
      <c r="Q178" s="320"/>
      <c r="R178" s="310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09">
        <v>4680115880092</v>
      </c>
      <c r="E179" s="310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0"/>
      <c r="P179" s="320"/>
      <c r="Q179" s="320"/>
      <c r="R179" s="310"/>
      <c r="S179" s="34"/>
      <c r="T179" s="34"/>
      <c r="U179" s="35" t="s">
        <v>65</v>
      </c>
      <c r="V179" s="305">
        <v>200</v>
      </c>
      <c r="W179" s="306">
        <f t="shared" si="8"/>
        <v>201.6</v>
      </c>
      <c r="X179" s="36">
        <f t="shared" si="9"/>
        <v>0.63251999999999997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09">
        <v>4680115880221</v>
      </c>
      <c r="E180" s="310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0"/>
      <c r="P180" s="320"/>
      <c r="Q180" s="320"/>
      <c r="R180" s="310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09">
        <v>4680115882942</v>
      </c>
      <c r="E181" s="310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0"/>
      <c r="P181" s="320"/>
      <c r="Q181" s="320"/>
      <c r="R181" s="310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09">
        <v>4680115880504</v>
      </c>
      <c r="E182" s="310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0"/>
      <c r="P182" s="320"/>
      <c r="Q182" s="320"/>
      <c r="R182" s="310"/>
      <c r="S182" s="34"/>
      <c r="T182" s="34"/>
      <c r="U182" s="35" t="s">
        <v>65</v>
      </c>
      <c r="V182" s="305">
        <v>40</v>
      </c>
      <c r="W182" s="306">
        <f t="shared" si="8"/>
        <v>40.799999999999997</v>
      </c>
      <c r="X182" s="36">
        <f t="shared" si="9"/>
        <v>0.12801000000000001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09">
        <v>4680115882164</v>
      </c>
      <c r="E183" s="310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0"/>
      <c r="P183" s="320"/>
      <c r="Q183" s="320"/>
      <c r="R183" s="310"/>
      <c r="S183" s="34"/>
      <c r="T183" s="34"/>
      <c r="U183" s="35" t="s">
        <v>65</v>
      </c>
      <c r="V183" s="305">
        <v>40</v>
      </c>
      <c r="W183" s="306">
        <f t="shared" si="8"/>
        <v>40.799999999999997</v>
      </c>
      <c r="X183" s="36">
        <f t="shared" si="9"/>
        <v>0.12801000000000001</v>
      </c>
      <c r="Y183" s="56"/>
      <c r="Z183" s="57"/>
      <c r="AD183" s="58"/>
      <c r="BA183" s="157" t="s">
        <v>1</v>
      </c>
    </row>
    <row r="184" spans="1:53" x14ac:dyDescent="0.2">
      <c r="A184" s="311"/>
      <c r="B184" s="312"/>
      <c r="C184" s="312"/>
      <c r="D184" s="312"/>
      <c r="E184" s="312"/>
      <c r="F184" s="312"/>
      <c r="G184" s="312"/>
      <c r="H184" s="312"/>
      <c r="I184" s="312"/>
      <c r="J184" s="312"/>
      <c r="K184" s="312"/>
      <c r="L184" s="312"/>
      <c r="M184" s="313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241.66666666666666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244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1.8373200000000001</v>
      </c>
      <c r="Y184" s="308"/>
      <c r="Z184" s="308"/>
    </row>
    <row r="185" spans="1:53" x14ac:dyDescent="0.2">
      <c r="A185" s="312"/>
      <c r="B185" s="312"/>
      <c r="C185" s="312"/>
      <c r="D185" s="312"/>
      <c r="E185" s="312"/>
      <c r="F185" s="312"/>
      <c r="G185" s="312"/>
      <c r="H185" s="312"/>
      <c r="I185" s="312"/>
      <c r="J185" s="312"/>
      <c r="K185" s="312"/>
      <c r="L185" s="312"/>
      <c r="M185" s="313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580</v>
      </c>
      <c r="W185" s="307">
        <f>IFERROR(SUM(W167:W183),"0")</f>
        <v>585.59999999999991</v>
      </c>
      <c r="X185" s="37"/>
      <c r="Y185" s="308"/>
      <c r="Z185" s="308"/>
    </row>
    <row r="186" spans="1:53" ht="14.25" customHeight="1" x14ac:dyDescent="0.25">
      <c r="A186" s="324" t="s">
        <v>207</v>
      </c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12"/>
      <c r="V186" s="312"/>
      <c r="W186" s="312"/>
      <c r="X186" s="312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09">
        <v>4680115880801</v>
      </c>
      <c r="E187" s="310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20"/>
      <c r="P187" s="320"/>
      <c r="Q187" s="320"/>
      <c r="R187" s="310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09">
        <v>4680115880818</v>
      </c>
      <c r="E188" s="310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20"/>
      <c r="P188" s="320"/>
      <c r="Q188" s="320"/>
      <c r="R188" s="310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11"/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3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2"/>
      <c r="B190" s="312"/>
      <c r="C190" s="312"/>
      <c r="D190" s="312"/>
      <c r="E190" s="312"/>
      <c r="F190" s="312"/>
      <c r="G190" s="312"/>
      <c r="H190" s="312"/>
      <c r="I190" s="312"/>
      <c r="J190" s="312"/>
      <c r="K190" s="312"/>
      <c r="L190" s="312"/>
      <c r="M190" s="313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26" t="s">
        <v>317</v>
      </c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00"/>
      <c r="Z191" s="300"/>
    </row>
    <row r="192" spans="1:53" ht="14.25" customHeight="1" x14ac:dyDescent="0.25">
      <c r="A192" s="324" t="s">
        <v>101</v>
      </c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09">
        <v>4607091387445</v>
      </c>
      <c r="E193" s="310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2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20"/>
      <c r="P193" s="320"/>
      <c r="Q193" s="320"/>
      <c r="R193" s="310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09">
        <v>4607091386004</v>
      </c>
      <c r="E194" s="310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2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20"/>
      <c r="P194" s="320"/>
      <c r="Q194" s="320"/>
      <c r="R194" s="310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09">
        <v>4607091386004</v>
      </c>
      <c r="E195" s="310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20"/>
      <c r="P195" s="320"/>
      <c r="Q195" s="320"/>
      <c r="R195" s="310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09">
        <v>4607091386073</v>
      </c>
      <c r="E196" s="310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20"/>
      <c r="P196" s="320"/>
      <c r="Q196" s="320"/>
      <c r="R196" s="310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09">
        <v>4607091387322</v>
      </c>
      <c r="E197" s="310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20"/>
      <c r="P197" s="320"/>
      <c r="Q197" s="320"/>
      <c r="R197" s="310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09">
        <v>4607091387322</v>
      </c>
      <c r="E198" s="310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20"/>
      <c r="P198" s="320"/>
      <c r="Q198" s="320"/>
      <c r="R198" s="310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09">
        <v>4607091387377</v>
      </c>
      <c r="E199" s="310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20"/>
      <c r="P199" s="320"/>
      <c r="Q199" s="320"/>
      <c r="R199" s="310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09">
        <v>4607091387353</v>
      </c>
      <c r="E200" s="310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20"/>
      <c r="P200" s="320"/>
      <c r="Q200" s="320"/>
      <c r="R200" s="310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09">
        <v>4607091386011</v>
      </c>
      <c r="E201" s="310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20"/>
      <c r="P201" s="320"/>
      <c r="Q201" s="320"/>
      <c r="R201" s="310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09">
        <v>4607091387308</v>
      </c>
      <c r="E202" s="310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20"/>
      <c r="P202" s="320"/>
      <c r="Q202" s="320"/>
      <c r="R202" s="310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09">
        <v>4607091387339</v>
      </c>
      <c r="E203" s="310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20"/>
      <c r="P203" s="320"/>
      <c r="Q203" s="320"/>
      <c r="R203" s="310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09">
        <v>4680115882638</v>
      </c>
      <c r="E204" s="310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20"/>
      <c r="P204" s="320"/>
      <c r="Q204" s="320"/>
      <c r="R204" s="310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09">
        <v>4680115881938</v>
      </c>
      <c r="E205" s="310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20"/>
      <c r="P205" s="320"/>
      <c r="Q205" s="320"/>
      <c r="R205" s="310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09">
        <v>4607091387346</v>
      </c>
      <c r="E206" s="310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20"/>
      <c r="P206" s="320"/>
      <c r="Q206" s="320"/>
      <c r="R206" s="310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1"/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3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2"/>
      <c r="B208" s="312"/>
      <c r="C208" s="312"/>
      <c r="D208" s="312"/>
      <c r="E208" s="312"/>
      <c r="F208" s="312"/>
      <c r="G208" s="312"/>
      <c r="H208" s="312"/>
      <c r="I208" s="312"/>
      <c r="J208" s="312"/>
      <c r="K208" s="312"/>
      <c r="L208" s="312"/>
      <c r="M208" s="313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24" t="s">
        <v>95</v>
      </c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12"/>
      <c r="V209" s="312"/>
      <c r="W209" s="312"/>
      <c r="X209" s="312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09">
        <v>4680115881914</v>
      </c>
      <c r="E210" s="310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20"/>
      <c r="P210" s="320"/>
      <c r="Q210" s="320"/>
      <c r="R210" s="310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1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3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24" t="s">
        <v>60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09">
        <v>4607091387193</v>
      </c>
      <c r="E214" s="310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20"/>
      <c r="P214" s="320"/>
      <c r="Q214" s="320"/>
      <c r="R214" s="310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09">
        <v>4607091387230</v>
      </c>
      <c r="E215" s="310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20"/>
      <c r="P215" s="320"/>
      <c r="Q215" s="320"/>
      <c r="R215" s="310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09">
        <v>4607091387285</v>
      </c>
      <c r="E216" s="310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20"/>
      <c r="P216" s="320"/>
      <c r="Q216" s="320"/>
      <c r="R216" s="310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09">
        <v>4607091389845</v>
      </c>
      <c r="E217" s="310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20"/>
      <c r="P217" s="320"/>
      <c r="Q217" s="320"/>
      <c r="R217" s="310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11"/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3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2"/>
      <c r="B219" s="312"/>
      <c r="C219" s="312"/>
      <c r="D219" s="312"/>
      <c r="E219" s="312"/>
      <c r="F219" s="312"/>
      <c r="G219" s="312"/>
      <c r="H219" s="312"/>
      <c r="I219" s="312"/>
      <c r="J219" s="312"/>
      <c r="K219" s="312"/>
      <c r="L219" s="312"/>
      <c r="M219" s="313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24" t="s">
        <v>68</v>
      </c>
      <c r="B220" s="312"/>
      <c r="C220" s="312"/>
      <c r="D220" s="312"/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12"/>
      <c r="V220" s="312"/>
      <c r="W220" s="312"/>
      <c r="X220" s="312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09">
        <v>4607091387766</v>
      </c>
      <c r="E221" s="310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3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20"/>
      <c r="P221" s="320"/>
      <c r="Q221" s="320"/>
      <c r="R221" s="310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09">
        <v>4607091387957</v>
      </c>
      <c r="E222" s="310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20"/>
      <c r="P222" s="320"/>
      <c r="Q222" s="320"/>
      <c r="R222" s="310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09">
        <v>4607091387964</v>
      </c>
      <c r="E223" s="310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20"/>
      <c r="P223" s="320"/>
      <c r="Q223" s="320"/>
      <c r="R223" s="310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09">
        <v>4680115883604</v>
      </c>
      <c r="E224" s="310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6" t="s">
        <v>362</v>
      </c>
      <c r="O224" s="320"/>
      <c r="P224" s="320"/>
      <c r="Q224" s="320"/>
      <c r="R224" s="310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09">
        <v>4680115883567</v>
      </c>
      <c r="E225" s="310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0" t="s">
        <v>365</v>
      </c>
      <c r="O225" s="320"/>
      <c r="P225" s="320"/>
      <c r="Q225" s="320"/>
      <c r="R225" s="310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09">
        <v>4607091381672</v>
      </c>
      <c r="E226" s="310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20"/>
      <c r="P226" s="320"/>
      <c r="Q226" s="320"/>
      <c r="R226" s="310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09">
        <v>4607091387537</v>
      </c>
      <c r="E227" s="310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20"/>
      <c r="P227" s="320"/>
      <c r="Q227" s="320"/>
      <c r="R227" s="310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09">
        <v>4607091387513</v>
      </c>
      <c r="E228" s="310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20"/>
      <c r="P228" s="320"/>
      <c r="Q228" s="320"/>
      <c r="R228" s="310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09">
        <v>4680115880511</v>
      </c>
      <c r="E229" s="310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20"/>
      <c r="P229" s="320"/>
      <c r="Q229" s="320"/>
      <c r="R229" s="310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1"/>
      <c r="B230" s="312"/>
      <c r="C230" s="312"/>
      <c r="D230" s="312"/>
      <c r="E230" s="312"/>
      <c r="F230" s="312"/>
      <c r="G230" s="312"/>
      <c r="H230" s="312"/>
      <c r="I230" s="312"/>
      <c r="J230" s="312"/>
      <c r="K230" s="312"/>
      <c r="L230" s="312"/>
      <c r="M230" s="313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2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24" t="s">
        <v>207</v>
      </c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09">
        <v>4607091380880</v>
      </c>
      <c r="E233" s="310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20"/>
      <c r="P233" s="320"/>
      <c r="Q233" s="320"/>
      <c r="R233" s="310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09">
        <v>4607091384482</v>
      </c>
      <c r="E234" s="310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20"/>
      <c r="P234" s="320"/>
      <c r="Q234" s="320"/>
      <c r="R234" s="310"/>
      <c r="S234" s="34"/>
      <c r="T234" s="34"/>
      <c r="U234" s="35" t="s">
        <v>65</v>
      </c>
      <c r="V234" s="305">
        <v>350</v>
      </c>
      <c r="W234" s="306">
        <f>IFERROR(IF(V234="",0,CEILING((V234/$H234),1)*$H234),"")</f>
        <v>351</v>
      </c>
      <c r="X234" s="36">
        <f>IFERROR(IF(W234=0,"",ROUNDUP(W234/H234,0)*0.02175),"")</f>
        <v>0.9787499999999999</v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09">
        <v>4607091380897</v>
      </c>
      <c r="E235" s="310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20"/>
      <c r="P235" s="320"/>
      <c r="Q235" s="320"/>
      <c r="R235" s="310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11"/>
      <c r="B236" s="312"/>
      <c r="C236" s="312"/>
      <c r="D236" s="312"/>
      <c r="E236" s="312"/>
      <c r="F236" s="312"/>
      <c r="G236" s="312"/>
      <c r="H236" s="312"/>
      <c r="I236" s="312"/>
      <c r="J236" s="312"/>
      <c r="K236" s="312"/>
      <c r="L236" s="312"/>
      <c r="M236" s="313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44.871794871794876</v>
      </c>
      <c r="W236" s="307">
        <f>IFERROR(W233/H233,"0")+IFERROR(W234/H234,"0")+IFERROR(W235/H235,"0")</f>
        <v>45</v>
      </c>
      <c r="X236" s="307">
        <f>IFERROR(IF(X233="",0,X233),"0")+IFERROR(IF(X234="",0,X234),"0")+IFERROR(IF(X235="",0,X235),"0")</f>
        <v>0.9787499999999999</v>
      </c>
      <c r="Y236" s="308"/>
      <c r="Z236" s="308"/>
    </row>
    <row r="237" spans="1:53" x14ac:dyDescent="0.2">
      <c r="A237" s="312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350</v>
      </c>
      <c r="W237" s="307">
        <f>IFERROR(SUM(W233:W235),"0")</f>
        <v>351</v>
      </c>
      <c r="X237" s="37"/>
      <c r="Y237" s="308"/>
      <c r="Z237" s="308"/>
    </row>
    <row r="238" spans="1:53" ht="14.25" customHeight="1" x14ac:dyDescent="0.25">
      <c r="A238" s="324" t="s">
        <v>81</v>
      </c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  <c r="R238" s="312"/>
      <c r="S238" s="312"/>
      <c r="T238" s="312"/>
      <c r="U238" s="312"/>
      <c r="V238" s="312"/>
      <c r="W238" s="312"/>
      <c r="X238" s="312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09">
        <v>4607091388374</v>
      </c>
      <c r="E239" s="310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2" t="s">
        <v>382</v>
      </c>
      <c r="O239" s="320"/>
      <c r="P239" s="320"/>
      <c r="Q239" s="320"/>
      <c r="R239" s="310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09">
        <v>4607091388381</v>
      </c>
      <c r="E240" s="310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12" t="s">
        <v>385</v>
      </c>
      <c r="O240" s="320"/>
      <c r="P240" s="320"/>
      <c r="Q240" s="320"/>
      <c r="R240" s="310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09">
        <v>4607091388404</v>
      </c>
      <c r="E241" s="310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20"/>
      <c r="P241" s="320"/>
      <c r="Q241" s="320"/>
      <c r="R241" s="310"/>
      <c r="S241" s="34"/>
      <c r="T241" s="34"/>
      <c r="U241" s="35" t="s">
        <v>65</v>
      </c>
      <c r="V241" s="305">
        <v>17</v>
      </c>
      <c r="W241" s="306">
        <f>IFERROR(IF(V241="",0,CEILING((V241/$H241),1)*$H241),"")</f>
        <v>17.849999999999998</v>
      </c>
      <c r="X241" s="36">
        <f>IFERROR(IF(W241=0,"",ROUNDUP(W241/H241,0)*0.00753),"")</f>
        <v>5.271E-2</v>
      </c>
      <c r="Y241" s="56"/>
      <c r="Z241" s="57"/>
      <c r="AD241" s="58"/>
      <c r="BA241" s="193" t="s">
        <v>1</v>
      </c>
    </row>
    <row r="242" spans="1:53" x14ac:dyDescent="0.2">
      <c r="A242" s="311"/>
      <c r="B242" s="312"/>
      <c r="C242" s="312"/>
      <c r="D242" s="312"/>
      <c r="E242" s="312"/>
      <c r="F242" s="312"/>
      <c r="G242" s="312"/>
      <c r="H242" s="312"/>
      <c r="I242" s="312"/>
      <c r="J242" s="312"/>
      <c r="K242" s="312"/>
      <c r="L242" s="312"/>
      <c r="M242" s="313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6.666666666666667</v>
      </c>
      <c r="W242" s="307">
        <f>IFERROR(W239/H239,"0")+IFERROR(W240/H240,"0")+IFERROR(W241/H241,"0")</f>
        <v>7</v>
      </c>
      <c r="X242" s="307">
        <f>IFERROR(IF(X239="",0,X239),"0")+IFERROR(IF(X240="",0,X240),"0")+IFERROR(IF(X241="",0,X241),"0")</f>
        <v>5.271E-2</v>
      </c>
      <c r="Y242" s="308"/>
      <c r="Z242" s="308"/>
    </row>
    <row r="243" spans="1:53" x14ac:dyDescent="0.2">
      <c r="A243" s="312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17</v>
      </c>
      <c r="W243" s="307">
        <f>IFERROR(SUM(W239:W241),"0")</f>
        <v>17.849999999999998</v>
      </c>
      <c r="X243" s="37"/>
      <c r="Y243" s="308"/>
      <c r="Z243" s="308"/>
    </row>
    <row r="244" spans="1:53" ht="14.25" customHeight="1" x14ac:dyDescent="0.25">
      <c r="A244" s="324" t="s">
        <v>388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09">
        <v>4680115881808</v>
      </c>
      <c r="E245" s="310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20"/>
      <c r="P245" s="320"/>
      <c r="Q245" s="320"/>
      <c r="R245" s="310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09">
        <v>4680115881822</v>
      </c>
      <c r="E246" s="310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4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20"/>
      <c r="P246" s="320"/>
      <c r="Q246" s="320"/>
      <c r="R246" s="310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09">
        <v>4680115880016</v>
      </c>
      <c r="E247" s="310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20"/>
      <c r="P247" s="320"/>
      <c r="Q247" s="320"/>
      <c r="R247" s="310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1"/>
      <c r="B248" s="312"/>
      <c r="C248" s="312"/>
      <c r="D248" s="312"/>
      <c r="E248" s="312"/>
      <c r="F248" s="312"/>
      <c r="G248" s="312"/>
      <c r="H248" s="312"/>
      <c r="I248" s="312"/>
      <c r="J248" s="312"/>
      <c r="K248" s="312"/>
      <c r="L248" s="312"/>
      <c r="M248" s="313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2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26" t="s">
        <v>397</v>
      </c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  <c r="R250" s="312"/>
      <c r="S250" s="312"/>
      <c r="T250" s="312"/>
      <c r="U250" s="312"/>
      <c r="V250" s="312"/>
      <c r="W250" s="312"/>
      <c r="X250" s="312"/>
      <c r="Y250" s="300"/>
      <c r="Z250" s="300"/>
    </row>
    <row r="251" spans="1:53" ht="14.25" customHeight="1" x14ac:dyDescent="0.25">
      <c r="A251" s="324" t="s">
        <v>101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09">
        <v>4607091387421</v>
      </c>
      <c r="E252" s="310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20"/>
      <c r="P252" s="320"/>
      <c r="Q252" s="320"/>
      <c r="R252" s="310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09">
        <v>4607091387421</v>
      </c>
      <c r="E253" s="310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0"/>
      <c r="P253" s="320"/>
      <c r="Q253" s="320"/>
      <c r="R253" s="310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09">
        <v>4607091387452</v>
      </c>
      <c r="E254" s="310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8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20"/>
      <c r="P254" s="320"/>
      <c r="Q254" s="320"/>
      <c r="R254" s="310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09">
        <v>4607091387452</v>
      </c>
      <c r="E255" s="310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44" t="s">
        <v>404</v>
      </c>
      <c r="O255" s="320"/>
      <c r="P255" s="320"/>
      <c r="Q255" s="320"/>
      <c r="R255" s="310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09">
        <v>4607091385984</v>
      </c>
      <c r="E256" s="310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20"/>
      <c r="P256" s="320"/>
      <c r="Q256" s="320"/>
      <c r="R256" s="310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09">
        <v>4607091387438</v>
      </c>
      <c r="E257" s="310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20"/>
      <c r="P257" s="320"/>
      <c r="Q257" s="320"/>
      <c r="R257" s="310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09">
        <v>4607091387469</v>
      </c>
      <c r="E258" s="310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20"/>
      <c r="P258" s="320"/>
      <c r="Q258" s="320"/>
      <c r="R258" s="310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1"/>
      <c r="B259" s="312"/>
      <c r="C259" s="312"/>
      <c r="D259" s="312"/>
      <c r="E259" s="312"/>
      <c r="F259" s="312"/>
      <c r="G259" s="312"/>
      <c r="H259" s="312"/>
      <c r="I259" s="312"/>
      <c r="J259" s="312"/>
      <c r="K259" s="312"/>
      <c r="L259" s="312"/>
      <c r="M259" s="313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2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24" t="s">
        <v>60</v>
      </c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  <c r="R261" s="312"/>
      <c r="S261" s="312"/>
      <c r="T261" s="312"/>
      <c r="U261" s="312"/>
      <c r="V261" s="312"/>
      <c r="W261" s="312"/>
      <c r="X261" s="312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09">
        <v>4607091387292</v>
      </c>
      <c r="E262" s="310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20"/>
      <c r="P262" s="320"/>
      <c r="Q262" s="320"/>
      <c r="R262" s="310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09">
        <v>4607091387315</v>
      </c>
      <c r="E263" s="310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7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20"/>
      <c r="P263" s="320"/>
      <c r="Q263" s="320"/>
      <c r="R263" s="310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1"/>
      <c r="B264" s="312"/>
      <c r="C264" s="312"/>
      <c r="D264" s="312"/>
      <c r="E264" s="312"/>
      <c r="F264" s="312"/>
      <c r="G264" s="312"/>
      <c r="H264" s="312"/>
      <c r="I264" s="312"/>
      <c r="J264" s="312"/>
      <c r="K264" s="312"/>
      <c r="L264" s="312"/>
      <c r="M264" s="313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2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26" t="s">
        <v>415</v>
      </c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  <c r="R266" s="312"/>
      <c r="S266" s="312"/>
      <c r="T266" s="312"/>
      <c r="U266" s="312"/>
      <c r="V266" s="312"/>
      <c r="W266" s="312"/>
      <c r="X266" s="312"/>
      <c r="Y266" s="300"/>
      <c r="Z266" s="300"/>
    </row>
    <row r="267" spans="1:53" ht="14.25" customHeight="1" x14ac:dyDescent="0.25">
      <c r="A267" s="324" t="s">
        <v>60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09">
        <v>4607091383836</v>
      </c>
      <c r="E268" s="310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20"/>
      <c r="P268" s="320"/>
      <c r="Q268" s="320"/>
      <c r="R268" s="310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11"/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3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2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24" t="s">
        <v>68</v>
      </c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312"/>
      <c r="V271" s="312"/>
      <c r="W271" s="312"/>
      <c r="X271" s="312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09">
        <v>4607091387919</v>
      </c>
      <c r="E272" s="310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20"/>
      <c r="P272" s="320"/>
      <c r="Q272" s="320"/>
      <c r="R272" s="310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1"/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3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2"/>
      <c r="B274" s="312"/>
      <c r="C274" s="312"/>
      <c r="D274" s="312"/>
      <c r="E274" s="312"/>
      <c r="F274" s="312"/>
      <c r="G274" s="312"/>
      <c r="H274" s="312"/>
      <c r="I274" s="312"/>
      <c r="J274" s="312"/>
      <c r="K274" s="312"/>
      <c r="L274" s="312"/>
      <c r="M274" s="313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24" t="s">
        <v>207</v>
      </c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09">
        <v>4607091388831</v>
      </c>
      <c r="E276" s="310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20"/>
      <c r="P276" s="320"/>
      <c r="Q276" s="320"/>
      <c r="R276" s="310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1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3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24" t="s">
        <v>81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09">
        <v>4607091383102</v>
      </c>
      <c r="E280" s="310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20"/>
      <c r="P280" s="320"/>
      <c r="Q280" s="320"/>
      <c r="R280" s="310"/>
      <c r="S280" s="34"/>
      <c r="T280" s="34"/>
      <c r="U280" s="35" t="s">
        <v>65</v>
      </c>
      <c r="V280" s="305">
        <v>17</v>
      </c>
      <c r="W280" s="306">
        <f>IFERROR(IF(V280="",0,CEILING((V280/$H280),1)*$H280),"")</f>
        <v>17.849999999999998</v>
      </c>
      <c r="X280" s="36">
        <f>IFERROR(IF(W280=0,"",ROUNDUP(W280/H280,0)*0.00753),"")</f>
        <v>5.271E-2</v>
      </c>
      <c r="Y280" s="56"/>
      <c r="Z280" s="57"/>
      <c r="AD280" s="58"/>
      <c r="BA280" s="209" t="s">
        <v>1</v>
      </c>
    </row>
    <row r="281" spans="1:53" x14ac:dyDescent="0.2">
      <c r="A281" s="311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6.666666666666667</v>
      </c>
      <c r="W281" s="307">
        <f>IFERROR(W280/H280,"0")</f>
        <v>7</v>
      </c>
      <c r="X281" s="307">
        <f>IFERROR(IF(X280="",0,X280),"0")</f>
        <v>5.271E-2</v>
      </c>
      <c r="Y281" s="308"/>
      <c r="Z281" s="308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3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17</v>
      </c>
      <c r="W282" s="307">
        <f>IFERROR(SUM(W280:W280),"0")</f>
        <v>17.849999999999998</v>
      </c>
      <c r="X282" s="37"/>
      <c r="Y282" s="308"/>
      <c r="Z282" s="308"/>
    </row>
    <row r="283" spans="1:53" ht="27.75" customHeight="1" x14ac:dyDescent="0.2">
      <c r="A283" s="327" t="s">
        <v>424</v>
      </c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8"/>
      <c r="N283" s="328"/>
      <c r="O283" s="328"/>
      <c r="P283" s="328"/>
      <c r="Q283" s="328"/>
      <c r="R283" s="328"/>
      <c r="S283" s="328"/>
      <c r="T283" s="328"/>
      <c r="U283" s="328"/>
      <c r="V283" s="328"/>
      <c r="W283" s="328"/>
      <c r="X283" s="328"/>
      <c r="Y283" s="48"/>
      <c r="Z283" s="48"/>
    </row>
    <row r="284" spans="1:53" ht="16.5" customHeight="1" x14ac:dyDescent="0.25">
      <c r="A284" s="326" t="s">
        <v>425</v>
      </c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12"/>
      <c r="V284" s="312"/>
      <c r="W284" s="312"/>
      <c r="X284" s="312"/>
      <c r="Y284" s="300"/>
      <c r="Z284" s="300"/>
    </row>
    <row r="285" spans="1:53" ht="14.25" customHeight="1" x14ac:dyDescent="0.25">
      <c r="A285" s="324" t="s">
        <v>101</v>
      </c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12"/>
      <c r="V285" s="312"/>
      <c r="W285" s="312"/>
      <c r="X285" s="312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09">
        <v>4607091383997</v>
      </c>
      <c r="E286" s="310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6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20"/>
      <c r="P286" s="320"/>
      <c r="Q286" s="320"/>
      <c r="R286" s="310"/>
      <c r="S286" s="34"/>
      <c r="T286" s="34"/>
      <c r="U286" s="35" t="s">
        <v>65</v>
      </c>
      <c r="V286" s="305">
        <v>4000</v>
      </c>
      <c r="W286" s="306">
        <f t="shared" ref="W286:W293" si="14">IFERROR(IF(V286="",0,CEILING((V286/$H286),1)*$H286),"")</f>
        <v>4005</v>
      </c>
      <c r="X286" s="36">
        <f>IFERROR(IF(W286=0,"",ROUNDUP(W286/H286,0)*0.02175),"")</f>
        <v>5.8072499999999998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09">
        <v>4607091383997</v>
      </c>
      <c r="E287" s="310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20"/>
      <c r="P287" s="320"/>
      <c r="Q287" s="320"/>
      <c r="R287" s="310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09">
        <v>4607091384130</v>
      </c>
      <c r="E288" s="310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20"/>
      <c r="P288" s="320"/>
      <c r="Q288" s="320"/>
      <c r="R288" s="310"/>
      <c r="S288" s="34"/>
      <c r="T288" s="34"/>
      <c r="U288" s="35" t="s">
        <v>65</v>
      </c>
      <c r="V288" s="305">
        <v>2400</v>
      </c>
      <c r="W288" s="306">
        <f t="shared" si="14"/>
        <v>2400</v>
      </c>
      <c r="X288" s="36">
        <f>IFERROR(IF(W288=0,"",ROUNDUP(W288/H288,0)*0.02175),"")</f>
        <v>3.4799999999999995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09">
        <v>4607091384130</v>
      </c>
      <c r="E289" s="310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20"/>
      <c r="P289" s="320"/>
      <c r="Q289" s="320"/>
      <c r="R289" s="310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09">
        <v>4607091384147</v>
      </c>
      <c r="E290" s="310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20"/>
      <c r="P290" s="320"/>
      <c r="Q290" s="320"/>
      <c r="R290" s="310"/>
      <c r="S290" s="34"/>
      <c r="T290" s="34"/>
      <c r="U290" s="35" t="s">
        <v>65</v>
      </c>
      <c r="V290" s="305">
        <v>1300</v>
      </c>
      <c r="W290" s="306">
        <f t="shared" si="14"/>
        <v>1305</v>
      </c>
      <c r="X290" s="36">
        <f>IFERROR(IF(W290=0,"",ROUNDUP(W290/H290,0)*0.02175),"")</f>
        <v>1.8922499999999998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09">
        <v>4607091384147</v>
      </c>
      <c r="E291" s="310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602" t="s">
        <v>435</v>
      </c>
      <c r="O291" s="320"/>
      <c r="P291" s="320"/>
      <c r="Q291" s="320"/>
      <c r="R291" s="310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09">
        <v>4607091384154</v>
      </c>
      <c r="E292" s="310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20"/>
      <c r="P292" s="320"/>
      <c r="Q292" s="320"/>
      <c r="R292" s="310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09">
        <v>4607091384161</v>
      </c>
      <c r="E293" s="310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20"/>
      <c r="P293" s="320"/>
      <c r="Q293" s="320"/>
      <c r="R293" s="310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1"/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3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513.33333333333337</v>
      </c>
      <c r="W294" s="307">
        <f>IFERROR(W286/H286,"0")+IFERROR(W287/H287,"0")+IFERROR(W288/H288,"0")+IFERROR(W289/H289,"0")+IFERROR(W290/H290,"0")+IFERROR(W291/H291,"0")+IFERROR(W292/H292,"0")+IFERROR(W293/H293,"0")</f>
        <v>514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11.179500000000001</v>
      </c>
      <c r="Y294" s="308"/>
      <c r="Z294" s="308"/>
    </row>
    <row r="295" spans="1:53" x14ac:dyDescent="0.2">
      <c r="A295" s="312"/>
      <c r="B295" s="312"/>
      <c r="C295" s="312"/>
      <c r="D295" s="312"/>
      <c r="E295" s="312"/>
      <c r="F295" s="312"/>
      <c r="G295" s="312"/>
      <c r="H295" s="312"/>
      <c r="I295" s="312"/>
      <c r="J295" s="312"/>
      <c r="K295" s="312"/>
      <c r="L295" s="312"/>
      <c r="M295" s="313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7700</v>
      </c>
      <c r="W295" s="307">
        <f>IFERROR(SUM(W286:W293),"0")</f>
        <v>7710</v>
      </c>
      <c r="X295" s="37"/>
      <c r="Y295" s="308"/>
      <c r="Z295" s="308"/>
    </row>
    <row r="296" spans="1:53" ht="14.25" customHeight="1" x14ac:dyDescent="0.25">
      <c r="A296" s="324" t="s">
        <v>95</v>
      </c>
      <c r="B296" s="312"/>
      <c r="C296" s="312"/>
      <c r="D296" s="312"/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12"/>
      <c r="V296" s="312"/>
      <c r="W296" s="312"/>
      <c r="X296" s="312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09">
        <v>4607091383980</v>
      </c>
      <c r="E297" s="310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20"/>
      <c r="P297" s="320"/>
      <c r="Q297" s="320"/>
      <c r="R297" s="310"/>
      <c r="S297" s="34"/>
      <c r="T297" s="34"/>
      <c r="U297" s="35" t="s">
        <v>65</v>
      </c>
      <c r="V297" s="305">
        <v>2500</v>
      </c>
      <c r="W297" s="306">
        <f>IFERROR(IF(V297="",0,CEILING((V297/$H297),1)*$H297),"")</f>
        <v>2505</v>
      </c>
      <c r="X297" s="36">
        <f>IFERROR(IF(W297=0,"",ROUNDUP(W297/H297,0)*0.02175),"")</f>
        <v>3.6322499999999995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09">
        <v>4680115883314</v>
      </c>
      <c r="E298" s="310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9" t="s">
        <v>444</v>
      </c>
      <c r="O298" s="320"/>
      <c r="P298" s="320"/>
      <c r="Q298" s="320"/>
      <c r="R298" s="310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09">
        <v>4607091384178</v>
      </c>
      <c r="E299" s="310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20"/>
      <c r="P299" s="320"/>
      <c r="Q299" s="320"/>
      <c r="R299" s="310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1"/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3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166.66666666666666</v>
      </c>
      <c r="W300" s="307">
        <f>IFERROR(W297/H297,"0")+IFERROR(W298/H298,"0")+IFERROR(W299/H299,"0")</f>
        <v>167</v>
      </c>
      <c r="X300" s="307">
        <f>IFERROR(IF(X297="",0,X297),"0")+IFERROR(IF(X298="",0,X298),"0")+IFERROR(IF(X299="",0,X299),"0")</f>
        <v>3.6322499999999995</v>
      </c>
      <c r="Y300" s="308"/>
      <c r="Z300" s="308"/>
    </row>
    <row r="301" spans="1:53" x14ac:dyDescent="0.2">
      <c r="A301" s="312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12"/>
      <c r="M301" s="313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2500</v>
      </c>
      <c r="W301" s="307">
        <f>IFERROR(SUM(W297:W299),"0")</f>
        <v>2505</v>
      </c>
      <c r="X301" s="37"/>
      <c r="Y301" s="308"/>
      <c r="Z301" s="308"/>
    </row>
    <row r="302" spans="1:53" ht="14.25" customHeight="1" x14ac:dyDescent="0.25">
      <c r="A302" s="324" t="s">
        <v>68</v>
      </c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12"/>
      <c r="V302" s="312"/>
      <c r="W302" s="312"/>
      <c r="X302" s="312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09">
        <v>4607091384260</v>
      </c>
      <c r="E303" s="310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20"/>
      <c r="P303" s="320"/>
      <c r="Q303" s="320"/>
      <c r="R303" s="310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1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3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2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3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24" t="s">
        <v>207</v>
      </c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12"/>
      <c r="V306" s="312"/>
      <c r="W306" s="312"/>
      <c r="X306" s="312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09">
        <v>4607091384673</v>
      </c>
      <c r="E307" s="310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20"/>
      <c r="P307" s="320"/>
      <c r="Q307" s="320"/>
      <c r="R307" s="310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1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3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2"/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3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26" t="s">
        <v>451</v>
      </c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12"/>
      <c r="V310" s="312"/>
      <c r="W310" s="312"/>
      <c r="X310" s="312"/>
      <c r="Y310" s="300"/>
      <c r="Z310" s="300"/>
    </row>
    <row r="311" spans="1:53" ht="14.25" customHeight="1" x14ac:dyDescent="0.25">
      <c r="A311" s="324" t="s">
        <v>101</v>
      </c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12"/>
      <c r="V311" s="312"/>
      <c r="W311" s="312"/>
      <c r="X311" s="312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09">
        <v>4607091384185</v>
      </c>
      <c r="E312" s="310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20"/>
      <c r="P312" s="320"/>
      <c r="Q312" s="320"/>
      <c r="R312" s="310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09">
        <v>4607091384192</v>
      </c>
      <c r="E313" s="310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20"/>
      <c r="P313" s="320"/>
      <c r="Q313" s="320"/>
      <c r="R313" s="310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09">
        <v>4680115881907</v>
      </c>
      <c r="E314" s="310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20"/>
      <c r="P314" s="320"/>
      <c r="Q314" s="320"/>
      <c r="R314" s="310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09">
        <v>4607091384680</v>
      </c>
      <c r="E315" s="310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20"/>
      <c r="P315" s="320"/>
      <c r="Q315" s="320"/>
      <c r="R315" s="310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1"/>
      <c r="B316" s="312"/>
      <c r="C316" s="312"/>
      <c r="D316" s="312"/>
      <c r="E316" s="312"/>
      <c r="F316" s="312"/>
      <c r="G316" s="312"/>
      <c r="H316" s="312"/>
      <c r="I316" s="312"/>
      <c r="J316" s="312"/>
      <c r="K316" s="312"/>
      <c r="L316" s="312"/>
      <c r="M316" s="313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2"/>
      <c r="B317" s="312"/>
      <c r="C317" s="312"/>
      <c r="D317" s="312"/>
      <c r="E317" s="312"/>
      <c r="F317" s="312"/>
      <c r="G317" s="312"/>
      <c r="H317" s="312"/>
      <c r="I317" s="312"/>
      <c r="J317" s="312"/>
      <c r="K317" s="312"/>
      <c r="L317" s="312"/>
      <c r="M317" s="313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24" t="s">
        <v>60</v>
      </c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R318" s="312"/>
      <c r="S318" s="312"/>
      <c r="T318" s="312"/>
      <c r="U318" s="312"/>
      <c r="V318" s="312"/>
      <c r="W318" s="312"/>
      <c r="X318" s="312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09">
        <v>4607091384802</v>
      </c>
      <c r="E319" s="310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20"/>
      <c r="P319" s="320"/>
      <c r="Q319" s="320"/>
      <c r="R319" s="310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09">
        <v>4607091384826</v>
      </c>
      <c r="E320" s="310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20"/>
      <c r="P320" s="320"/>
      <c r="Q320" s="320"/>
      <c r="R320" s="310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1"/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3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2"/>
      <c r="B322" s="312"/>
      <c r="C322" s="312"/>
      <c r="D322" s="312"/>
      <c r="E322" s="312"/>
      <c r="F322" s="312"/>
      <c r="G322" s="312"/>
      <c r="H322" s="312"/>
      <c r="I322" s="312"/>
      <c r="J322" s="312"/>
      <c r="K322" s="312"/>
      <c r="L322" s="312"/>
      <c r="M322" s="313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24" t="s">
        <v>68</v>
      </c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R323" s="312"/>
      <c r="S323" s="312"/>
      <c r="T323" s="312"/>
      <c r="U323" s="312"/>
      <c r="V323" s="312"/>
      <c r="W323" s="312"/>
      <c r="X323" s="312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09">
        <v>4607091384246</v>
      </c>
      <c r="E324" s="310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20"/>
      <c r="P324" s="320"/>
      <c r="Q324" s="320"/>
      <c r="R324" s="310"/>
      <c r="S324" s="34"/>
      <c r="T324" s="34"/>
      <c r="U324" s="35" t="s">
        <v>65</v>
      </c>
      <c r="V324" s="305">
        <v>1500</v>
      </c>
      <c r="W324" s="306">
        <f>IFERROR(IF(V324="",0,CEILING((V324/$H324),1)*$H324),"")</f>
        <v>1505.3999999999999</v>
      </c>
      <c r="X324" s="36">
        <f>IFERROR(IF(W324=0,"",ROUNDUP(W324/H324,0)*0.02175),"")</f>
        <v>4.1977500000000001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09">
        <v>4680115881976</v>
      </c>
      <c r="E325" s="310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20"/>
      <c r="P325" s="320"/>
      <c r="Q325" s="320"/>
      <c r="R325" s="310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09">
        <v>4607091384253</v>
      </c>
      <c r="E326" s="310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20"/>
      <c r="P326" s="320"/>
      <c r="Q326" s="320"/>
      <c r="R326" s="310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09">
        <v>4680115881969</v>
      </c>
      <c r="E327" s="310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20"/>
      <c r="P327" s="320"/>
      <c r="Q327" s="320"/>
      <c r="R327" s="310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1"/>
      <c r="B328" s="312"/>
      <c r="C328" s="312"/>
      <c r="D328" s="312"/>
      <c r="E328" s="312"/>
      <c r="F328" s="312"/>
      <c r="G328" s="312"/>
      <c r="H328" s="312"/>
      <c r="I328" s="312"/>
      <c r="J328" s="312"/>
      <c r="K328" s="312"/>
      <c r="L328" s="312"/>
      <c r="M328" s="313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192.30769230769232</v>
      </c>
      <c r="W328" s="307">
        <f>IFERROR(W324/H324,"0")+IFERROR(W325/H325,"0")+IFERROR(W326/H326,"0")+IFERROR(W327/H327,"0")</f>
        <v>193</v>
      </c>
      <c r="X328" s="307">
        <f>IFERROR(IF(X324="",0,X324),"0")+IFERROR(IF(X325="",0,X325),"0")+IFERROR(IF(X326="",0,X326),"0")+IFERROR(IF(X327="",0,X327),"0")</f>
        <v>4.1977500000000001</v>
      </c>
      <c r="Y328" s="308"/>
      <c r="Z328" s="308"/>
    </row>
    <row r="329" spans="1:53" x14ac:dyDescent="0.2">
      <c r="A329" s="312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12"/>
      <c r="M329" s="313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1500</v>
      </c>
      <c r="W329" s="307">
        <f>IFERROR(SUM(W324:W327),"0")</f>
        <v>1505.3999999999999</v>
      </c>
      <c r="X329" s="37"/>
      <c r="Y329" s="308"/>
      <c r="Z329" s="308"/>
    </row>
    <row r="330" spans="1:53" ht="14.25" customHeight="1" x14ac:dyDescent="0.25">
      <c r="A330" s="324" t="s">
        <v>207</v>
      </c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R330" s="312"/>
      <c r="S330" s="312"/>
      <c r="T330" s="312"/>
      <c r="U330" s="312"/>
      <c r="V330" s="312"/>
      <c r="W330" s="312"/>
      <c r="X330" s="312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09">
        <v>4607091389357</v>
      </c>
      <c r="E331" s="310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20"/>
      <c r="P331" s="320"/>
      <c r="Q331" s="320"/>
      <c r="R331" s="310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1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3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2"/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3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27" t="s">
        <v>474</v>
      </c>
      <c r="B334" s="328"/>
      <c r="C334" s="328"/>
      <c r="D334" s="328"/>
      <c r="E334" s="328"/>
      <c r="F334" s="328"/>
      <c r="G334" s="328"/>
      <c r="H334" s="328"/>
      <c r="I334" s="328"/>
      <c r="J334" s="328"/>
      <c r="K334" s="328"/>
      <c r="L334" s="328"/>
      <c r="M334" s="328"/>
      <c r="N334" s="328"/>
      <c r="O334" s="328"/>
      <c r="P334" s="328"/>
      <c r="Q334" s="328"/>
      <c r="R334" s="328"/>
      <c r="S334" s="328"/>
      <c r="T334" s="328"/>
      <c r="U334" s="328"/>
      <c r="V334" s="328"/>
      <c r="W334" s="328"/>
      <c r="X334" s="328"/>
      <c r="Y334" s="48"/>
      <c r="Z334" s="48"/>
    </row>
    <row r="335" spans="1:53" ht="16.5" customHeight="1" x14ac:dyDescent="0.25">
      <c r="A335" s="326" t="s">
        <v>475</v>
      </c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R335" s="312"/>
      <c r="S335" s="312"/>
      <c r="T335" s="312"/>
      <c r="U335" s="312"/>
      <c r="V335" s="312"/>
      <c r="W335" s="312"/>
      <c r="X335" s="312"/>
      <c r="Y335" s="300"/>
      <c r="Z335" s="300"/>
    </row>
    <row r="336" spans="1:53" ht="14.25" customHeight="1" x14ac:dyDescent="0.25">
      <c r="A336" s="324" t="s">
        <v>101</v>
      </c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R336" s="312"/>
      <c r="S336" s="312"/>
      <c r="T336" s="312"/>
      <c r="U336" s="312"/>
      <c r="V336" s="312"/>
      <c r="W336" s="312"/>
      <c r="X336" s="312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09">
        <v>4607091389708</v>
      </c>
      <c r="E337" s="310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20"/>
      <c r="P337" s="320"/>
      <c r="Q337" s="320"/>
      <c r="R337" s="310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09">
        <v>4607091389692</v>
      </c>
      <c r="E338" s="310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20"/>
      <c r="P338" s="320"/>
      <c r="Q338" s="320"/>
      <c r="R338" s="310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1"/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3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2"/>
      <c r="B340" s="312"/>
      <c r="C340" s="312"/>
      <c r="D340" s="312"/>
      <c r="E340" s="312"/>
      <c r="F340" s="312"/>
      <c r="G340" s="312"/>
      <c r="H340" s="312"/>
      <c r="I340" s="312"/>
      <c r="J340" s="312"/>
      <c r="K340" s="312"/>
      <c r="L340" s="312"/>
      <c r="M340" s="313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24" t="s">
        <v>60</v>
      </c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R341" s="312"/>
      <c r="S341" s="312"/>
      <c r="T341" s="312"/>
      <c r="U341" s="312"/>
      <c r="V341" s="312"/>
      <c r="W341" s="312"/>
      <c r="X341" s="312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09">
        <v>4607091389753</v>
      </c>
      <c r="E342" s="310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20"/>
      <c r="P342" s="320"/>
      <c r="Q342" s="320"/>
      <c r="R342" s="310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09">
        <v>4607091389760</v>
      </c>
      <c r="E343" s="310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20"/>
      <c r="P343" s="320"/>
      <c r="Q343" s="320"/>
      <c r="R343" s="310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09">
        <v>4607091389746</v>
      </c>
      <c r="E344" s="310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20"/>
      <c r="P344" s="320"/>
      <c r="Q344" s="320"/>
      <c r="R344" s="310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09">
        <v>4680115882928</v>
      </c>
      <c r="E345" s="310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20"/>
      <c r="P345" s="320"/>
      <c r="Q345" s="320"/>
      <c r="R345" s="310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09">
        <v>4680115883147</v>
      </c>
      <c r="E346" s="310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20"/>
      <c r="P346" s="320"/>
      <c r="Q346" s="320"/>
      <c r="R346" s="310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09">
        <v>4607091384338</v>
      </c>
      <c r="E347" s="310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20"/>
      <c r="P347" s="320"/>
      <c r="Q347" s="320"/>
      <c r="R347" s="310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09">
        <v>4680115883154</v>
      </c>
      <c r="E348" s="310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4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20"/>
      <c r="P348" s="320"/>
      <c r="Q348" s="320"/>
      <c r="R348" s="310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09">
        <v>4607091389524</v>
      </c>
      <c r="E349" s="310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20"/>
      <c r="P349" s="320"/>
      <c r="Q349" s="320"/>
      <c r="R349" s="310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09">
        <v>4680115883161</v>
      </c>
      <c r="E350" s="310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20"/>
      <c r="P350" s="320"/>
      <c r="Q350" s="320"/>
      <c r="R350" s="310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09">
        <v>4607091384345</v>
      </c>
      <c r="E351" s="310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20"/>
      <c r="P351" s="320"/>
      <c r="Q351" s="320"/>
      <c r="R351" s="310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09">
        <v>4680115883178</v>
      </c>
      <c r="E352" s="310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20"/>
      <c r="P352" s="320"/>
      <c r="Q352" s="320"/>
      <c r="R352" s="310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09">
        <v>4607091389531</v>
      </c>
      <c r="E353" s="310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3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20"/>
      <c r="P353" s="320"/>
      <c r="Q353" s="320"/>
      <c r="R353" s="310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09">
        <v>4680115883185</v>
      </c>
      <c r="E354" s="310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5" t="s">
        <v>506</v>
      </c>
      <c r="O354" s="320"/>
      <c r="P354" s="320"/>
      <c r="Q354" s="320"/>
      <c r="R354" s="310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1"/>
      <c r="B355" s="312"/>
      <c r="C355" s="312"/>
      <c r="D355" s="312"/>
      <c r="E355" s="312"/>
      <c r="F355" s="312"/>
      <c r="G355" s="312"/>
      <c r="H355" s="312"/>
      <c r="I355" s="312"/>
      <c r="J355" s="312"/>
      <c r="K355" s="312"/>
      <c r="L355" s="312"/>
      <c r="M355" s="313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2"/>
      <c r="B356" s="312"/>
      <c r="C356" s="312"/>
      <c r="D356" s="312"/>
      <c r="E356" s="312"/>
      <c r="F356" s="312"/>
      <c r="G356" s="312"/>
      <c r="H356" s="312"/>
      <c r="I356" s="312"/>
      <c r="J356" s="312"/>
      <c r="K356" s="312"/>
      <c r="L356" s="312"/>
      <c r="M356" s="313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24" t="s">
        <v>68</v>
      </c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R357" s="312"/>
      <c r="S357" s="312"/>
      <c r="T357" s="312"/>
      <c r="U357" s="312"/>
      <c r="V357" s="312"/>
      <c r="W357" s="312"/>
      <c r="X357" s="312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09">
        <v>4607091389685</v>
      </c>
      <c r="E358" s="310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20"/>
      <c r="P358" s="320"/>
      <c r="Q358" s="320"/>
      <c r="R358" s="310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09">
        <v>4607091389654</v>
      </c>
      <c r="E359" s="310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20"/>
      <c r="P359" s="320"/>
      <c r="Q359" s="320"/>
      <c r="R359" s="310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09">
        <v>4607091384352</v>
      </c>
      <c r="E360" s="310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20"/>
      <c r="P360" s="320"/>
      <c r="Q360" s="320"/>
      <c r="R360" s="310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09">
        <v>4607091389661</v>
      </c>
      <c r="E361" s="310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6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20"/>
      <c r="P361" s="320"/>
      <c r="Q361" s="320"/>
      <c r="R361" s="310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1"/>
      <c r="B362" s="312"/>
      <c r="C362" s="312"/>
      <c r="D362" s="312"/>
      <c r="E362" s="312"/>
      <c r="F362" s="312"/>
      <c r="G362" s="312"/>
      <c r="H362" s="312"/>
      <c r="I362" s="312"/>
      <c r="J362" s="312"/>
      <c r="K362" s="312"/>
      <c r="L362" s="312"/>
      <c r="M362" s="313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2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12"/>
      <c r="M363" s="313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24" t="s">
        <v>207</v>
      </c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R364" s="312"/>
      <c r="S364" s="312"/>
      <c r="T364" s="312"/>
      <c r="U364" s="312"/>
      <c r="V364" s="312"/>
      <c r="W364" s="312"/>
      <c r="X364" s="312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09">
        <v>4680115881648</v>
      </c>
      <c r="E365" s="310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3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20"/>
      <c r="P365" s="320"/>
      <c r="Q365" s="320"/>
      <c r="R365" s="310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1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3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2"/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3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24" t="s">
        <v>81</v>
      </c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R368" s="312"/>
      <c r="S368" s="312"/>
      <c r="T368" s="312"/>
      <c r="U368" s="312"/>
      <c r="V368" s="312"/>
      <c r="W368" s="312"/>
      <c r="X368" s="312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09">
        <v>4680115884359</v>
      </c>
      <c r="E369" s="310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79" t="s">
        <v>521</v>
      </c>
      <c r="O369" s="320"/>
      <c r="P369" s="320"/>
      <c r="Q369" s="320"/>
      <c r="R369" s="310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09">
        <v>4680115884335</v>
      </c>
      <c r="E370" s="310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10" t="s">
        <v>524</v>
      </c>
      <c r="O370" s="320"/>
      <c r="P370" s="320"/>
      <c r="Q370" s="320"/>
      <c r="R370" s="310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09">
        <v>4680115884113</v>
      </c>
      <c r="E371" s="310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9" t="s">
        <v>527</v>
      </c>
      <c r="O371" s="320"/>
      <c r="P371" s="320"/>
      <c r="Q371" s="320"/>
      <c r="R371" s="310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09">
        <v>4680115884342</v>
      </c>
      <c r="E372" s="310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603" t="s">
        <v>530</v>
      </c>
      <c r="O372" s="320"/>
      <c r="P372" s="320"/>
      <c r="Q372" s="320"/>
      <c r="R372" s="310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1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3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24" t="s">
        <v>90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09">
        <v>4680115884090</v>
      </c>
      <c r="E376" s="310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33" t="s">
        <v>533</v>
      </c>
      <c r="O376" s="320"/>
      <c r="P376" s="320"/>
      <c r="Q376" s="320"/>
      <c r="R376" s="310"/>
      <c r="S376" s="34"/>
      <c r="T376" s="34"/>
      <c r="U376" s="35" t="s">
        <v>65</v>
      </c>
      <c r="V376" s="305">
        <v>33</v>
      </c>
      <c r="W376" s="306">
        <f>IFERROR(IF(V376="",0,CEILING((V376/$H376),1)*$H376),"")</f>
        <v>33</v>
      </c>
      <c r="X376" s="36">
        <f>IFERROR(IF(W376=0,"",ROUNDUP(W376/H376,0)*0.00627),"")</f>
        <v>0.15675</v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09">
        <v>4680115882997</v>
      </c>
      <c r="E377" s="310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629" t="s">
        <v>536</v>
      </c>
      <c r="O377" s="320"/>
      <c r="P377" s="320"/>
      <c r="Q377" s="320"/>
      <c r="R377" s="310"/>
      <c r="S377" s="34"/>
      <c r="T377" s="34"/>
      <c r="U377" s="35" t="s">
        <v>65</v>
      </c>
      <c r="V377" s="305">
        <v>39</v>
      </c>
      <c r="W377" s="306">
        <f>IFERROR(IF(V377="",0,CEILING((V377/$H377),1)*$H377),"")</f>
        <v>39</v>
      </c>
      <c r="X377" s="36">
        <f>IFERROR(IF(W377=0,"",ROUNDUP(W377/H377,0)*0.00673),"")</f>
        <v>0.2019</v>
      </c>
      <c r="Y377" s="56"/>
      <c r="Z377" s="57"/>
      <c r="AD377" s="58"/>
      <c r="BA377" s="259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55</v>
      </c>
      <c r="W378" s="307">
        <f>IFERROR(W376/H376,"0")+IFERROR(W377/H377,"0")</f>
        <v>55</v>
      </c>
      <c r="X378" s="307">
        <f>IFERROR(IF(X376="",0,X376),"0")+IFERROR(IF(X377="",0,X377),"0")</f>
        <v>0.35865000000000002</v>
      </c>
      <c r="Y378" s="308"/>
      <c r="Z378" s="308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72</v>
      </c>
      <c r="W379" s="307">
        <f>IFERROR(SUM(W376:W377),"0")</f>
        <v>72</v>
      </c>
      <c r="X379" s="37"/>
      <c r="Y379" s="308"/>
      <c r="Z379" s="308"/>
    </row>
    <row r="380" spans="1:53" ht="16.5" customHeight="1" x14ac:dyDescent="0.25">
      <c r="A380" s="326" t="s">
        <v>537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300"/>
      <c r="Z380" s="300"/>
    </row>
    <row r="381" spans="1:53" ht="14.25" customHeight="1" x14ac:dyDescent="0.25">
      <c r="A381" s="324" t="s">
        <v>95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09">
        <v>4607091389388</v>
      </c>
      <c r="E382" s="310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20"/>
      <c r="P382" s="320"/>
      <c r="Q382" s="320"/>
      <c r="R382" s="310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09">
        <v>4607091389364</v>
      </c>
      <c r="E383" s="310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3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20"/>
      <c r="P383" s="320"/>
      <c r="Q383" s="320"/>
      <c r="R383" s="310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1"/>
      <c r="B384" s="312"/>
      <c r="C384" s="312"/>
      <c r="D384" s="312"/>
      <c r="E384" s="312"/>
      <c r="F384" s="312"/>
      <c r="G384" s="312"/>
      <c r="H384" s="312"/>
      <c r="I384" s="312"/>
      <c r="J384" s="312"/>
      <c r="K384" s="312"/>
      <c r="L384" s="312"/>
      <c r="M384" s="313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2"/>
      <c r="B385" s="312"/>
      <c r="C385" s="312"/>
      <c r="D385" s="312"/>
      <c r="E385" s="312"/>
      <c r="F385" s="312"/>
      <c r="G385" s="312"/>
      <c r="H385" s="312"/>
      <c r="I385" s="312"/>
      <c r="J385" s="312"/>
      <c r="K385" s="312"/>
      <c r="L385" s="312"/>
      <c r="M385" s="313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24" t="s">
        <v>60</v>
      </c>
      <c r="B386" s="312"/>
      <c r="C386" s="312"/>
      <c r="D386" s="312"/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  <c r="R386" s="312"/>
      <c r="S386" s="312"/>
      <c r="T386" s="312"/>
      <c r="U386" s="312"/>
      <c r="V386" s="312"/>
      <c r="W386" s="312"/>
      <c r="X386" s="312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09">
        <v>4607091389739</v>
      </c>
      <c r="E387" s="310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6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20"/>
      <c r="P387" s="320"/>
      <c r="Q387" s="320"/>
      <c r="R387" s="310"/>
      <c r="S387" s="34"/>
      <c r="T387" s="34"/>
      <c r="U387" s="35" t="s">
        <v>65</v>
      </c>
      <c r="V387" s="305">
        <v>25</v>
      </c>
      <c r="W387" s="306">
        <f t="shared" ref="W387:W393" si="17">IFERROR(IF(V387="",0,CEILING((V387/$H387),1)*$H387),"")</f>
        <v>25.200000000000003</v>
      </c>
      <c r="X387" s="36">
        <f>IFERROR(IF(W387=0,"",ROUNDUP(W387/H387,0)*0.00753),"")</f>
        <v>4.5179999999999998E-2</v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09">
        <v>4680115883048</v>
      </c>
      <c r="E388" s="310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20"/>
      <c r="P388" s="320"/>
      <c r="Q388" s="320"/>
      <c r="R388" s="310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09">
        <v>4607091389425</v>
      </c>
      <c r="E389" s="310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5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20"/>
      <c r="P389" s="320"/>
      <c r="Q389" s="320"/>
      <c r="R389" s="310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09">
        <v>4680115882911</v>
      </c>
      <c r="E390" s="310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28" t="s">
        <v>550</v>
      </c>
      <c r="O390" s="320"/>
      <c r="P390" s="320"/>
      <c r="Q390" s="320"/>
      <c r="R390" s="310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09">
        <v>4680115880771</v>
      </c>
      <c r="E391" s="310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3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20"/>
      <c r="P391" s="320"/>
      <c r="Q391" s="320"/>
      <c r="R391" s="310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09">
        <v>4607091389500</v>
      </c>
      <c r="E392" s="310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20"/>
      <c r="P392" s="320"/>
      <c r="Q392" s="320"/>
      <c r="R392" s="310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09">
        <v>4680115881983</v>
      </c>
      <c r="E393" s="310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4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20"/>
      <c r="P393" s="320"/>
      <c r="Q393" s="320"/>
      <c r="R393" s="310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1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3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5.9523809523809526</v>
      </c>
      <c r="W394" s="307">
        <f>IFERROR(W387/H387,"0")+IFERROR(W388/H388,"0")+IFERROR(W389/H389,"0")+IFERROR(W390/H390,"0")+IFERROR(W391/H391,"0")+IFERROR(W392/H392,"0")+IFERROR(W393/H393,"0")</f>
        <v>6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4.5179999999999998E-2</v>
      </c>
      <c r="Y394" s="308"/>
      <c r="Z394" s="308"/>
    </row>
    <row r="395" spans="1:53" x14ac:dyDescent="0.2">
      <c r="A395" s="312"/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3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25</v>
      </c>
      <c r="W395" s="307">
        <f>IFERROR(SUM(W387:W393),"0")</f>
        <v>25.200000000000003</v>
      </c>
      <c r="X395" s="37"/>
      <c r="Y395" s="308"/>
      <c r="Z395" s="308"/>
    </row>
    <row r="396" spans="1:53" ht="14.25" customHeight="1" x14ac:dyDescent="0.25">
      <c r="A396" s="324" t="s">
        <v>90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09">
        <v>4680115882980</v>
      </c>
      <c r="E397" s="310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58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20"/>
      <c r="P397" s="320"/>
      <c r="Q397" s="320"/>
      <c r="R397" s="310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1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12"/>
      <c r="M398" s="313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2"/>
      <c r="B399" s="312"/>
      <c r="C399" s="312"/>
      <c r="D399" s="312"/>
      <c r="E399" s="312"/>
      <c r="F399" s="312"/>
      <c r="G399" s="312"/>
      <c r="H399" s="312"/>
      <c r="I399" s="312"/>
      <c r="J399" s="312"/>
      <c r="K399" s="312"/>
      <c r="L399" s="312"/>
      <c r="M399" s="313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27" t="s">
        <v>559</v>
      </c>
      <c r="B400" s="328"/>
      <c r="C400" s="328"/>
      <c r="D400" s="328"/>
      <c r="E400" s="328"/>
      <c r="F400" s="328"/>
      <c r="G400" s="328"/>
      <c r="H400" s="328"/>
      <c r="I400" s="328"/>
      <c r="J400" s="328"/>
      <c r="K400" s="328"/>
      <c r="L400" s="328"/>
      <c r="M400" s="328"/>
      <c r="N400" s="328"/>
      <c r="O400" s="328"/>
      <c r="P400" s="328"/>
      <c r="Q400" s="328"/>
      <c r="R400" s="328"/>
      <c r="S400" s="328"/>
      <c r="T400" s="328"/>
      <c r="U400" s="328"/>
      <c r="V400" s="328"/>
      <c r="W400" s="328"/>
      <c r="X400" s="328"/>
      <c r="Y400" s="48"/>
      <c r="Z400" s="48"/>
    </row>
    <row r="401" spans="1:53" ht="16.5" customHeight="1" x14ac:dyDescent="0.25">
      <c r="A401" s="326" t="s">
        <v>559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12"/>
      <c r="Y401" s="300"/>
      <c r="Z401" s="300"/>
    </row>
    <row r="402" spans="1:53" ht="14.25" customHeight="1" x14ac:dyDescent="0.25">
      <c r="A402" s="324" t="s">
        <v>101</v>
      </c>
      <c r="B402" s="312"/>
      <c r="C402" s="312"/>
      <c r="D402" s="312"/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  <c r="R402" s="312"/>
      <c r="S402" s="312"/>
      <c r="T402" s="312"/>
      <c r="U402" s="312"/>
      <c r="V402" s="312"/>
      <c r="W402" s="312"/>
      <c r="X402" s="312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09">
        <v>4607091389067</v>
      </c>
      <c r="E403" s="310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20"/>
      <c r="P403" s="320"/>
      <c r="Q403" s="320"/>
      <c r="R403" s="310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09">
        <v>4607091383522</v>
      </c>
      <c r="E404" s="310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20"/>
      <c r="P404" s="320"/>
      <c r="Q404" s="320"/>
      <c r="R404" s="310"/>
      <c r="S404" s="34"/>
      <c r="T404" s="34"/>
      <c r="U404" s="35" t="s">
        <v>65</v>
      </c>
      <c r="V404" s="305">
        <v>500</v>
      </c>
      <c r="W404" s="306">
        <f t="shared" si="18"/>
        <v>501.6</v>
      </c>
      <c r="X404" s="36">
        <f>IFERROR(IF(W404=0,"",ROUNDUP(W404/H404,0)*0.01196),"")</f>
        <v>1.1362000000000001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09">
        <v>4607091384437</v>
      </c>
      <c r="E405" s="310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20"/>
      <c r="P405" s="320"/>
      <c r="Q405" s="320"/>
      <c r="R405" s="310"/>
      <c r="S405" s="34"/>
      <c r="T405" s="34"/>
      <c r="U405" s="35" t="s">
        <v>65</v>
      </c>
      <c r="V405" s="305">
        <v>100</v>
      </c>
      <c r="W405" s="306">
        <f t="shared" si="18"/>
        <v>100.32000000000001</v>
      </c>
      <c r="X405" s="36">
        <f>IFERROR(IF(W405=0,"",ROUNDUP(W405/H405,0)*0.01196),"")</f>
        <v>0.22724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09">
        <v>4607091389104</v>
      </c>
      <c r="E406" s="310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20"/>
      <c r="P406" s="320"/>
      <c r="Q406" s="320"/>
      <c r="R406" s="310"/>
      <c r="S406" s="34"/>
      <c r="T406" s="34"/>
      <c r="U406" s="35" t="s">
        <v>65</v>
      </c>
      <c r="V406" s="305">
        <v>800</v>
      </c>
      <c r="W406" s="306">
        <f t="shared" si="18"/>
        <v>802.56000000000006</v>
      </c>
      <c r="X406" s="36">
        <f>IFERROR(IF(W406=0,"",ROUNDUP(W406/H406,0)*0.01196),"")</f>
        <v>1.81792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09">
        <v>4680115880603</v>
      </c>
      <c r="E407" s="310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20"/>
      <c r="P407" s="320"/>
      <c r="Q407" s="320"/>
      <c r="R407" s="310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09">
        <v>4607091389999</v>
      </c>
      <c r="E408" s="310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20"/>
      <c r="P408" s="320"/>
      <c r="Q408" s="320"/>
      <c r="R408" s="310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09">
        <v>4680115882782</v>
      </c>
      <c r="E409" s="310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20"/>
      <c r="P409" s="320"/>
      <c r="Q409" s="320"/>
      <c r="R409" s="310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09">
        <v>4607091389098</v>
      </c>
      <c r="E410" s="310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20"/>
      <c r="P410" s="320"/>
      <c r="Q410" s="320"/>
      <c r="R410" s="310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09">
        <v>4607091389982</v>
      </c>
      <c r="E411" s="310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20"/>
      <c r="P411" s="320"/>
      <c r="Q411" s="320"/>
      <c r="R411" s="310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1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265.15151515151513</v>
      </c>
      <c r="W412" s="307">
        <f>IFERROR(W403/H403,"0")+IFERROR(W404/H404,"0")+IFERROR(W405/H405,"0")+IFERROR(W406/H406,"0")+IFERROR(W407/H407,"0")+IFERROR(W408/H408,"0")+IFERROR(W409/H409,"0")+IFERROR(W410/H410,"0")+IFERROR(W411/H411,"0")</f>
        <v>266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3.1813600000000002</v>
      </c>
      <c r="Y412" s="308"/>
      <c r="Z412" s="308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3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1400</v>
      </c>
      <c r="W413" s="307">
        <f>IFERROR(SUM(W403:W411),"0")</f>
        <v>1404.48</v>
      </c>
      <c r="X413" s="37"/>
      <c r="Y413" s="308"/>
      <c r="Z413" s="308"/>
    </row>
    <row r="414" spans="1:53" ht="14.25" customHeight="1" x14ac:dyDescent="0.25">
      <c r="A414" s="324" t="s">
        <v>95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09">
        <v>4607091388930</v>
      </c>
      <c r="E415" s="310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20"/>
      <c r="P415" s="320"/>
      <c r="Q415" s="320"/>
      <c r="R415" s="310"/>
      <c r="S415" s="34"/>
      <c r="T415" s="34"/>
      <c r="U415" s="35" t="s">
        <v>65</v>
      </c>
      <c r="V415" s="305">
        <v>500</v>
      </c>
      <c r="W415" s="306">
        <f>IFERROR(IF(V415="",0,CEILING((V415/$H415),1)*$H415),"")</f>
        <v>501.6</v>
      </c>
      <c r="X415" s="36">
        <f>IFERROR(IF(W415=0,"",ROUNDUP(W415/H415,0)*0.01196),"")</f>
        <v>1.1362000000000001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09">
        <v>4680115880054</v>
      </c>
      <c r="E416" s="310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20"/>
      <c r="P416" s="320"/>
      <c r="Q416" s="320"/>
      <c r="R416" s="310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1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12"/>
      <c r="M417" s="313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94.696969696969688</v>
      </c>
      <c r="W417" s="307">
        <f>IFERROR(W415/H415,"0")+IFERROR(W416/H416,"0")</f>
        <v>95</v>
      </c>
      <c r="X417" s="307">
        <f>IFERROR(IF(X415="",0,X415),"0")+IFERROR(IF(X416="",0,X416),"0")</f>
        <v>1.1362000000000001</v>
      </c>
      <c r="Y417" s="308"/>
      <c r="Z417" s="308"/>
    </row>
    <row r="418" spans="1:53" x14ac:dyDescent="0.2">
      <c r="A418" s="312"/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3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500</v>
      </c>
      <c r="W418" s="307">
        <f>IFERROR(SUM(W415:W416),"0")</f>
        <v>501.6</v>
      </c>
      <c r="X418" s="37"/>
      <c r="Y418" s="308"/>
      <c r="Z418" s="308"/>
    </row>
    <row r="419" spans="1:53" ht="14.25" customHeight="1" x14ac:dyDescent="0.25">
      <c r="A419" s="324" t="s">
        <v>60</v>
      </c>
      <c r="B419" s="312"/>
      <c r="C419" s="312"/>
      <c r="D419" s="312"/>
      <c r="E419" s="312"/>
      <c r="F419" s="312"/>
      <c r="G419" s="312"/>
      <c r="H419" s="312"/>
      <c r="I419" s="312"/>
      <c r="J419" s="312"/>
      <c r="K419" s="312"/>
      <c r="L419" s="312"/>
      <c r="M419" s="312"/>
      <c r="N419" s="312"/>
      <c r="O419" s="312"/>
      <c r="P419" s="312"/>
      <c r="Q419" s="312"/>
      <c r="R419" s="312"/>
      <c r="S419" s="312"/>
      <c r="T419" s="312"/>
      <c r="U419" s="312"/>
      <c r="V419" s="312"/>
      <c r="W419" s="312"/>
      <c r="X419" s="312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09">
        <v>4680115883116</v>
      </c>
      <c r="E420" s="310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20"/>
      <c r="P420" s="320"/>
      <c r="Q420" s="320"/>
      <c r="R420" s="310"/>
      <c r="S420" s="34"/>
      <c r="T420" s="34"/>
      <c r="U420" s="35" t="s">
        <v>65</v>
      </c>
      <c r="V420" s="305">
        <v>500</v>
      </c>
      <c r="W420" s="306">
        <f t="shared" ref="W420:W425" si="19">IFERROR(IF(V420="",0,CEILING((V420/$H420),1)*$H420),"")</f>
        <v>501.6</v>
      </c>
      <c r="X420" s="36">
        <f>IFERROR(IF(W420=0,"",ROUNDUP(W420/H420,0)*0.01196),"")</f>
        <v>1.1362000000000001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09">
        <v>4680115883093</v>
      </c>
      <c r="E421" s="310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20"/>
      <c r="P421" s="320"/>
      <c r="Q421" s="320"/>
      <c r="R421" s="310"/>
      <c r="S421" s="34"/>
      <c r="T421" s="34"/>
      <c r="U421" s="35" t="s">
        <v>65</v>
      </c>
      <c r="V421" s="305">
        <v>500</v>
      </c>
      <c r="W421" s="306">
        <f t="shared" si="19"/>
        <v>501.6</v>
      </c>
      <c r="X421" s="36">
        <f>IFERROR(IF(W421=0,"",ROUNDUP(W421/H421,0)*0.01196),"")</f>
        <v>1.1362000000000001</v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09">
        <v>4680115883109</v>
      </c>
      <c r="E422" s="310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20"/>
      <c r="P422" s="320"/>
      <c r="Q422" s="320"/>
      <c r="R422" s="310"/>
      <c r="S422" s="34"/>
      <c r="T422" s="34"/>
      <c r="U422" s="35" t="s">
        <v>65</v>
      </c>
      <c r="V422" s="305">
        <v>750</v>
      </c>
      <c r="W422" s="306">
        <f t="shared" si="19"/>
        <v>755.04000000000008</v>
      </c>
      <c r="X422" s="36">
        <f>IFERROR(IF(W422=0,"",ROUNDUP(W422/H422,0)*0.01196),"")</f>
        <v>1.71028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09">
        <v>4680115882072</v>
      </c>
      <c r="E423" s="310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20"/>
      <c r="P423" s="320"/>
      <c r="Q423" s="320"/>
      <c r="R423" s="310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09">
        <v>4680115882102</v>
      </c>
      <c r="E424" s="310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51" t="s">
        <v>593</v>
      </c>
      <c r="O424" s="320"/>
      <c r="P424" s="320"/>
      <c r="Q424" s="320"/>
      <c r="R424" s="310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09">
        <v>4680115882096</v>
      </c>
      <c r="E425" s="310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7" t="s">
        <v>596</v>
      </c>
      <c r="O425" s="320"/>
      <c r="P425" s="320"/>
      <c r="Q425" s="320"/>
      <c r="R425" s="310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1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331.43939393939388</v>
      </c>
      <c r="W426" s="307">
        <f>IFERROR(W420/H420,"0")+IFERROR(W421/H421,"0")+IFERROR(W422/H422,"0")+IFERROR(W423/H423,"0")+IFERROR(W424/H424,"0")+IFERROR(W425/H425,"0")</f>
        <v>333</v>
      </c>
      <c r="X426" s="307">
        <f>IFERROR(IF(X420="",0,X420),"0")+IFERROR(IF(X421="",0,X421),"0")+IFERROR(IF(X422="",0,X422),"0")+IFERROR(IF(X423="",0,X423),"0")+IFERROR(IF(X424="",0,X424),"0")+IFERROR(IF(X425="",0,X425),"0")</f>
        <v>3.9826800000000002</v>
      </c>
      <c r="Y426" s="308"/>
      <c r="Z426" s="308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3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1750</v>
      </c>
      <c r="W427" s="307">
        <f>IFERROR(SUM(W420:W425),"0")</f>
        <v>1758.2400000000002</v>
      </c>
      <c r="X427" s="37"/>
      <c r="Y427" s="308"/>
      <c r="Z427" s="308"/>
    </row>
    <row r="428" spans="1:53" ht="14.25" customHeight="1" x14ac:dyDescent="0.25">
      <c r="A428" s="324" t="s">
        <v>68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09">
        <v>4607091383409</v>
      </c>
      <c r="E429" s="310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20"/>
      <c r="P429" s="320"/>
      <c r="Q429" s="320"/>
      <c r="R429" s="310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09">
        <v>4607091383416</v>
      </c>
      <c r="E430" s="310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4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20"/>
      <c r="P430" s="320"/>
      <c r="Q430" s="320"/>
      <c r="R430" s="310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1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12"/>
      <c r="M431" s="313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2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27" t="s">
        <v>601</v>
      </c>
      <c r="B433" s="328"/>
      <c r="C433" s="328"/>
      <c r="D433" s="328"/>
      <c r="E433" s="328"/>
      <c r="F433" s="328"/>
      <c r="G433" s="328"/>
      <c r="H433" s="328"/>
      <c r="I433" s="328"/>
      <c r="J433" s="328"/>
      <c r="K433" s="328"/>
      <c r="L433" s="328"/>
      <c r="M433" s="328"/>
      <c r="N433" s="328"/>
      <c r="O433" s="328"/>
      <c r="P433" s="328"/>
      <c r="Q433" s="328"/>
      <c r="R433" s="328"/>
      <c r="S433" s="328"/>
      <c r="T433" s="328"/>
      <c r="U433" s="328"/>
      <c r="V433" s="328"/>
      <c r="W433" s="328"/>
      <c r="X433" s="328"/>
      <c r="Y433" s="48"/>
      <c r="Z433" s="48"/>
    </row>
    <row r="434" spans="1:53" ht="16.5" customHeight="1" x14ac:dyDescent="0.25">
      <c r="A434" s="326" t="s">
        <v>602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300"/>
      <c r="Z434" s="300"/>
    </row>
    <row r="435" spans="1:53" ht="14.25" customHeight="1" x14ac:dyDescent="0.25">
      <c r="A435" s="324" t="s">
        <v>101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09">
        <v>4640242180441</v>
      </c>
      <c r="E436" s="310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1" t="s">
        <v>605</v>
      </c>
      <c r="O436" s="320"/>
      <c r="P436" s="320"/>
      <c r="Q436" s="320"/>
      <c r="R436" s="310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09">
        <v>4640242180564</v>
      </c>
      <c r="E437" s="310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608</v>
      </c>
      <c r="O437" s="320"/>
      <c r="P437" s="320"/>
      <c r="Q437" s="320"/>
      <c r="R437" s="310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1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3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24" t="s">
        <v>95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09">
        <v>4640242180526</v>
      </c>
      <c r="E441" s="310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6" t="s">
        <v>611</v>
      </c>
      <c r="O441" s="320"/>
      <c r="P441" s="320"/>
      <c r="Q441" s="320"/>
      <c r="R441" s="310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09">
        <v>4640242180519</v>
      </c>
      <c r="E442" s="310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49" t="s">
        <v>614</v>
      </c>
      <c r="O442" s="320"/>
      <c r="P442" s="320"/>
      <c r="Q442" s="320"/>
      <c r="R442" s="310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1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3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24" t="s">
        <v>60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09">
        <v>4640242180816</v>
      </c>
      <c r="E446" s="310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0" t="s">
        <v>617</v>
      </c>
      <c r="O446" s="320"/>
      <c r="P446" s="320"/>
      <c r="Q446" s="320"/>
      <c r="R446" s="310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09">
        <v>4640242180595</v>
      </c>
      <c r="E447" s="310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5" t="s">
        <v>620</v>
      </c>
      <c r="O447" s="320"/>
      <c r="P447" s="320"/>
      <c r="Q447" s="320"/>
      <c r="R447" s="310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1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3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2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09">
        <v>4640242180540</v>
      </c>
      <c r="E451" s="310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0" t="s">
        <v>623</v>
      </c>
      <c r="O451" s="320"/>
      <c r="P451" s="320"/>
      <c r="Q451" s="320"/>
      <c r="R451" s="310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09">
        <v>4640242180557</v>
      </c>
      <c r="E452" s="310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389" t="s">
        <v>626</v>
      </c>
      <c r="O452" s="320"/>
      <c r="P452" s="320"/>
      <c r="Q452" s="320"/>
      <c r="R452" s="310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1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3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26" t="s">
        <v>627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12"/>
      <c r="Y455" s="300"/>
      <c r="Z455" s="300"/>
    </row>
    <row r="456" spans="1:53" ht="14.25" customHeight="1" x14ac:dyDescent="0.25">
      <c r="A456" s="324" t="s">
        <v>68</v>
      </c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12"/>
      <c r="N456" s="312"/>
      <c r="O456" s="312"/>
      <c r="P456" s="312"/>
      <c r="Q456" s="312"/>
      <c r="R456" s="312"/>
      <c r="S456" s="312"/>
      <c r="T456" s="312"/>
      <c r="U456" s="312"/>
      <c r="V456" s="312"/>
      <c r="W456" s="312"/>
      <c r="X456" s="312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09">
        <v>4680115880870</v>
      </c>
      <c r="E457" s="310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20"/>
      <c r="P457" s="320"/>
      <c r="Q457" s="320"/>
      <c r="R457" s="310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1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13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13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01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423"/>
      <c r="N460" s="360" t="s">
        <v>630</v>
      </c>
      <c r="O460" s="361"/>
      <c r="P460" s="361"/>
      <c r="Q460" s="361"/>
      <c r="R460" s="361"/>
      <c r="S460" s="361"/>
      <c r="T460" s="362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17143.5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17200.22</v>
      </c>
      <c r="X460" s="37"/>
      <c r="Y460" s="308"/>
      <c r="Z460" s="308"/>
    </row>
    <row r="461" spans="1:53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12"/>
      <c r="M461" s="423"/>
      <c r="N461" s="360" t="s">
        <v>631</v>
      </c>
      <c r="O461" s="361"/>
      <c r="P461" s="361"/>
      <c r="Q461" s="361"/>
      <c r="R461" s="361"/>
      <c r="S461" s="361"/>
      <c r="T461" s="362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17998.316200466201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18058.749</v>
      </c>
      <c r="X461" s="37"/>
      <c r="Y461" s="308"/>
      <c r="Z461" s="308"/>
    </row>
    <row r="462" spans="1:53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12"/>
      <c r="M462" s="423"/>
      <c r="N462" s="360" t="s">
        <v>632</v>
      </c>
      <c r="O462" s="361"/>
      <c r="P462" s="361"/>
      <c r="Q462" s="361"/>
      <c r="R462" s="361"/>
      <c r="S462" s="361"/>
      <c r="T462" s="362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29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29</v>
      </c>
      <c r="X462" s="37"/>
      <c r="Y462" s="308"/>
      <c r="Z462" s="308"/>
    </row>
    <row r="463" spans="1:53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12"/>
      <c r="M463" s="423"/>
      <c r="N463" s="360" t="s">
        <v>634</v>
      </c>
      <c r="O463" s="361"/>
      <c r="P463" s="361"/>
      <c r="Q463" s="361"/>
      <c r="R463" s="361"/>
      <c r="S463" s="361"/>
      <c r="T463" s="362"/>
      <c r="U463" s="37" t="s">
        <v>65</v>
      </c>
      <c r="V463" s="307">
        <f>GrossWeightTotal+PalletQtyTotal*25</f>
        <v>18723.316200466201</v>
      </c>
      <c r="W463" s="307">
        <f>GrossWeightTotalR+PalletQtyTotalR*25</f>
        <v>18783.749</v>
      </c>
      <c r="X463" s="37"/>
      <c r="Y463" s="308"/>
      <c r="Z463" s="308"/>
    </row>
    <row r="464" spans="1:53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12"/>
      <c r="M464" s="423"/>
      <c r="N464" s="360" t="s">
        <v>635</v>
      </c>
      <c r="O464" s="361"/>
      <c r="P464" s="361"/>
      <c r="Q464" s="361"/>
      <c r="R464" s="361"/>
      <c r="S464" s="361"/>
      <c r="T464" s="362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2084.8364135864135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2095</v>
      </c>
      <c r="X464" s="37"/>
      <c r="Y464" s="308"/>
      <c r="Z464" s="308"/>
    </row>
    <row r="465" spans="1:29" ht="14.25" customHeight="1" x14ac:dyDescent="0.2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12"/>
      <c r="M465" s="423"/>
      <c r="N465" s="360" t="s">
        <v>636</v>
      </c>
      <c r="O465" s="361"/>
      <c r="P465" s="361"/>
      <c r="Q465" s="361"/>
      <c r="R465" s="361"/>
      <c r="S465" s="361"/>
      <c r="T465" s="362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32.573439999999998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9" t="s">
        <v>93</v>
      </c>
      <c r="D467" s="625"/>
      <c r="E467" s="625"/>
      <c r="F467" s="396"/>
      <c r="G467" s="339" t="s">
        <v>228</v>
      </c>
      <c r="H467" s="625"/>
      <c r="I467" s="625"/>
      <c r="J467" s="625"/>
      <c r="K467" s="625"/>
      <c r="L467" s="625"/>
      <c r="M467" s="396"/>
      <c r="N467" s="339" t="s">
        <v>424</v>
      </c>
      <c r="O467" s="396"/>
      <c r="P467" s="339" t="s">
        <v>474</v>
      </c>
      <c r="Q467" s="396"/>
      <c r="R467" s="298" t="s">
        <v>559</v>
      </c>
      <c r="S467" s="339" t="s">
        <v>601</v>
      </c>
      <c r="T467" s="396"/>
      <c r="U467" s="299"/>
      <c r="Z467" s="52"/>
      <c r="AC467" s="299"/>
    </row>
    <row r="468" spans="1:29" ht="14.25" customHeight="1" thickTop="1" x14ac:dyDescent="0.2">
      <c r="A468" s="330" t="s">
        <v>639</v>
      </c>
      <c r="B468" s="339" t="s">
        <v>59</v>
      </c>
      <c r="C468" s="339" t="s">
        <v>94</v>
      </c>
      <c r="D468" s="339" t="s">
        <v>100</v>
      </c>
      <c r="E468" s="339" t="s">
        <v>93</v>
      </c>
      <c r="F468" s="339" t="s">
        <v>220</v>
      </c>
      <c r="G468" s="339" t="s">
        <v>229</v>
      </c>
      <c r="H468" s="339" t="s">
        <v>236</v>
      </c>
      <c r="I468" s="339" t="s">
        <v>257</v>
      </c>
      <c r="J468" s="339" t="s">
        <v>317</v>
      </c>
      <c r="K468" s="299"/>
      <c r="L468" s="339" t="s">
        <v>397</v>
      </c>
      <c r="M468" s="339" t="s">
        <v>415</v>
      </c>
      <c r="N468" s="339" t="s">
        <v>425</v>
      </c>
      <c r="O468" s="339" t="s">
        <v>451</v>
      </c>
      <c r="P468" s="339" t="s">
        <v>475</v>
      </c>
      <c r="Q468" s="339" t="s">
        <v>537</v>
      </c>
      <c r="R468" s="339" t="s">
        <v>559</v>
      </c>
      <c r="S468" s="339" t="s">
        <v>602</v>
      </c>
      <c r="T468" s="339" t="s">
        <v>627</v>
      </c>
      <c r="U468" s="299"/>
      <c r="Z468" s="52"/>
      <c r="AC468" s="299"/>
    </row>
    <row r="469" spans="1:29" ht="13.5" customHeight="1" thickBot="1" x14ac:dyDescent="0.25">
      <c r="A469" s="331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147.80000000000001</v>
      </c>
      <c r="F470" s="46">
        <f>IFERROR(W122*1,"0")+IFERROR(W123*1,"0")+IFERROR(W124*1,"0")</f>
        <v>562.5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35.700000000000003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585.59999999999991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368.85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17.849999999999998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10215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1505.3999999999999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72</v>
      </c>
      <c r="Q470" s="46">
        <f>IFERROR(W382*1,"0")+IFERROR(W383*1,"0")+IFERROR(W387*1,"0")+IFERROR(W388*1,"0")+IFERROR(W389*1,"0")+IFERROR(W390*1,"0")+IFERROR(W391*1,"0")+IFERROR(W392*1,"0")+IFERROR(W393*1,"0")+IFERROR(W397*1,"0")</f>
        <v>25.200000000000003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3664.3199999999997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N325:R325"/>
    <mergeCell ref="A79:X79"/>
    <mergeCell ref="N390:R390"/>
    <mergeCell ref="A335:X335"/>
    <mergeCell ref="N377:R377"/>
    <mergeCell ref="N233:R233"/>
    <mergeCell ref="A438:M439"/>
    <mergeCell ref="D105:E105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N291:R291"/>
    <mergeCell ref="N372:R372"/>
    <mergeCell ref="N259:T259"/>
    <mergeCell ref="D280:E280"/>
    <mergeCell ref="D345:E345"/>
    <mergeCell ref="A366:M367"/>
    <mergeCell ref="D371:E371"/>
    <mergeCell ref="A259:M260"/>
    <mergeCell ref="N387:R387"/>
    <mergeCell ref="N286:R286"/>
    <mergeCell ref="N208:T208"/>
    <mergeCell ref="D229:E229"/>
    <mergeCell ref="A339:M340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A211:M212"/>
    <mergeCell ref="D393:E393"/>
    <mergeCell ref="N254:R254"/>
    <mergeCell ref="N216:R216"/>
    <mergeCell ref="N343:R343"/>
    <mergeCell ref="N399:T399"/>
    <mergeCell ref="A402:X402"/>
    <mergeCell ref="N397:R397"/>
    <mergeCell ref="D343:E343"/>
    <mergeCell ref="D276:E276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N69:R69"/>
    <mergeCell ref="N196:R196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D35:E35"/>
    <mergeCell ref="N35:R35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Z17:Z18"/>
    <mergeCell ref="N167:R167"/>
    <mergeCell ref="N110:T110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A279:X279"/>
    <mergeCell ref="N177:R177"/>
    <mergeCell ref="N412:T412"/>
    <mergeCell ref="D85:E85"/>
    <mergeCell ref="D256:E256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N27:R27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N463:T463"/>
    <mergeCell ref="D65:E65"/>
    <mergeCell ref="N36:T36"/>
    <mergeCell ref="N207:T207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59:T59"/>
    <mergeCell ref="N109:R109"/>
    <mergeCell ref="A100:X100"/>
    <mergeCell ref="N132:R132"/>
    <mergeCell ref="D194:E194"/>
    <mergeCell ref="N206:R206"/>
    <mergeCell ref="D222:E222"/>
    <mergeCell ref="D314:E314"/>
    <mergeCell ref="N287:R287"/>
    <mergeCell ref="N114:R114"/>
    <mergeCell ref="D299:E299"/>
    <mergeCell ref="N67:R67"/>
    <mergeCell ref="D228:E228"/>
    <mergeCell ref="D177:E177"/>
    <mergeCell ref="N147:T147"/>
    <mergeCell ref="A98:M99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381:X381"/>
    <mergeCell ref="N394:T394"/>
    <mergeCell ref="D415:E415"/>
    <mergeCell ref="D468:D469"/>
    <mergeCell ref="C468:C469"/>
    <mergeCell ref="N426:T426"/>
    <mergeCell ref="N413:T413"/>
    <mergeCell ref="D446:E446"/>
    <mergeCell ref="D441:E441"/>
    <mergeCell ref="N362:T362"/>
    <mergeCell ref="D383:E383"/>
    <mergeCell ref="D370:E370"/>
    <mergeCell ref="L468:L469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D437:E437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A52:X52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158:T158"/>
    <mergeCell ref="N133:T133"/>
    <mergeCell ref="D390:E390"/>
    <mergeCell ref="N418:T418"/>
    <mergeCell ref="D167:E167"/>
    <mergeCell ref="N289:R289"/>
    <mergeCell ref="N189:T189"/>
    <mergeCell ref="D161:E161"/>
    <mergeCell ref="N322:T322"/>
    <mergeCell ref="D403:E403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N31:R31"/>
    <mergeCell ref="N202:R202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O11:P11"/>
    <mergeCell ref="N205:R205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A44:M45"/>
    <mergeCell ref="A166:X166"/>
    <mergeCell ref="N74:R74"/>
    <mergeCell ref="N145:R145"/>
    <mergeCell ref="D182:E182"/>
    <mergeCell ref="N163:R163"/>
    <mergeCell ref="T12:U12"/>
    <mergeCell ref="N301:T301"/>
    <mergeCell ref="N51:T51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88:T88"/>
    <mergeCell ref="N101:R101"/>
    <mergeCell ref="D109:E109"/>
    <mergeCell ref="N138:R138"/>
    <mergeCell ref="N76:R76"/>
    <mergeCell ref="N200:R200"/>
    <mergeCell ref="N229:R229"/>
    <mergeCell ref="D31:E31"/>
    <mergeCell ref="N26:R26"/>
    <mergeCell ref="D172:E172"/>
    <mergeCell ref="N249:T249"/>
    <mergeCell ref="N40:T40"/>
    <mergeCell ref="A60:X60"/>
    <mergeCell ref="D1:F1"/>
    <mergeCell ref="A220:X220"/>
    <mergeCell ref="A125:M126"/>
    <mergeCell ref="A77:M78"/>
    <mergeCell ref="N282:T282"/>
    <mergeCell ref="O6:P6"/>
    <mergeCell ref="N103:R103"/>
    <mergeCell ref="D224:E224"/>
    <mergeCell ref="A236:M237"/>
    <mergeCell ref="N102:R102"/>
    <mergeCell ref="D145:E145"/>
    <mergeCell ref="D8:L8"/>
    <mergeCell ref="R6:S9"/>
    <mergeCell ref="N2:U3"/>
    <mergeCell ref="A61:X61"/>
    <mergeCell ref="A36:M37"/>
    <mergeCell ref="N131:R131"/>
    <mergeCell ref="D108:E108"/>
    <mergeCell ref="N223:R223"/>
    <mergeCell ref="D160:E160"/>
    <mergeCell ref="D116:E116"/>
    <mergeCell ref="N194:R194"/>
    <mergeCell ref="D174:E174"/>
    <mergeCell ref="N134:T134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N39:R39"/>
    <mergeCell ref="N337:R337"/>
    <mergeCell ref="N116:R116"/>
    <mergeCell ref="D245:E245"/>
    <mergeCell ref="D122:E122"/>
    <mergeCell ref="N352:R352"/>
    <mergeCell ref="D91:E91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D365:E365"/>
    <mergeCell ref="N329:T329"/>
    <mergeCell ref="D410:E410"/>
    <mergeCell ref="A419:X419"/>
    <mergeCell ref="D351:E351"/>
    <mergeCell ref="D289:E289"/>
    <mergeCell ref="D411:E411"/>
    <mergeCell ref="N395:T395"/>
    <mergeCell ref="D326:E326"/>
    <mergeCell ref="D313:E313"/>
    <mergeCell ref="N432:T432"/>
    <mergeCell ref="A244:X244"/>
    <mergeCell ref="D327:E327"/>
    <mergeCell ref="N379:T379"/>
    <mergeCell ref="N300:T300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D28:E28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N144:R144"/>
    <mergeCell ref="D187:E187"/>
    <mergeCell ref="D423:E423"/>
    <mergeCell ref="N87:T87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D387:E387"/>
    <mergeCell ref="D272:E272"/>
    <mergeCell ref="D210:E210"/>
    <mergeCell ref="D92:E92"/>
    <mergeCell ref="A412:M413"/>
    <mergeCell ref="N385:T385"/>
    <mergeCell ref="D137:E137"/>
    <mergeCell ref="D422:E422"/>
    <mergeCell ref="D372:E372"/>
    <mergeCell ref="N24:T24"/>
    <mergeCell ref="H9:I9"/>
    <mergeCell ref="N260:T260"/>
    <mergeCell ref="D162:E162"/>
    <mergeCell ref="D156:E156"/>
    <mergeCell ref="N37:T37"/>
    <mergeCell ref="D106:E106"/>
    <mergeCell ref="D93:E93"/>
    <mergeCell ref="D369:E369"/>
    <mergeCell ref="N350:R350"/>
    <mergeCell ref="D352:E352"/>
    <mergeCell ref="A152:M153"/>
    <mergeCell ref="D117:E117"/>
    <mergeCell ref="I17:I18"/>
    <mergeCell ref="N237:T237"/>
    <mergeCell ref="D141:E141"/>
    <mergeCell ref="D377:E377"/>
    <mergeCell ref="N212:T21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2023-12-08T11:11:43Z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