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29,11,23 КИ\"/>
    </mc:Choice>
  </mc:AlternateContent>
  <xr:revisionPtr revIDLastSave="0" documentId="13_ncr:1_{33531DB0-2A5C-4E9E-832C-A44A15703E6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15" i="1"/>
  <c r="X33" i="1"/>
  <c r="X46" i="1"/>
  <c r="X54" i="1"/>
  <c r="X99" i="1"/>
  <c r="X100" i="1"/>
  <c r="X10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S22" i="1" s="1"/>
  <c r="N23" i="1"/>
  <c r="N25" i="1"/>
  <c r="N26" i="1"/>
  <c r="N27" i="1"/>
  <c r="N28" i="1"/>
  <c r="N29" i="1"/>
  <c r="N30" i="1"/>
  <c r="N31" i="1"/>
  <c r="N32" i="1"/>
  <c r="N33" i="1"/>
  <c r="N34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O89" i="1" s="1"/>
  <c r="N90" i="1"/>
  <c r="N91" i="1"/>
  <c r="N92" i="1"/>
  <c r="N93" i="1"/>
  <c r="N94" i="1"/>
  <c r="N95" i="1"/>
  <c r="N96" i="1"/>
  <c r="N97" i="1"/>
  <c r="N98" i="1"/>
  <c r="N99" i="1"/>
  <c r="R99" i="1" s="1"/>
  <c r="N100" i="1"/>
  <c r="N101" i="1"/>
  <c r="N102" i="1"/>
  <c r="N103" i="1"/>
  <c r="N104" i="1"/>
  <c r="N105" i="1"/>
  <c r="N106" i="1"/>
  <c r="R106" i="1" s="1"/>
  <c r="N107" i="1"/>
  <c r="N108" i="1"/>
  <c r="N6" i="1"/>
  <c r="R97" i="1" l="1"/>
  <c r="O95" i="1"/>
  <c r="R93" i="1"/>
  <c r="O81" i="1"/>
  <c r="S79" i="1"/>
  <c r="S77" i="1"/>
  <c r="O71" i="1"/>
  <c r="X71" i="1" s="1"/>
  <c r="O69" i="1"/>
  <c r="O67" i="1"/>
  <c r="O65" i="1"/>
  <c r="O23" i="1"/>
  <c r="X23" i="1" s="1"/>
  <c r="S21" i="1"/>
  <c r="S19" i="1"/>
  <c r="S17" i="1"/>
  <c r="S15" i="1"/>
  <c r="O13" i="1"/>
  <c r="X13" i="1" s="1"/>
  <c r="O6" i="1"/>
  <c r="R107" i="1"/>
  <c r="R105" i="1"/>
  <c r="O103" i="1"/>
  <c r="X103" i="1" s="1"/>
  <c r="S87" i="1"/>
  <c r="O52" i="1"/>
  <c r="O30" i="1"/>
  <c r="R108" i="1"/>
  <c r="O104" i="1"/>
  <c r="X104" i="1" s="1"/>
  <c r="S102" i="1"/>
  <c r="R100" i="1"/>
  <c r="S98" i="1"/>
  <c r="O96" i="1"/>
  <c r="S94" i="1"/>
  <c r="R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59" i="1"/>
  <c r="S57" i="1"/>
  <c r="S55" i="1"/>
  <c r="S53" i="1"/>
  <c r="S51" i="1"/>
  <c r="S49" i="1"/>
  <c r="S47" i="1"/>
  <c r="S45" i="1"/>
  <c r="S43" i="1"/>
  <c r="S41" i="1"/>
  <c r="S39" i="1"/>
  <c r="S37" i="1"/>
  <c r="S33" i="1"/>
  <c r="S31" i="1"/>
  <c r="S29" i="1"/>
  <c r="S27" i="1"/>
  <c r="S25" i="1"/>
  <c r="S20" i="1"/>
  <c r="S18" i="1"/>
  <c r="S16" i="1"/>
  <c r="S14" i="1"/>
  <c r="S12" i="1"/>
  <c r="S10" i="1"/>
  <c r="S8" i="1"/>
  <c r="O62" i="1"/>
  <c r="O74" i="1"/>
  <c r="O64" i="1"/>
  <c r="O27" i="1"/>
  <c r="O102" i="1"/>
  <c r="O18" i="1"/>
  <c r="S106" i="1"/>
  <c r="R90" i="1"/>
  <c r="R78" i="1"/>
  <c r="R66" i="1"/>
  <c r="O37" i="1"/>
  <c r="O49" i="1"/>
  <c r="O53" i="1"/>
  <c r="O94" i="1"/>
  <c r="R86" i="1"/>
  <c r="R70" i="1"/>
  <c r="R20" i="1"/>
  <c r="O39" i="1"/>
  <c r="O51" i="1"/>
  <c r="O59" i="1"/>
  <c r="R103" i="1"/>
  <c r="O101" i="1"/>
  <c r="R95" i="1"/>
  <c r="O91" i="1"/>
  <c r="S89" i="1"/>
  <c r="R89" i="1"/>
  <c r="S85" i="1"/>
  <c r="O85" i="1"/>
  <c r="S83" i="1"/>
  <c r="O83" i="1"/>
  <c r="S81" i="1"/>
  <c r="R81" i="1"/>
  <c r="S75" i="1"/>
  <c r="O75" i="1"/>
  <c r="S73" i="1"/>
  <c r="O73" i="1"/>
  <c r="S71" i="1"/>
  <c r="R71" i="1"/>
  <c r="S69" i="1"/>
  <c r="R69" i="1"/>
  <c r="S67" i="1"/>
  <c r="R67" i="1"/>
  <c r="S65" i="1"/>
  <c r="R65" i="1"/>
  <c r="S63" i="1"/>
  <c r="R63" i="1"/>
  <c r="S61" i="1"/>
  <c r="O61" i="1"/>
  <c r="S58" i="1"/>
  <c r="R58" i="1"/>
  <c r="S56" i="1"/>
  <c r="O56" i="1"/>
  <c r="S54" i="1"/>
  <c r="R54" i="1"/>
  <c r="S52" i="1"/>
  <c r="R52" i="1"/>
  <c r="S50" i="1"/>
  <c r="O50" i="1"/>
  <c r="S48" i="1"/>
  <c r="R48" i="1"/>
  <c r="S46" i="1"/>
  <c r="R46" i="1"/>
  <c r="S44" i="1"/>
  <c r="R44" i="1"/>
  <c r="S42" i="1"/>
  <c r="O42" i="1"/>
  <c r="S40" i="1"/>
  <c r="R40" i="1"/>
  <c r="S38" i="1"/>
  <c r="O38" i="1"/>
  <c r="S34" i="1"/>
  <c r="R34" i="1"/>
  <c r="S32" i="1"/>
  <c r="O32" i="1"/>
  <c r="S30" i="1"/>
  <c r="R30" i="1"/>
  <c r="S28" i="1"/>
  <c r="R28" i="1"/>
  <c r="S26" i="1"/>
  <c r="O26" i="1"/>
  <c r="S23" i="1"/>
  <c r="R23" i="1"/>
  <c r="S13" i="1"/>
  <c r="R13" i="1"/>
  <c r="S11" i="1"/>
  <c r="O11" i="1"/>
  <c r="S9" i="1"/>
  <c r="O9" i="1"/>
  <c r="S7" i="1"/>
  <c r="R96" i="1"/>
  <c r="S108" i="1"/>
  <c r="S104" i="1"/>
  <c r="S100" i="1"/>
  <c r="S96" i="1"/>
  <c r="S92" i="1"/>
  <c r="R88" i="1"/>
  <c r="R84" i="1"/>
  <c r="R80" i="1"/>
  <c r="R72" i="1"/>
  <c r="R68" i="1"/>
  <c r="R22" i="1"/>
  <c r="R16" i="1"/>
  <c r="O8" i="1"/>
  <c r="O10" i="1"/>
  <c r="O12" i="1"/>
  <c r="O14" i="1"/>
  <c r="O29" i="1"/>
  <c r="O31" i="1"/>
  <c r="O41" i="1"/>
  <c r="O43" i="1"/>
  <c r="R62" i="1"/>
  <c r="R74" i="1"/>
  <c r="O76" i="1"/>
  <c r="O82" i="1"/>
  <c r="O98" i="1"/>
  <c r="R104" i="1"/>
  <c r="S107" i="1"/>
  <c r="S105" i="1"/>
  <c r="S103" i="1"/>
  <c r="S101" i="1"/>
  <c r="S99" i="1"/>
  <c r="S97" i="1"/>
  <c r="S95" i="1"/>
  <c r="S93" i="1"/>
  <c r="S91" i="1"/>
  <c r="S6" i="1"/>
  <c r="R87" i="1"/>
  <c r="R79" i="1"/>
  <c r="R77" i="1"/>
  <c r="R57" i="1"/>
  <c r="R55" i="1"/>
  <c r="R47" i="1"/>
  <c r="R45" i="1"/>
  <c r="R43" i="1"/>
  <c r="R33" i="1"/>
  <c r="R27" i="1"/>
  <c r="R25" i="1"/>
  <c r="R21" i="1"/>
  <c r="R19" i="1"/>
  <c r="R17" i="1"/>
  <c r="R15" i="1"/>
  <c r="R11" i="1"/>
  <c r="R7" i="1"/>
  <c r="G60" i="1"/>
  <c r="F60" i="1"/>
  <c r="N60" i="1" s="1"/>
  <c r="G36" i="1"/>
  <c r="F36" i="1"/>
  <c r="N36" i="1" s="1"/>
  <c r="G35" i="1"/>
  <c r="F35" i="1"/>
  <c r="N35" i="1" s="1"/>
  <c r="G24" i="1"/>
  <c r="F24" i="1"/>
  <c r="K20" i="1"/>
  <c r="K22" i="1"/>
  <c r="K25" i="1"/>
  <c r="K33" i="1"/>
  <c r="K34" i="1"/>
  <c r="K54" i="1"/>
  <c r="K66" i="1"/>
  <c r="K87" i="1"/>
  <c r="K97" i="1"/>
  <c r="K99" i="1"/>
  <c r="K100" i="1"/>
  <c r="K10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1" i="1"/>
  <c r="K21" i="1" s="1"/>
  <c r="J23" i="1"/>
  <c r="K23" i="1" s="1"/>
  <c r="J24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5" i="1"/>
  <c r="J36" i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8" i="1"/>
  <c r="K98" i="1" s="1"/>
  <c r="J101" i="1"/>
  <c r="K101" i="1" s="1"/>
  <c r="J102" i="1"/>
  <c r="K102" i="1" s="1"/>
  <c r="J103" i="1"/>
  <c r="K103" i="1" s="1"/>
  <c r="J104" i="1"/>
  <c r="K104" i="1" s="1"/>
  <c r="J105" i="1"/>
  <c r="K105" i="1" s="1"/>
  <c r="J107" i="1"/>
  <c r="K107" i="1" s="1"/>
  <c r="J108" i="1"/>
  <c r="K108" i="1" s="1"/>
  <c r="J6" i="1"/>
  <c r="K6" i="1" s="1"/>
  <c r="W20" i="1"/>
  <c r="W35" i="1"/>
  <c r="W40" i="1"/>
  <c r="W79" i="1"/>
  <c r="W80" i="1"/>
  <c r="W82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4" i="1"/>
  <c r="U14" i="1"/>
  <c r="V14" i="1"/>
  <c r="T16" i="1"/>
  <c r="U16" i="1"/>
  <c r="V16" i="1"/>
  <c r="T17" i="1"/>
  <c r="U17" i="1"/>
  <c r="V17" i="1"/>
  <c r="T19" i="1"/>
  <c r="U19" i="1"/>
  <c r="V19" i="1"/>
  <c r="T20" i="1"/>
  <c r="U20" i="1"/>
  <c r="V20" i="1"/>
  <c r="T21" i="1"/>
  <c r="U21" i="1"/>
  <c r="V21" i="1"/>
  <c r="T22" i="1"/>
  <c r="U22" i="1"/>
  <c r="V22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105" i="1"/>
  <c r="U105" i="1"/>
  <c r="V105" i="1"/>
  <c r="T107" i="1"/>
  <c r="U107" i="1"/>
  <c r="V107" i="1"/>
  <c r="T108" i="1"/>
  <c r="U108" i="1"/>
  <c r="V108" i="1"/>
  <c r="V6" i="1"/>
  <c r="U6" i="1"/>
  <c r="T6" i="1"/>
  <c r="R98" i="1" l="1"/>
  <c r="R76" i="1"/>
  <c r="R41" i="1"/>
  <c r="R29" i="1"/>
  <c r="R12" i="1"/>
  <c r="R8" i="1"/>
  <c r="R51" i="1"/>
  <c r="R53" i="1"/>
  <c r="R37" i="1"/>
  <c r="R102" i="1"/>
  <c r="X102" i="1"/>
  <c r="R64" i="1"/>
  <c r="R6" i="1"/>
  <c r="R82" i="1"/>
  <c r="R31" i="1"/>
  <c r="R14" i="1"/>
  <c r="R10" i="1"/>
  <c r="R9" i="1"/>
  <c r="R26" i="1"/>
  <c r="R32" i="1"/>
  <c r="R38" i="1"/>
  <c r="R42" i="1"/>
  <c r="R50" i="1"/>
  <c r="R56" i="1"/>
  <c r="R61" i="1"/>
  <c r="R73" i="1"/>
  <c r="R75" i="1"/>
  <c r="R83" i="1"/>
  <c r="R85" i="1"/>
  <c r="X85" i="1"/>
  <c r="R91" i="1"/>
  <c r="R101" i="1"/>
  <c r="X101" i="1"/>
  <c r="R59" i="1"/>
  <c r="R39" i="1"/>
  <c r="R94" i="1"/>
  <c r="R49" i="1"/>
  <c r="R18" i="1"/>
  <c r="X18" i="1"/>
  <c r="O36" i="1"/>
  <c r="O60" i="1"/>
  <c r="G5" i="1"/>
  <c r="S35" i="1"/>
  <c r="R35" i="1"/>
  <c r="S36" i="1"/>
  <c r="R36" i="1"/>
  <c r="S60" i="1"/>
  <c r="F5" i="1"/>
  <c r="N24" i="1"/>
  <c r="K36" i="1"/>
  <c r="K35" i="1"/>
  <c r="K24" i="1"/>
  <c r="I8" i="1"/>
  <c r="I9" i="1"/>
  <c r="I10" i="1"/>
  <c r="I11" i="1"/>
  <c r="I12" i="1"/>
  <c r="I14" i="1"/>
  <c r="I16" i="1"/>
  <c r="I17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5" i="1"/>
  <c r="I107" i="1"/>
  <c r="I108" i="1"/>
  <c r="I6" i="1"/>
  <c r="H8" i="1"/>
  <c r="H9" i="1"/>
  <c r="H10" i="1"/>
  <c r="X10" i="1" s="1"/>
  <c r="H11" i="1"/>
  <c r="H12" i="1"/>
  <c r="H14" i="1"/>
  <c r="H16" i="1"/>
  <c r="X16" i="1" s="1"/>
  <c r="H17" i="1"/>
  <c r="X17" i="1" s="1"/>
  <c r="H19" i="1"/>
  <c r="H20" i="1"/>
  <c r="X20" i="1" s="1"/>
  <c r="H21" i="1"/>
  <c r="X21" i="1" s="1"/>
  <c r="H22" i="1"/>
  <c r="X22" i="1" s="1"/>
  <c r="H24" i="1"/>
  <c r="H25" i="1"/>
  <c r="X25" i="1" s="1"/>
  <c r="H26" i="1"/>
  <c r="X26" i="1" s="1"/>
  <c r="H27" i="1"/>
  <c r="X27" i="1" s="1"/>
  <c r="H28" i="1"/>
  <c r="H29" i="1"/>
  <c r="H30" i="1"/>
  <c r="H31" i="1"/>
  <c r="X31" i="1" s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X48" i="1" s="1"/>
  <c r="H49" i="1"/>
  <c r="H50" i="1"/>
  <c r="H51" i="1"/>
  <c r="X51" i="1" s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X65" i="1" s="1"/>
  <c r="H66" i="1"/>
  <c r="X66" i="1" s="1"/>
  <c r="H67" i="1"/>
  <c r="X67" i="1" s="1"/>
  <c r="H68" i="1"/>
  <c r="H69" i="1"/>
  <c r="H70" i="1"/>
  <c r="X70" i="1" s="1"/>
  <c r="H72" i="1"/>
  <c r="H73" i="1"/>
  <c r="H74" i="1"/>
  <c r="H75" i="1"/>
  <c r="H76" i="1"/>
  <c r="H77" i="1"/>
  <c r="H78" i="1"/>
  <c r="H79" i="1"/>
  <c r="H80" i="1"/>
  <c r="H81" i="1"/>
  <c r="X81" i="1" s="1"/>
  <c r="H82" i="1"/>
  <c r="X82" i="1" s="1"/>
  <c r="H83" i="1"/>
  <c r="X83" i="1" s="1"/>
  <c r="H84" i="1"/>
  <c r="X84" i="1" s="1"/>
  <c r="H86" i="1"/>
  <c r="X86" i="1" s="1"/>
  <c r="H87" i="1"/>
  <c r="X87" i="1" s="1"/>
  <c r="H88" i="1"/>
  <c r="X88" i="1" s="1"/>
  <c r="H89" i="1"/>
  <c r="X89" i="1" s="1"/>
  <c r="H90" i="1"/>
  <c r="X90" i="1" s="1"/>
  <c r="H91" i="1"/>
  <c r="X91" i="1" s="1"/>
  <c r="H92" i="1"/>
  <c r="X92" i="1" s="1"/>
  <c r="H93" i="1"/>
  <c r="X93" i="1" s="1"/>
  <c r="H94" i="1"/>
  <c r="H95" i="1"/>
  <c r="H96" i="1"/>
  <c r="H97" i="1"/>
  <c r="H98" i="1"/>
  <c r="X98" i="1" s="1"/>
  <c r="H105" i="1"/>
  <c r="H107" i="1"/>
  <c r="H108" i="1"/>
  <c r="H6" i="1"/>
  <c r="V5" i="1"/>
  <c r="U5" i="1"/>
  <c r="T5" i="1"/>
  <c r="P5" i="1"/>
  <c r="M5" i="1"/>
  <c r="L5" i="1"/>
  <c r="J5" i="1"/>
  <c r="C24" i="1"/>
  <c r="C28" i="1"/>
  <c r="C30" i="1"/>
  <c r="C35" i="1"/>
  <c r="C36" i="1"/>
  <c r="C39" i="1"/>
  <c r="C40" i="1"/>
  <c r="C41" i="1"/>
  <c r="C52" i="1"/>
  <c r="C55" i="1"/>
  <c r="C56" i="1"/>
  <c r="C57" i="1"/>
  <c r="C58" i="1"/>
  <c r="C59" i="1"/>
  <c r="C60" i="1"/>
  <c r="C62" i="1"/>
  <c r="C68" i="1"/>
  <c r="C72" i="1"/>
  <c r="C73" i="1"/>
  <c r="C74" i="1"/>
  <c r="C75" i="1"/>
  <c r="C76" i="1"/>
  <c r="C6" i="1"/>
  <c r="X107" i="1" l="1"/>
  <c r="X79" i="1"/>
  <c r="X77" i="1"/>
  <c r="X68" i="1"/>
  <c r="X58" i="1"/>
  <c r="X47" i="1"/>
  <c r="X44" i="1"/>
  <c r="X40" i="1"/>
  <c r="X34" i="1"/>
  <c r="X36" i="1"/>
  <c r="X74" i="1"/>
  <c r="X49" i="1"/>
  <c r="X94" i="1"/>
  <c r="X39" i="1"/>
  <c r="X59" i="1"/>
  <c r="X75" i="1"/>
  <c r="X73" i="1"/>
  <c r="X61" i="1"/>
  <c r="X56" i="1"/>
  <c r="X50" i="1"/>
  <c r="X42" i="1"/>
  <c r="X38" i="1"/>
  <c r="X32" i="1"/>
  <c r="X11" i="1"/>
  <c r="X95" i="1"/>
  <c r="X69" i="1"/>
  <c r="X30" i="1"/>
  <c r="X62" i="1"/>
  <c r="X108" i="1"/>
  <c r="X105" i="1"/>
  <c r="X97" i="1"/>
  <c r="X80" i="1"/>
  <c r="X78" i="1"/>
  <c r="X72" i="1"/>
  <c r="X63" i="1"/>
  <c r="X57" i="1"/>
  <c r="X55" i="1"/>
  <c r="X45" i="1"/>
  <c r="X35" i="1"/>
  <c r="X28" i="1"/>
  <c r="X19" i="1"/>
  <c r="R60" i="1"/>
  <c r="X60" i="1"/>
  <c r="X9" i="1"/>
  <c r="X14" i="1"/>
  <c r="X43" i="1"/>
  <c r="X6" i="1"/>
  <c r="X52" i="1"/>
  <c r="X96" i="1"/>
  <c r="X64" i="1"/>
  <c r="X37" i="1"/>
  <c r="X53" i="1"/>
  <c r="X8" i="1"/>
  <c r="X12" i="1"/>
  <c r="X29" i="1"/>
  <c r="X41" i="1"/>
  <c r="X76" i="1"/>
  <c r="N5" i="1"/>
  <c r="O24" i="1"/>
  <c r="S24" i="1"/>
  <c r="K5" i="1"/>
  <c r="O5" i="1" l="1"/>
  <c r="X24" i="1"/>
  <c r="X5" i="1" s="1"/>
  <c r="R24" i="1"/>
</calcChain>
</file>

<file path=xl/sharedStrings.xml><?xml version="1.0" encoding="utf-8"?>
<sst xmlns="http://schemas.openxmlformats.org/spreadsheetml/2006/main" count="238" uniqueCount="131">
  <si>
    <t>Период: 22.11.2023 - 29.11.2023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</si>
  <si>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</si>
  <si>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</si>
  <si>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</si>
  <si>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</si>
  <si>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</si>
  <si>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</si>
  <si>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</si>
  <si>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</si>
  <si>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</si>
  <si>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</si>
  <si>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</si>
  <si>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</si>
  <si>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</si>
  <si>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</si>
  <si>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</si>
  <si>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</si>
  <si>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</si>
  <si>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</si>
  <si>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</si>
  <si>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</si>
  <si>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</si>
  <si>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</si>
  <si>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</si>
  <si>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</si>
  <si>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</si>
  <si>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082  Колбаса Стародворская, 0,4кг, ТС Старый двор 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</si>
  <si>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</si>
  <si>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</si>
  <si>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</si>
  <si>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</si>
  <si>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</si>
  <si>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</si>
  <si>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</si>
  <si>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</si>
  <si>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</si>
  <si>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</si>
  <si>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</si>
  <si>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</si>
  <si>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</si>
  <si>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</si>
  <si>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</si>
  <si>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</si>
  <si>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</si>
  <si>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</si>
  <si>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</si>
  <si>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</si>
  <si>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</si>
  <si>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</si>
  <si>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</si>
  <si>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</si>
  <si>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</si>
  <si>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</si>
  <si>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</si>
  <si>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</si>
  <si>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</si>
  <si>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</si>
  <si>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</si>
  <si>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</si>
  <si>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</si>
  <si>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</si>
  <si>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</si>
  <si>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</si>
  <si>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</si>
  <si>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</si>
  <si>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</si>
  <si>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</si>
  <si>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</si>
  <si>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</si>
  <si>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</si>
  <si>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</si>
  <si>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</si>
  <si>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</si>
  <si>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</si>
  <si>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</si>
  <si>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</si>
  <si>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</si>
  <si>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</si>
  <si>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</si>
  <si>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</si>
  <si>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</si>
  <si>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</si>
  <si>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</si>
  <si>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</si>
  <si>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</si>
  <si>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</si>
  <si>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</si>
  <si>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</si>
  <si>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</si>
  <si>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</si>
  <si>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</si>
  <si>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</si>
  <si>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</si>
  <si>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</si>
  <si>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</si>
  <si>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</si>
  <si>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</si>
  <si>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</si>
  <si>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</si>
  <si>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</si>
  <si>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</si>
  <si>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</si>
  <si>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</si>
  <si>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</si>
  <si>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</si>
  <si>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</si>
  <si>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</si>
  <si>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</si>
  <si>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</si>
  <si>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БОНУС_096  Сосиски Баварские,  0.42кг,ПОКОМ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</si>
  <si>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</si>
  <si>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</si>
  <si>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</si>
  <si>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</si>
  <si>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</si>
  <si>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</si>
  <si>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</si>
  <si>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</si>
  <si>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</si>
  <si>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</si>
  <si>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</si>
  <si>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</si>
  <si>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08,11</t>
  </si>
  <si>
    <t>ср 15,11</t>
  </si>
  <si>
    <t>коментарий</t>
  </si>
  <si>
    <t>вес</t>
  </si>
  <si>
    <t>от филиала</t>
  </si>
  <si>
    <t>комментарий филиала</t>
  </si>
  <si>
    <t>ср 22,11</t>
  </si>
  <si>
    <t>АКЦИЯ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</si>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</sst>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5" xfId="0" applyNumberFormat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5" fillId="2" borderId="5" xfId="0" applyNumberFormat="1" applyFont="1" applyFill="1" applyBorder="1" applyAlignment="1">
      <alignment horizontal="left" vertical="top"/>
    </xf>
    <xf numFmtId="164" fontId="2" fillId="0" borderId="4" xfId="0" applyNumberFormat="1" applyFont="1" applyBorder="1" applyAlignment="1">
      <alignment horizontal="left" vertical="top"/>
    </xf>
    <xf numFmtId="164" fontId="0" fillId="0" borderId="7" xfId="0" applyNumberFormat="1" applyBorder="1" applyAlignment="1"/>
    <xf numFmtId="164" fontId="6" fillId="3" borderId="4" xfId="0" applyNumberFormat="1" applyFont="1" applyFill="1" applyBorder="1" applyAlignment="1">
      <alignment horizontal="right" vertical="top"/>
    </xf>
    <xf numFmtId="164" fontId="0" fillId="7" borderId="0" xfId="0" applyNumberFormat="1" applyFill="1" applyAlignment="1"/>
    <xf numFmtId="164" fontId="2" fillId="7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3,11,23-29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15.11.2023 - 22.11.2023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01,11</v>
          </cell>
          <cell r="U3" t="str">
            <v>ср 08,11</v>
          </cell>
          <cell r="V3" t="str">
            <v>ср 15,11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12507.16</v>
          </cell>
          <cell r="G5">
            <v>4749.2930000000006</v>
          </cell>
          <cell r="J5">
            <v>12706.894</v>
          </cell>
          <cell r="K5">
            <v>-199.73399999999961</v>
          </cell>
          <cell r="L5">
            <v>0</v>
          </cell>
          <cell r="M5">
            <v>14764.800200000003</v>
          </cell>
          <cell r="N5">
            <v>2501.431999999998</v>
          </cell>
          <cell r="O5">
            <v>15889.323399999999</v>
          </cell>
          <cell r="P5">
            <v>0</v>
          </cell>
          <cell r="T5">
            <v>2238.7002000000002</v>
          </cell>
          <cell r="U5">
            <v>2137.6432</v>
          </cell>
          <cell r="V5">
            <v>2405.3165999999987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34.747999999999998</v>
          </cell>
          <cell r="F6">
            <v>6.6120000000000001</v>
          </cell>
          <cell r="H6">
            <v>1</v>
          </cell>
          <cell r="I6">
            <v>50</v>
          </cell>
          <cell r="J6">
            <v>6.6639999999999997</v>
          </cell>
          <cell r="K6">
            <v>-5.1999999999999602E-2</v>
          </cell>
          <cell r="M6">
            <v>100</v>
          </cell>
          <cell r="N6">
            <v>1.3224</v>
          </cell>
          <cell r="R6">
            <v>75.620084694494864</v>
          </cell>
          <cell r="S6">
            <v>75.620084694494864</v>
          </cell>
          <cell r="T6">
            <v>6.4284000000000008</v>
          </cell>
          <cell r="U6">
            <v>5.1379999999999999</v>
          </cell>
          <cell r="V6">
            <v>12.9696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68.314999999999998</v>
          </cell>
          <cell r="F7">
            <v>26.363</v>
          </cell>
          <cell r="H7">
            <v>1</v>
          </cell>
          <cell r="I7">
            <v>45</v>
          </cell>
          <cell r="J7">
            <v>27.696999999999999</v>
          </cell>
          <cell r="K7">
            <v>-1.3339999999999996</v>
          </cell>
          <cell r="M7">
            <v>140</v>
          </cell>
          <cell r="N7">
            <v>5.2725999999999997</v>
          </cell>
          <cell r="R7">
            <v>26.552365057087588</v>
          </cell>
          <cell r="S7">
            <v>26.552365057087588</v>
          </cell>
          <cell r="T7">
            <v>18.657599999999999</v>
          </cell>
          <cell r="U7">
            <v>7.6617999999999995</v>
          </cell>
          <cell r="V7">
            <v>19.79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8.673</v>
          </cell>
          <cell r="E8">
            <v>177.43600000000001</v>
          </cell>
          <cell r="F8">
            <v>91.465999999999994</v>
          </cell>
          <cell r="G8">
            <v>75.787000000000006</v>
          </cell>
          <cell r="H8">
            <v>1</v>
          </cell>
          <cell r="I8">
            <v>45</v>
          </cell>
          <cell r="J8">
            <v>89.102999999999994</v>
          </cell>
          <cell r="K8">
            <v>2.3629999999999995</v>
          </cell>
          <cell r="M8">
            <v>60</v>
          </cell>
          <cell r="N8">
            <v>18.293199999999999</v>
          </cell>
          <cell r="O8">
            <v>110</v>
          </cell>
          <cell r="R8">
            <v>13.43597620973914</v>
          </cell>
          <cell r="S8">
            <v>7.4228128484901506</v>
          </cell>
          <cell r="T8">
            <v>7.533199999999999</v>
          </cell>
          <cell r="U8">
            <v>22.082799999999999</v>
          </cell>
          <cell r="V8">
            <v>15.532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4</v>
          </cell>
          <cell r="G9">
            <v>6</v>
          </cell>
          <cell r="H9">
            <v>0.4</v>
          </cell>
          <cell r="I9">
            <v>50</v>
          </cell>
          <cell r="J9">
            <v>2</v>
          </cell>
          <cell r="K9">
            <v>2</v>
          </cell>
          <cell r="M9">
            <v>15</v>
          </cell>
          <cell r="N9">
            <v>0.8</v>
          </cell>
          <cell r="R9">
            <v>26.25</v>
          </cell>
          <cell r="S9">
            <v>26.25</v>
          </cell>
          <cell r="T9">
            <v>0</v>
          </cell>
          <cell r="U9">
            <v>0</v>
          </cell>
          <cell r="V9">
            <v>2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85</v>
          </cell>
          <cell r="F10">
            <v>42</v>
          </cell>
          <cell r="G10">
            <v>7</v>
          </cell>
          <cell r="H10">
            <v>0.45</v>
          </cell>
          <cell r="I10">
            <v>45</v>
          </cell>
          <cell r="J10">
            <v>63</v>
          </cell>
          <cell r="K10">
            <v>-21</v>
          </cell>
          <cell r="M10">
            <v>300</v>
          </cell>
          <cell r="N10">
            <v>8.4</v>
          </cell>
          <cell r="R10">
            <v>36.547619047619044</v>
          </cell>
          <cell r="S10">
            <v>36.547619047619044</v>
          </cell>
          <cell r="T10">
            <v>35.6</v>
          </cell>
          <cell r="U10">
            <v>1.2</v>
          </cell>
          <cell r="V10">
            <v>43.4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13</v>
          </cell>
          <cell r="E11">
            <v>222</v>
          </cell>
          <cell r="F11">
            <v>116</v>
          </cell>
          <cell r="G11">
            <v>94</v>
          </cell>
          <cell r="H11">
            <v>0.45</v>
          </cell>
          <cell r="I11">
            <v>45</v>
          </cell>
          <cell r="J11">
            <v>135</v>
          </cell>
          <cell r="K11">
            <v>-19</v>
          </cell>
          <cell r="M11">
            <v>280</v>
          </cell>
          <cell r="N11">
            <v>23.2</v>
          </cell>
          <cell r="R11">
            <v>16.120689655172413</v>
          </cell>
          <cell r="S11">
            <v>16.120689655172413</v>
          </cell>
          <cell r="T11">
            <v>14.6</v>
          </cell>
          <cell r="U11">
            <v>31</v>
          </cell>
          <cell r="V11">
            <v>36.4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  <cell r="J12">
            <v>12</v>
          </cell>
          <cell r="K12">
            <v>0</v>
          </cell>
          <cell r="M12">
            <v>15</v>
          </cell>
          <cell r="N12">
            <v>2.4</v>
          </cell>
          <cell r="O12">
            <v>20</v>
          </cell>
          <cell r="R12">
            <v>14.583333333333334</v>
          </cell>
          <cell r="S12">
            <v>6.25</v>
          </cell>
          <cell r="T12">
            <v>0</v>
          </cell>
          <cell r="U12">
            <v>0</v>
          </cell>
          <cell r="V12">
            <v>2.4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D13">
            <v>4</v>
          </cell>
          <cell r="E13">
            <v>12</v>
          </cell>
          <cell r="F13">
            <v>11</v>
          </cell>
          <cell r="G13">
            <v>5</v>
          </cell>
          <cell r="H13">
            <v>0.5</v>
          </cell>
          <cell r="I13">
            <v>60</v>
          </cell>
          <cell r="J13">
            <v>10.5</v>
          </cell>
          <cell r="K13">
            <v>0.5</v>
          </cell>
          <cell r="M13">
            <v>8</v>
          </cell>
          <cell r="N13">
            <v>2.2000000000000002</v>
          </cell>
          <cell r="O13">
            <v>20</v>
          </cell>
          <cell r="R13">
            <v>14.999999999999998</v>
          </cell>
          <cell r="S13">
            <v>5.9090909090909083</v>
          </cell>
          <cell r="T13">
            <v>0</v>
          </cell>
          <cell r="U13">
            <v>0</v>
          </cell>
          <cell r="V13">
            <v>1.2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D14">
            <v>4</v>
          </cell>
          <cell r="E14">
            <v>10</v>
          </cell>
          <cell r="F14">
            <v>14</v>
          </cell>
          <cell r="H14">
            <v>0.5</v>
          </cell>
          <cell r="I14">
            <v>55</v>
          </cell>
          <cell r="J14">
            <v>8</v>
          </cell>
          <cell r="K14">
            <v>6</v>
          </cell>
          <cell r="M14">
            <v>8</v>
          </cell>
          <cell r="N14">
            <v>2.8</v>
          </cell>
          <cell r="O14">
            <v>30</v>
          </cell>
          <cell r="R14">
            <v>13.571428571428573</v>
          </cell>
          <cell r="S14">
            <v>2.8571428571428572</v>
          </cell>
          <cell r="T14">
            <v>0</v>
          </cell>
          <cell r="U14">
            <v>0</v>
          </cell>
          <cell r="V14">
            <v>1.2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  <cell r="J15">
            <v>6</v>
          </cell>
          <cell r="K15">
            <v>0</v>
          </cell>
          <cell r="M15">
            <v>9.6</v>
          </cell>
          <cell r="N15">
            <v>1.2</v>
          </cell>
          <cell r="O15">
            <v>10</v>
          </cell>
          <cell r="R15">
            <v>16.333333333333336</v>
          </cell>
          <cell r="S15">
            <v>8</v>
          </cell>
          <cell r="T15">
            <v>0</v>
          </cell>
          <cell r="U15">
            <v>0</v>
          </cell>
          <cell r="V15">
            <v>1.2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D16">
            <v>4</v>
          </cell>
          <cell r="E16">
            <v>10</v>
          </cell>
          <cell r="F16">
            <v>2</v>
          </cell>
          <cell r="G16">
            <v>12</v>
          </cell>
          <cell r="H16">
            <v>0.5</v>
          </cell>
          <cell r="I16">
            <v>55</v>
          </cell>
          <cell r="J16">
            <v>2</v>
          </cell>
          <cell r="K16">
            <v>0</v>
          </cell>
          <cell r="M16">
            <v>10</v>
          </cell>
          <cell r="N16">
            <v>0.4</v>
          </cell>
          <cell r="R16">
            <v>55</v>
          </cell>
          <cell r="S16">
            <v>55</v>
          </cell>
          <cell r="T16">
            <v>0</v>
          </cell>
          <cell r="U16">
            <v>0</v>
          </cell>
          <cell r="V16">
            <v>0</v>
          </cell>
          <cell r="W16" t="str">
            <v>необходимо увеличить продажи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  <cell r="J17">
            <v>6</v>
          </cell>
          <cell r="K17">
            <v>0</v>
          </cell>
          <cell r="M17">
            <v>9.6</v>
          </cell>
          <cell r="N17">
            <v>1.2</v>
          </cell>
          <cell r="O17">
            <v>10</v>
          </cell>
          <cell r="R17">
            <v>16.333333333333336</v>
          </cell>
          <cell r="S17">
            <v>8</v>
          </cell>
          <cell r="T17">
            <v>0</v>
          </cell>
          <cell r="U17">
            <v>0</v>
          </cell>
          <cell r="V17">
            <v>1.2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F18">
            <v>2</v>
          </cell>
          <cell r="H18">
            <v>0</v>
          </cell>
          <cell r="I18">
            <v>55</v>
          </cell>
          <cell r="J18">
            <v>0</v>
          </cell>
          <cell r="K18">
            <v>2</v>
          </cell>
          <cell r="M18">
            <v>0</v>
          </cell>
          <cell r="N18">
            <v>0.4</v>
          </cell>
          <cell r="R18">
            <v>0</v>
          </cell>
          <cell r="S18">
            <v>0</v>
          </cell>
          <cell r="T18">
            <v>3.2</v>
          </cell>
          <cell r="U18">
            <v>0.2</v>
          </cell>
          <cell r="V18">
            <v>0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39</v>
          </cell>
          <cell r="E19">
            <v>60</v>
          </cell>
          <cell r="H19">
            <v>0.42</v>
          </cell>
          <cell r="I19">
            <v>45</v>
          </cell>
          <cell r="J19">
            <v>16</v>
          </cell>
          <cell r="K19">
            <v>-16</v>
          </cell>
          <cell r="M19">
            <v>250</v>
          </cell>
          <cell r="N19">
            <v>0</v>
          </cell>
          <cell r="R19" t="e">
            <v>#DIV/0!</v>
          </cell>
          <cell r="S19" t="e">
            <v>#DIV/0!</v>
          </cell>
          <cell r="T19">
            <v>12.2</v>
          </cell>
          <cell r="U19">
            <v>-0.2</v>
          </cell>
          <cell r="V19">
            <v>35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D20">
            <v>20</v>
          </cell>
          <cell r="E20">
            <v>20</v>
          </cell>
          <cell r="F20">
            <v>17</v>
          </cell>
          <cell r="G20">
            <v>23</v>
          </cell>
          <cell r="H20">
            <v>2.5000000000000001E-2</v>
          </cell>
          <cell r="I20">
            <v>120</v>
          </cell>
          <cell r="J20">
            <v>16</v>
          </cell>
          <cell r="K20">
            <v>1</v>
          </cell>
          <cell r="M20">
            <v>0</v>
          </cell>
          <cell r="N20">
            <v>3.4</v>
          </cell>
          <cell r="O20">
            <v>25</v>
          </cell>
          <cell r="R20">
            <v>14.117647058823529</v>
          </cell>
          <cell r="S20">
            <v>6.7647058823529411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  <cell r="J21">
            <v>6</v>
          </cell>
          <cell r="K21">
            <v>0</v>
          </cell>
          <cell r="M21">
            <v>9.6</v>
          </cell>
          <cell r="N21">
            <v>1.2</v>
          </cell>
          <cell r="O21">
            <v>10</v>
          </cell>
          <cell r="R21">
            <v>16.333333333333336</v>
          </cell>
          <cell r="S21">
            <v>8</v>
          </cell>
          <cell r="T21">
            <v>0</v>
          </cell>
          <cell r="U21">
            <v>0</v>
          </cell>
          <cell r="V21">
            <v>1.2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  <cell r="J22">
            <v>6</v>
          </cell>
          <cell r="K22">
            <v>0</v>
          </cell>
          <cell r="M22">
            <v>9.6</v>
          </cell>
          <cell r="N22">
            <v>1.2</v>
          </cell>
          <cell r="O22">
            <v>10</v>
          </cell>
          <cell r="R22">
            <v>16.333333333333336</v>
          </cell>
          <cell r="S22">
            <v>8</v>
          </cell>
          <cell r="T22">
            <v>0</v>
          </cell>
          <cell r="U22">
            <v>0</v>
          </cell>
          <cell r="V22">
            <v>1.2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0.23599999999999999</v>
          </cell>
          <cell r="E23">
            <v>164.63300000000001</v>
          </cell>
          <cell r="F23">
            <v>100.947</v>
          </cell>
          <cell r="G23">
            <v>61.271999999999998</v>
          </cell>
          <cell r="H23">
            <v>1</v>
          </cell>
          <cell r="I23">
            <v>55</v>
          </cell>
          <cell r="J23">
            <v>101.815</v>
          </cell>
          <cell r="K23">
            <v>-0.867999999999995</v>
          </cell>
          <cell r="M23">
            <v>0</v>
          </cell>
          <cell r="N23">
            <v>20.189399999999999</v>
          </cell>
          <cell r="O23">
            <v>220</v>
          </cell>
          <cell r="R23">
            <v>13.931667112445144</v>
          </cell>
          <cell r="S23">
            <v>3.03485987696514</v>
          </cell>
          <cell r="T23">
            <v>14.268600000000001</v>
          </cell>
          <cell r="U23">
            <v>22.241599999999998</v>
          </cell>
          <cell r="V23">
            <v>10.9734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1471.21</v>
          </cell>
          <cell r="E24">
            <v>1522.32</v>
          </cell>
          <cell r="F24">
            <v>1966.124</v>
          </cell>
          <cell r="G24">
            <v>592.18200000000002</v>
          </cell>
          <cell r="H24">
            <v>1</v>
          </cell>
          <cell r="I24">
            <v>50</v>
          </cell>
          <cell r="J24">
            <v>1970.664</v>
          </cell>
          <cell r="K24">
            <v>-4.5399999999999636</v>
          </cell>
          <cell r="M24">
            <v>2200</v>
          </cell>
          <cell r="N24">
            <v>393.22480000000002</v>
          </cell>
          <cell r="O24">
            <v>2400</v>
          </cell>
          <cell r="R24">
            <v>13.20410614996816</v>
          </cell>
          <cell r="S24">
            <v>7.100727115888926</v>
          </cell>
          <cell r="T24">
            <v>363.72460000000001</v>
          </cell>
          <cell r="U24">
            <v>342.65559999999999</v>
          </cell>
          <cell r="V24">
            <v>369.05599999999998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-5.2869999999999999</v>
          </cell>
          <cell r="E25">
            <v>189.83500000000001</v>
          </cell>
          <cell r="F25">
            <v>81.519000000000005</v>
          </cell>
          <cell r="G25">
            <v>103.029</v>
          </cell>
          <cell r="H25">
            <v>1</v>
          </cell>
          <cell r="I25">
            <v>55</v>
          </cell>
          <cell r="J25">
            <v>75.381</v>
          </cell>
          <cell r="K25">
            <v>6.1380000000000052</v>
          </cell>
          <cell r="M25">
            <v>0</v>
          </cell>
          <cell r="N25">
            <v>16.303800000000003</v>
          </cell>
          <cell r="O25">
            <v>110</v>
          </cell>
          <cell r="R25">
            <v>13.066217691581102</v>
          </cell>
          <cell r="S25">
            <v>6.319324329297463</v>
          </cell>
          <cell r="T25">
            <v>10.9336</v>
          </cell>
          <cell r="U25">
            <v>23.8538</v>
          </cell>
          <cell r="V25">
            <v>6.1543999999999999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D26">
            <v>5.4630000000000001</v>
          </cell>
          <cell r="E26">
            <v>10.835000000000001</v>
          </cell>
          <cell r="F26">
            <v>14.496</v>
          </cell>
          <cell r="H26">
            <v>1</v>
          </cell>
          <cell r="I26">
            <v>60</v>
          </cell>
          <cell r="J26">
            <v>29.456</v>
          </cell>
          <cell r="K26">
            <v>-14.959999999999999</v>
          </cell>
          <cell r="M26">
            <v>10</v>
          </cell>
          <cell r="N26">
            <v>2.8992</v>
          </cell>
          <cell r="O26">
            <v>30</v>
          </cell>
          <cell r="R26">
            <v>13.796909492273731</v>
          </cell>
          <cell r="S26">
            <v>3.4492273730684326</v>
          </cell>
          <cell r="T26">
            <v>0</v>
          </cell>
          <cell r="U26">
            <v>0</v>
          </cell>
          <cell r="V26">
            <v>1.4416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1395.614</v>
          </cell>
          <cell r="E27">
            <v>1117.7660000000001</v>
          </cell>
          <cell r="F27">
            <v>1556.9880000000001</v>
          </cell>
          <cell r="G27">
            <v>581.84699999999998</v>
          </cell>
          <cell r="H27">
            <v>1</v>
          </cell>
          <cell r="I27">
            <v>60</v>
          </cell>
          <cell r="J27">
            <v>1540.0409999999999</v>
          </cell>
          <cell r="K27">
            <v>16.947000000000116</v>
          </cell>
          <cell r="M27">
            <v>1700</v>
          </cell>
          <cell r="N27">
            <v>311.39760000000001</v>
          </cell>
          <cell r="O27">
            <v>1850</v>
          </cell>
          <cell r="R27">
            <v>13.268718191790816</v>
          </cell>
          <cell r="S27">
            <v>7.3277603937859501</v>
          </cell>
          <cell r="T27">
            <v>300.22519999999997</v>
          </cell>
          <cell r="U27">
            <v>276.35340000000002</v>
          </cell>
          <cell r="V27">
            <v>292.14060000000001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D28">
            <v>16.196000000000002</v>
          </cell>
          <cell r="F28">
            <v>5.4539999999999997</v>
          </cell>
          <cell r="G28">
            <v>10.742000000000001</v>
          </cell>
          <cell r="H28">
            <v>1</v>
          </cell>
          <cell r="I28">
            <v>55</v>
          </cell>
          <cell r="J28">
            <v>5.4539999999999997</v>
          </cell>
          <cell r="K28">
            <v>0</v>
          </cell>
          <cell r="M28">
            <v>0</v>
          </cell>
          <cell r="N28">
            <v>1.0908</v>
          </cell>
          <cell r="O28">
            <v>5</v>
          </cell>
          <cell r="R28">
            <v>14.431609827649433</v>
          </cell>
          <cell r="S28">
            <v>9.8478181151448485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294.83699999999999</v>
          </cell>
          <cell r="F29">
            <v>13.196</v>
          </cell>
          <cell r="G29">
            <v>211.79499999999999</v>
          </cell>
          <cell r="H29">
            <v>1</v>
          </cell>
          <cell r="I29">
            <v>50</v>
          </cell>
          <cell r="J29">
            <v>20.988</v>
          </cell>
          <cell r="K29">
            <v>-7.7919999999999998</v>
          </cell>
          <cell r="M29">
            <v>0</v>
          </cell>
          <cell r="N29">
            <v>2.6391999999999998</v>
          </cell>
          <cell r="R29">
            <v>80.249696877841771</v>
          </cell>
          <cell r="S29">
            <v>80.249696877841771</v>
          </cell>
          <cell r="T29">
            <v>5.1480000000000006</v>
          </cell>
          <cell r="U29">
            <v>3.0036</v>
          </cell>
          <cell r="V29">
            <v>6.2873999999999999</v>
          </cell>
          <cell r="W29" t="str">
            <v>необходимо увеличить продажи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75.311999999999998</v>
          </cell>
          <cell r="E30">
            <v>11.961</v>
          </cell>
          <cell r="F30">
            <v>64.335999999999999</v>
          </cell>
          <cell r="H30">
            <v>1</v>
          </cell>
          <cell r="I30">
            <v>55</v>
          </cell>
          <cell r="J30">
            <v>62.851999999999997</v>
          </cell>
          <cell r="K30">
            <v>1.4840000000000018</v>
          </cell>
          <cell r="M30">
            <v>220</v>
          </cell>
          <cell r="N30">
            <v>12.8672</v>
          </cell>
          <cell r="R30">
            <v>17.097736881372793</v>
          </cell>
          <cell r="S30">
            <v>17.097736881372793</v>
          </cell>
          <cell r="T30">
            <v>22.510399999999997</v>
          </cell>
          <cell r="U30">
            <v>8.6354000000000006</v>
          </cell>
          <cell r="V30">
            <v>29.800999999999998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981.15300000000002</v>
          </cell>
          <cell r="E31">
            <v>1435.71</v>
          </cell>
          <cell r="F31">
            <v>1480.5840000000001</v>
          </cell>
          <cell r="G31">
            <v>539.89300000000003</v>
          </cell>
          <cell r="H31">
            <v>1</v>
          </cell>
          <cell r="I31">
            <v>60</v>
          </cell>
          <cell r="J31">
            <v>1447.2919999999999</v>
          </cell>
          <cell r="K31">
            <v>33.292000000000144</v>
          </cell>
          <cell r="M31">
            <v>1400</v>
          </cell>
          <cell r="N31">
            <v>296.11680000000001</v>
          </cell>
          <cell r="O31">
            <v>2000</v>
          </cell>
          <cell r="R31">
            <v>13.305199164653947</v>
          </cell>
          <cell r="S31">
            <v>6.5511075359452757</v>
          </cell>
          <cell r="T31">
            <v>242.08359999999999</v>
          </cell>
          <cell r="U31">
            <v>252.28200000000001</v>
          </cell>
          <cell r="V31">
            <v>259.94780000000003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1149.982</v>
          </cell>
          <cell r="E32">
            <v>1411.2</v>
          </cell>
          <cell r="F32">
            <v>1435.0930000000001</v>
          </cell>
          <cell r="G32">
            <v>777.09299999999996</v>
          </cell>
          <cell r="H32">
            <v>1</v>
          </cell>
          <cell r="I32">
            <v>60</v>
          </cell>
          <cell r="J32">
            <v>1413.8720000000001</v>
          </cell>
          <cell r="K32">
            <v>21.221000000000004</v>
          </cell>
          <cell r="M32">
            <v>1050</v>
          </cell>
          <cell r="N32">
            <v>287.01859999999999</v>
          </cell>
          <cell r="O32">
            <v>2000</v>
          </cell>
          <cell r="R32">
            <v>13.333954663565358</v>
          </cell>
          <cell r="S32">
            <v>6.3657651455341222</v>
          </cell>
          <cell r="T32">
            <v>262.07100000000003</v>
          </cell>
          <cell r="U32">
            <v>268.79660000000001</v>
          </cell>
          <cell r="V32">
            <v>240.37979999999999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185.857</v>
          </cell>
          <cell r="F33">
            <v>79.885999999999996</v>
          </cell>
          <cell r="G33">
            <v>87.486999999999995</v>
          </cell>
          <cell r="H33">
            <v>1</v>
          </cell>
          <cell r="I33">
            <v>60</v>
          </cell>
          <cell r="J33">
            <v>108.42</v>
          </cell>
          <cell r="K33">
            <v>-28.534000000000006</v>
          </cell>
          <cell r="M33">
            <v>55</v>
          </cell>
          <cell r="N33">
            <v>15.9772</v>
          </cell>
          <cell r="O33">
            <v>65</v>
          </cell>
          <cell r="R33">
            <v>12.986443181533685</v>
          </cell>
          <cell r="S33">
            <v>8.9181458578474331</v>
          </cell>
          <cell r="T33">
            <v>20.066399999999998</v>
          </cell>
          <cell r="U33">
            <v>17.720800000000001</v>
          </cell>
          <cell r="V33">
            <v>16.020800000000001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267.73</v>
          </cell>
          <cell r="F34">
            <v>34.433999999999997</v>
          </cell>
          <cell r="G34">
            <v>221.815</v>
          </cell>
          <cell r="H34">
            <v>1</v>
          </cell>
          <cell r="I34">
            <v>60</v>
          </cell>
          <cell r="J34">
            <v>49.225000000000001</v>
          </cell>
          <cell r="K34">
            <v>-14.791000000000004</v>
          </cell>
          <cell r="M34">
            <v>0</v>
          </cell>
          <cell r="N34">
            <v>6.8867999999999991</v>
          </cell>
          <cell r="R34">
            <v>32.208718127432192</v>
          </cell>
          <cell r="S34">
            <v>32.208718127432192</v>
          </cell>
          <cell r="T34">
            <v>7.5412000000000008</v>
          </cell>
          <cell r="U34">
            <v>10.011799999999999</v>
          </cell>
          <cell r="V34">
            <v>6.3558000000000003</v>
          </cell>
          <cell r="W34" t="str">
            <v>необходимо увеличить продажи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44.633000000000003</v>
          </cell>
          <cell r="E35">
            <v>21.123999999999999</v>
          </cell>
          <cell r="F35">
            <v>41.381999999999998</v>
          </cell>
          <cell r="G35">
            <v>3.367</v>
          </cell>
          <cell r="H35">
            <v>1</v>
          </cell>
          <cell r="I35">
            <v>60</v>
          </cell>
          <cell r="J35">
            <v>40.966000000000001</v>
          </cell>
          <cell r="K35">
            <v>0.41599999999999682</v>
          </cell>
          <cell r="M35">
            <v>95</v>
          </cell>
          <cell r="N35">
            <v>8.2763999999999989</v>
          </cell>
          <cell r="O35">
            <v>10</v>
          </cell>
          <cell r="R35">
            <v>13.093494756174184</v>
          </cell>
          <cell r="S35">
            <v>11.885239959402641</v>
          </cell>
          <cell r="T35">
            <v>8.4526000000000003</v>
          </cell>
          <cell r="U35">
            <v>8.077</v>
          </cell>
          <cell r="V35">
            <v>11.577400000000001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129.41</v>
          </cell>
          <cell r="E36">
            <v>123.45699999999999</v>
          </cell>
          <cell r="F36">
            <v>189.49</v>
          </cell>
          <cell r="G36">
            <v>8.7100000000000009</v>
          </cell>
          <cell r="H36">
            <v>1</v>
          </cell>
          <cell r="I36">
            <v>30</v>
          </cell>
          <cell r="J36">
            <v>189.26900000000001</v>
          </cell>
          <cell r="K36">
            <v>0.22100000000000364</v>
          </cell>
          <cell r="M36">
            <v>330</v>
          </cell>
          <cell r="N36">
            <v>37.898000000000003</v>
          </cell>
          <cell r="O36">
            <v>155</v>
          </cell>
          <cell r="R36">
            <v>13.027336534909493</v>
          </cell>
          <cell r="S36">
            <v>8.9374109451686099</v>
          </cell>
          <cell r="T36">
            <v>34.095999999999997</v>
          </cell>
          <cell r="U36">
            <v>30.5824</v>
          </cell>
          <cell r="V36">
            <v>40.413799999999995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109.53700000000001</v>
          </cell>
          <cell r="E37">
            <v>245.39599999999999</v>
          </cell>
          <cell r="F37">
            <v>237.58699999999999</v>
          </cell>
          <cell r="G37">
            <v>29.766999999999999</v>
          </cell>
          <cell r="H37">
            <v>1</v>
          </cell>
          <cell r="I37">
            <v>30</v>
          </cell>
          <cell r="J37">
            <v>238.767</v>
          </cell>
          <cell r="K37">
            <v>-1.1800000000000068</v>
          </cell>
          <cell r="M37">
            <v>350</v>
          </cell>
          <cell r="N37">
            <v>47.517399999999995</v>
          </cell>
          <cell r="O37">
            <v>240</v>
          </cell>
          <cell r="R37">
            <v>13.042948477820758</v>
          </cell>
          <cell r="S37">
            <v>7.9921670798486453</v>
          </cell>
          <cell r="T37">
            <v>37.243400000000001</v>
          </cell>
          <cell r="U37">
            <v>39.2562</v>
          </cell>
          <cell r="V37">
            <v>44.828400000000002</v>
          </cell>
        </row>
        <row r="38">
          <cell r="A38" t="str">
            <v>254  Сосиски Датские, ВЕС, ТМ КОЛБАСНЫЙ СТАНДАРТ ПОКОМ</v>
          </cell>
          <cell r="B38" t="str">
            <v>кг</v>
          </cell>
          <cell r="E38">
            <v>23.253</v>
          </cell>
          <cell r="F38">
            <v>23.253</v>
          </cell>
          <cell r="H38">
            <v>1</v>
          </cell>
          <cell r="I38">
            <v>40</v>
          </cell>
          <cell r="J38">
            <v>18.399999999999999</v>
          </cell>
          <cell r="K38">
            <v>4.8530000000000015</v>
          </cell>
          <cell r="N38">
            <v>4.6505999999999998</v>
          </cell>
          <cell r="O38">
            <v>60</v>
          </cell>
          <cell r="R38">
            <v>12.901561088891757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D39">
            <v>389.18299999999999</v>
          </cell>
          <cell r="F39">
            <v>289.92899999999997</v>
          </cell>
          <cell r="G39">
            <v>47.777999999999999</v>
          </cell>
          <cell r="H39">
            <v>1</v>
          </cell>
          <cell r="I39">
            <v>40</v>
          </cell>
          <cell r="J39">
            <v>287.75799999999998</v>
          </cell>
          <cell r="K39">
            <v>2.1709999999999923</v>
          </cell>
          <cell r="M39">
            <v>240</v>
          </cell>
          <cell r="N39">
            <v>57.985799999999998</v>
          </cell>
          <cell r="O39">
            <v>470</v>
          </cell>
          <cell r="R39">
            <v>13.068337420540892</v>
          </cell>
          <cell r="S39">
            <v>4.9629047111534206</v>
          </cell>
          <cell r="T39">
            <v>57.523600000000002</v>
          </cell>
          <cell r="U39">
            <v>32.731000000000002</v>
          </cell>
          <cell r="V39">
            <v>41.429400000000001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147.887</v>
          </cell>
          <cell r="F40">
            <v>88.379000000000005</v>
          </cell>
          <cell r="G40">
            <v>36.021000000000001</v>
          </cell>
          <cell r="H40">
            <v>1</v>
          </cell>
          <cell r="I40">
            <v>35</v>
          </cell>
          <cell r="J40">
            <v>84.71</v>
          </cell>
          <cell r="K40">
            <v>3.6690000000000111</v>
          </cell>
          <cell r="M40">
            <v>95</v>
          </cell>
          <cell r="N40">
            <v>17.675800000000002</v>
          </cell>
          <cell r="O40">
            <v>100</v>
          </cell>
          <cell r="R40">
            <v>13.069903483859287</v>
          </cell>
          <cell r="S40">
            <v>7.4124509215990226</v>
          </cell>
          <cell r="T40">
            <v>22.212</v>
          </cell>
          <cell r="U40">
            <v>15.175999999999998</v>
          </cell>
          <cell r="V40">
            <v>15.927000000000001</v>
          </cell>
        </row>
        <row r="41">
          <cell r="A41" t="str">
            <v>263  Шпикачки Стародворские, ВЕС.  ПОКОМ</v>
          </cell>
          <cell r="B41" t="str">
            <v>кг</v>
          </cell>
          <cell r="D41">
            <v>7.9139999999999997</v>
          </cell>
          <cell r="E41">
            <v>15.669</v>
          </cell>
          <cell r="F41">
            <v>23.582999999999998</v>
          </cell>
          <cell r="H41">
            <v>1</v>
          </cell>
          <cell r="I41">
            <v>30</v>
          </cell>
          <cell r="J41">
            <v>24.440999999999999</v>
          </cell>
          <cell r="K41">
            <v>-0.85800000000000054</v>
          </cell>
          <cell r="M41">
            <v>10</v>
          </cell>
          <cell r="N41">
            <v>4.7165999999999997</v>
          </cell>
          <cell r="O41">
            <v>55</v>
          </cell>
          <cell r="R41">
            <v>13.781113513971929</v>
          </cell>
          <cell r="S41">
            <v>2.1201713098418353</v>
          </cell>
          <cell r="T41">
            <v>0</v>
          </cell>
          <cell r="U41">
            <v>0</v>
          </cell>
          <cell r="V41">
            <v>1.5138</v>
          </cell>
        </row>
        <row r="42">
          <cell r="A42" t="str">
            <v>265  Колбаса Балыкбургская, ВЕС, ТМ Баварушка  ПОКОМ</v>
          </cell>
          <cell r="B42" t="str">
            <v>кг</v>
          </cell>
          <cell r="D42">
            <v>549.19100000000003</v>
          </cell>
          <cell r="E42">
            <v>309.74400000000003</v>
          </cell>
          <cell r="F42">
            <v>451.82100000000003</v>
          </cell>
          <cell r="G42">
            <v>261.14800000000002</v>
          </cell>
          <cell r="H42">
            <v>1</v>
          </cell>
          <cell r="I42">
            <v>45</v>
          </cell>
          <cell r="J42">
            <v>443.35599999999999</v>
          </cell>
          <cell r="K42">
            <v>8.4650000000000318</v>
          </cell>
          <cell r="M42">
            <v>660</v>
          </cell>
          <cell r="N42">
            <v>90.364200000000011</v>
          </cell>
          <cell r="O42">
            <v>255</v>
          </cell>
          <cell r="R42">
            <v>13.015641149924416</v>
          </cell>
          <cell r="S42">
            <v>10.193727161862773</v>
          </cell>
          <cell r="T42">
            <v>112.0848</v>
          </cell>
          <cell r="U42">
            <v>93.738199999999992</v>
          </cell>
          <cell r="V42">
            <v>98.314800000000005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D43">
            <v>174.904</v>
          </cell>
          <cell r="E43">
            <v>333.57299999999998</v>
          </cell>
          <cell r="F43">
            <v>298.98200000000003</v>
          </cell>
          <cell r="G43">
            <v>93.715000000000003</v>
          </cell>
          <cell r="H43">
            <v>1</v>
          </cell>
          <cell r="I43">
            <v>45</v>
          </cell>
          <cell r="J43">
            <v>293.95800000000003</v>
          </cell>
          <cell r="K43">
            <v>5.0240000000000009</v>
          </cell>
          <cell r="M43">
            <v>635</v>
          </cell>
          <cell r="N43">
            <v>59.796400000000006</v>
          </cell>
          <cell r="O43">
            <v>50</v>
          </cell>
          <cell r="R43">
            <v>13.022773946257633</v>
          </cell>
          <cell r="S43">
            <v>12.186603206882019</v>
          </cell>
          <cell r="T43">
            <v>61.690800000000003</v>
          </cell>
          <cell r="U43">
            <v>61.111800000000002</v>
          </cell>
          <cell r="V43">
            <v>78.932400000000001</v>
          </cell>
        </row>
        <row r="44">
          <cell r="A44" t="str">
            <v>271  Колбаса Сервелат Левантский ТМ Особый Рецепт, ВЕС. ПОКОМ</v>
          </cell>
          <cell r="B44" t="str">
            <v>кг</v>
          </cell>
          <cell r="D44">
            <v>2.875</v>
          </cell>
          <cell r="E44">
            <v>17.376000000000001</v>
          </cell>
          <cell r="F44">
            <v>17.364999999999998</v>
          </cell>
          <cell r="H44">
            <v>1</v>
          </cell>
          <cell r="I44">
            <v>35</v>
          </cell>
          <cell r="J44">
            <v>17.103000000000002</v>
          </cell>
          <cell r="K44">
            <v>0.2619999999999969</v>
          </cell>
          <cell r="M44">
            <v>20</v>
          </cell>
          <cell r="N44">
            <v>3.4729999999999999</v>
          </cell>
          <cell r="O44">
            <v>25</v>
          </cell>
          <cell r="R44">
            <v>12.95709761013533</v>
          </cell>
          <cell r="S44">
            <v>5.7587100489490357</v>
          </cell>
          <cell r="T44">
            <v>0</v>
          </cell>
          <cell r="U44">
            <v>0</v>
          </cell>
          <cell r="V44">
            <v>2.6040000000000001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Нояб</v>
          </cell>
          <cell r="D45">
            <v>216</v>
          </cell>
          <cell r="F45">
            <v>127</v>
          </cell>
          <cell r="H45">
            <v>0.4</v>
          </cell>
          <cell r="I45">
            <v>45</v>
          </cell>
          <cell r="J45">
            <v>148</v>
          </cell>
          <cell r="K45">
            <v>-21</v>
          </cell>
          <cell r="M45">
            <v>660</v>
          </cell>
          <cell r="N45">
            <v>25.4</v>
          </cell>
          <cell r="R45">
            <v>25.984251968503937</v>
          </cell>
          <cell r="S45">
            <v>25.984251968503937</v>
          </cell>
          <cell r="T45">
            <v>70</v>
          </cell>
          <cell r="U45">
            <v>16.2</v>
          </cell>
          <cell r="V45">
            <v>87.4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E46">
            <v>10</v>
          </cell>
          <cell r="F46">
            <v>10</v>
          </cell>
          <cell r="H46">
            <v>0.45</v>
          </cell>
          <cell r="I46">
            <v>50</v>
          </cell>
          <cell r="J46">
            <v>12</v>
          </cell>
          <cell r="K46">
            <v>-2</v>
          </cell>
          <cell r="M46">
            <v>15</v>
          </cell>
          <cell r="N46">
            <v>2</v>
          </cell>
          <cell r="O46">
            <v>15</v>
          </cell>
          <cell r="R46">
            <v>15</v>
          </cell>
          <cell r="S46">
            <v>7.5</v>
          </cell>
          <cell r="T46">
            <v>0</v>
          </cell>
          <cell r="U46">
            <v>0</v>
          </cell>
          <cell r="V46">
            <v>2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Нояб</v>
          </cell>
          <cell r="E47">
            <v>148</v>
          </cell>
          <cell r="F47">
            <v>146</v>
          </cell>
          <cell r="H47">
            <v>0.4</v>
          </cell>
          <cell r="I47">
            <v>40</v>
          </cell>
          <cell r="J47">
            <v>151</v>
          </cell>
          <cell r="K47">
            <v>-5</v>
          </cell>
          <cell r="M47">
            <v>0</v>
          </cell>
          <cell r="N47">
            <v>29.2</v>
          </cell>
          <cell r="O47">
            <v>380</v>
          </cell>
          <cell r="R47">
            <v>13.013698630136986</v>
          </cell>
          <cell r="S47">
            <v>0</v>
          </cell>
          <cell r="T47">
            <v>8</v>
          </cell>
          <cell r="U47">
            <v>19.399999999999999</v>
          </cell>
          <cell r="V47">
            <v>0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Нояб</v>
          </cell>
          <cell r="D48">
            <v>330</v>
          </cell>
          <cell r="E48">
            <v>138</v>
          </cell>
          <cell r="F48">
            <v>392</v>
          </cell>
          <cell r="G48">
            <v>-11</v>
          </cell>
          <cell r="H48">
            <v>0.4</v>
          </cell>
          <cell r="I48">
            <v>45</v>
          </cell>
          <cell r="J48">
            <v>380</v>
          </cell>
          <cell r="K48">
            <v>12</v>
          </cell>
          <cell r="M48">
            <v>570</v>
          </cell>
          <cell r="N48">
            <v>78.400000000000006</v>
          </cell>
          <cell r="O48">
            <v>460</v>
          </cell>
          <cell r="R48">
            <v>12.997448979591836</v>
          </cell>
          <cell r="S48">
            <v>7.1301020408163263</v>
          </cell>
          <cell r="T48">
            <v>74.8</v>
          </cell>
          <cell r="U48">
            <v>56.2</v>
          </cell>
          <cell r="V48">
            <v>68.599999999999994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Нояб</v>
          </cell>
          <cell r="D49">
            <v>3</v>
          </cell>
          <cell r="E49">
            <v>732</v>
          </cell>
          <cell r="F49">
            <v>542</v>
          </cell>
          <cell r="G49">
            <v>158</v>
          </cell>
          <cell r="H49">
            <v>0.4</v>
          </cell>
          <cell r="I49">
            <v>40</v>
          </cell>
          <cell r="J49">
            <v>535</v>
          </cell>
          <cell r="K49">
            <v>7</v>
          </cell>
          <cell r="M49">
            <v>0</v>
          </cell>
          <cell r="N49">
            <v>108.4</v>
          </cell>
          <cell r="O49">
            <v>1300</v>
          </cell>
          <cell r="R49">
            <v>13.450184501845017</v>
          </cell>
          <cell r="S49">
            <v>1.4575645756457565</v>
          </cell>
          <cell r="T49">
            <v>29.4</v>
          </cell>
          <cell r="U49">
            <v>91.8</v>
          </cell>
          <cell r="V49">
            <v>8.1999999999999993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Нояб</v>
          </cell>
          <cell r="E50">
            <v>86.701999999999998</v>
          </cell>
          <cell r="F50">
            <v>82.754999999999995</v>
          </cell>
          <cell r="G50">
            <v>3.9470000000000001</v>
          </cell>
          <cell r="H50">
            <v>1</v>
          </cell>
          <cell r="I50">
            <v>50</v>
          </cell>
          <cell r="J50">
            <v>82.206999999999994</v>
          </cell>
          <cell r="K50">
            <v>0.54800000000000182</v>
          </cell>
          <cell r="M50">
            <v>0</v>
          </cell>
          <cell r="N50">
            <v>16.550999999999998</v>
          </cell>
          <cell r="O50">
            <v>220</v>
          </cell>
          <cell r="R50">
            <v>13.530723219140839</v>
          </cell>
          <cell r="S50">
            <v>0.23847501661531029</v>
          </cell>
          <cell r="T50">
            <v>4.0495999999999999</v>
          </cell>
          <cell r="U50">
            <v>9.4445999999999994</v>
          </cell>
          <cell r="V50">
            <v>1.1224000000000001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Нояб</v>
          </cell>
          <cell r="D51">
            <v>22.664000000000001</v>
          </cell>
          <cell r="E51">
            <v>43.46</v>
          </cell>
          <cell r="F51">
            <v>37.764000000000003</v>
          </cell>
          <cell r="H51">
            <v>1</v>
          </cell>
          <cell r="I51">
            <v>50</v>
          </cell>
          <cell r="J51">
            <v>41.332000000000001</v>
          </cell>
          <cell r="K51">
            <v>-3.5679999999999978</v>
          </cell>
          <cell r="M51">
            <v>100</v>
          </cell>
          <cell r="N51">
            <v>7.5528000000000004</v>
          </cell>
          <cell r="R51">
            <v>13.240122868340217</v>
          </cell>
          <cell r="S51">
            <v>13.240122868340217</v>
          </cell>
          <cell r="T51">
            <v>6.2856000000000005</v>
          </cell>
          <cell r="U51">
            <v>7.5524000000000004</v>
          </cell>
          <cell r="V51">
            <v>13.244800000000001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Нояб</v>
          </cell>
          <cell r="D52">
            <v>26.974</v>
          </cell>
          <cell r="E52">
            <v>16.068000000000001</v>
          </cell>
          <cell r="F52">
            <v>30.527000000000001</v>
          </cell>
          <cell r="G52">
            <v>-14.459</v>
          </cell>
          <cell r="H52">
            <v>1</v>
          </cell>
          <cell r="I52">
            <v>55</v>
          </cell>
          <cell r="J52">
            <v>31.233000000000001</v>
          </cell>
          <cell r="K52">
            <v>-0.70599999999999952</v>
          </cell>
          <cell r="M52">
            <v>160</v>
          </cell>
          <cell r="N52">
            <v>6.1054000000000004</v>
          </cell>
          <cell r="R52">
            <v>23.838077767222458</v>
          </cell>
          <cell r="S52">
            <v>23.838077767222458</v>
          </cell>
          <cell r="T52">
            <v>9.8966000000000012</v>
          </cell>
          <cell r="U52">
            <v>9.5445999999999991</v>
          </cell>
          <cell r="V52">
            <v>19.312999999999999</v>
          </cell>
        </row>
        <row r="53">
          <cell r="A53" t="str">
            <v>318 Сосиски Датские ТМ Зареченские колбасы ТС Зареченские п полиамид в модифициров  ПОКОМ</v>
          </cell>
          <cell r="B53" t="str">
            <v>кг</v>
          </cell>
          <cell r="D53">
            <v>205.49299999999999</v>
          </cell>
          <cell r="E53">
            <v>15.59</v>
          </cell>
          <cell r="F53">
            <v>129.815</v>
          </cell>
          <cell r="H53">
            <v>1</v>
          </cell>
          <cell r="I53">
            <v>40</v>
          </cell>
          <cell r="J53">
            <v>129.666</v>
          </cell>
          <cell r="K53">
            <v>0.14900000000000091</v>
          </cell>
          <cell r="M53">
            <v>580</v>
          </cell>
          <cell r="N53">
            <v>25.963000000000001</v>
          </cell>
          <cell r="R53">
            <v>22.339483110580442</v>
          </cell>
          <cell r="S53">
            <v>22.339483110580442</v>
          </cell>
          <cell r="T53">
            <v>61.594200000000001</v>
          </cell>
          <cell r="U53">
            <v>36.143999999999998</v>
          </cell>
          <cell r="V53">
            <v>70.746400000000008</v>
          </cell>
        </row>
        <row r="54">
          <cell r="A54" t="str">
            <v>320  Сосиски Сочинки с сочным окороком 0,4 кг ТМ Стародворье  ПОКОМ</v>
          </cell>
          <cell r="B54" t="str">
            <v>шт</v>
          </cell>
          <cell r="C54" t="str">
            <v>Нояб</v>
          </cell>
          <cell r="D54">
            <v>354</v>
          </cell>
          <cell r="F54">
            <v>238</v>
          </cell>
          <cell r="G54">
            <v>-5</v>
          </cell>
          <cell r="H54">
            <v>0.4</v>
          </cell>
          <cell r="I54">
            <v>45</v>
          </cell>
          <cell r="J54">
            <v>304</v>
          </cell>
          <cell r="K54">
            <v>-66</v>
          </cell>
          <cell r="M54">
            <v>690</v>
          </cell>
          <cell r="N54">
            <v>47.6</v>
          </cell>
          <cell r="R54">
            <v>14.390756302521009</v>
          </cell>
          <cell r="S54">
            <v>14.390756302521009</v>
          </cell>
          <cell r="T54">
            <v>80.599999999999994</v>
          </cell>
          <cell r="U54">
            <v>29.8</v>
          </cell>
          <cell r="V54">
            <v>84</v>
          </cell>
        </row>
        <row r="55">
          <cell r="A55" t="str">
            <v>321 Сосиски Сочинки по-баварски с сыром ТМ Стародворье в оболочке  ПОКОМ</v>
          </cell>
          <cell r="B55" t="str">
            <v>кг</v>
          </cell>
          <cell r="E55">
            <v>5</v>
          </cell>
          <cell r="G55">
            <v>5</v>
          </cell>
          <cell r="H55">
            <v>1</v>
          </cell>
          <cell r="I55">
            <v>40</v>
          </cell>
          <cell r="K55">
            <v>0</v>
          </cell>
          <cell r="N55">
            <v>0</v>
          </cell>
          <cell r="R55" t="e">
            <v>#DIV/0!</v>
          </cell>
          <cell r="S55" t="e">
            <v>#DIV/0!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323 Колбаса варенокопченая Балыкбургская рубленая ТМ Баварушка срез 0,35 кг 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  <cell r="J56">
            <v>6</v>
          </cell>
          <cell r="K56">
            <v>0</v>
          </cell>
          <cell r="M56">
            <v>9.6</v>
          </cell>
          <cell r="N56">
            <v>1.2</v>
          </cell>
          <cell r="O56">
            <v>6</v>
          </cell>
          <cell r="R56">
            <v>13</v>
          </cell>
          <cell r="S56">
            <v>8</v>
          </cell>
          <cell r="T56">
            <v>0</v>
          </cell>
          <cell r="U56">
            <v>0</v>
          </cell>
          <cell r="V56">
            <v>1.2</v>
          </cell>
        </row>
        <row r="57">
          <cell r="A57" t="str">
            <v>343 Колбаса Докторская оригинальная ТМ Особый рецепт в оболочке полиамид 0,4 кг.  ПОКОМ</v>
          </cell>
          <cell r="B57" t="str">
            <v>шт</v>
          </cell>
          <cell r="D57">
            <v>4</v>
          </cell>
          <cell r="E57">
            <v>10</v>
          </cell>
          <cell r="F57">
            <v>6</v>
          </cell>
          <cell r="G57">
            <v>6</v>
          </cell>
          <cell r="H57">
            <v>0.4</v>
          </cell>
          <cell r="I57">
            <v>60</v>
          </cell>
          <cell r="J57">
            <v>6</v>
          </cell>
          <cell r="K57">
            <v>0</v>
          </cell>
          <cell r="M57">
            <v>9.1999999999999993</v>
          </cell>
          <cell r="N57">
            <v>1.2</v>
          </cell>
          <cell r="R57">
            <v>12.666666666666666</v>
          </cell>
          <cell r="S57">
            <v>12.666666666666666</v>
          </cell>
          <cell r="T57">
            <v>0</v>
          </cell>
          <cell r="U57">
            <v>0</v>
          </cell>
          <cell r="V57">
            <v>1.2</v>
          </cell>
        </row>
        <row r="58">
          <cell r="A58" t="str">
            <v>346 Колбаса Сервелат Филейбургский с копченой грудинкой ТМ Баварушка в оболов/у 0,35 кг срез  ПОКОМ</v>
          </cell>
          <cell r="B58" t="str">
            <v>шт</v>
          </cell>
          <cell r="E58">
            <v>6</v>
          </cell>
          <cell r="F58">
            <v>5</v>
          </cell>
          <cell r="H58">
            <v>0.35</v>
          </cell>
          <cell r="I58">
            <v>45</v>
          </cell>
          <cell r="J58">
            <v>5</v>
          </cell>
          <cell r="K58">
            <v>0</v>
          </cell>
          <cell r="M58">
            <v>9.6</v>
          </cell>
          <cell r="N58">
            <v>1</v>
          </cell>
          <cell r="O58">
            <v>3.4000000000000004</v>
          </cell>
          <cell r="R58">
            <v>13</v>
          </cell>
          <cell r="S58">
            <v>9.6</v>
          </cell>
          <cell r="T58">
            <v>0</v>
          </cell>
          <cell r="U58">
            <v>0</v>
          </cell>
          <cell r="V58">
            <v>1.2</v>
          </cell>
        </row>
        <row r="59">
          <cell r="A59" t="str">
            <v>347 Паштет печеночный со сливочным маслом ТМ Стародворье ламистер 0,1 кг. Консервы   ПОКОМ</v>
          </cell>
          <cell r="B59" t="str">
            <v>шт</v>
          </cell>
          <cell r="E59">
            <v>20</v>
          </cell>
          <cell r="F59">
            <v>11</v>
          </cell>
          <cell r="G59">
            <v>8</v>
          </cell>
          <cell r="H59">
            <v>0.1</v>
          </cell>
          <cell r="I59">
            <v>730</v>
          </cell>
          <cell r="J59">
            <v>26</v>
          </cell>
          <cell r="K59">
            <v>-15</v>
          </cell>
          <cell r="M59">
            <v>30</v>
          </cell>
          <cell r="N59">
            <v>2.2000000000000002</v>
          </cell>
          <cell r="R59">
            <v>17.27272727272727</v>
          </cell>
          <cell r="S59">
            <v>17.27272727272727</v>
          </cell>
          <cell r="T59">
            <v>0</v>
          </cell>
          <cell r="U59">
            <v>0</v>
          </cell>
          <cell r="V59">
            <v>4</v>
          </cell>
        </row>
        <row r="60">
          <cell r="A60" t="str">
            <v>352  Сардельки Сочинки с сыром 0,4 кг ТМ Стародворье   ПОКОМ</v>
          </cell>
          <cell r="B60" t="str">
            <v>шт</v>
          </cell>
          <cell r="C60" t="str">
            <v>Нояб</v>
          </cell>
          <cell r="D60">
            <v>-7</v>
          </cell>
          <cell r="E60">
            <v>366</v>
          </cell>
          <cell r="F60">
            <v>235</v>
          </cell>
          <cell r="G60">
            <v>124</v>
          </cell>
          <cell r="H60">
            <v>0.4</v>
          </cell>
          <cell r="I60">
            <v>40</v>
          </cell>
          <cell r="J60">
            <v>237</v>
          </cell>
          <cell r="K60">
            <v>-2</v>
          </cell>
          <cell r="M60">
            <v>0</v>
          </cell>
          <cell r="N60">
            <v>47</v>
          </cell>
          <cell r="O60">
            <v>487</v>
          </cell>
          <cell r="R60">
            <v>13</v>
          </cell>
          <cell r="S60">
            <v>2.6382978723404253</v>
          </cell>
          <cell r="T60">
            <v>2.4</v>
          </cell>
          <cell r="U60">
            <v>44</v>
          </cell>
          <cell r="V60">
            <v>7.4</v>
          </cell>
        </row>
        <row r="61">
          <cell r="A61" t="str">
            <v>355 Сос Молочные для завтрака ОР полиамид мгс 0,4 кг НД СК  ПОКОМ</v>
          </cell>
          <cell r="B61" t="str">
            <v>шт</v>
          </cell>
          <cell r="E61">
            <v>6</v>
          </cell>
          <cell r="F61">
            <v>6</v>
          </cell>
          <cell r="H61">
            <v>0.4</v>
          </cell>
          <cell r="I61">
            <v>40</v>
          </cell>
          <cell r="J61">
            <v>6</v>
          </cell>
          <cell r="K61">
            <v>0</v>
          </cell>
          <cell r="M61">
            <v>9.6</v>
          </cell>
          <cell r="N61">
            <v>1.2</v>
          </cell>
          <cell r="O61">
            <v>6</v>
          </cell>
          <cell r="R61">
            <v>13</v>
          </cell>
          <cell r="S61">
            <v>8</v>
          </cell>
          <cell r="T61">
            <v>0</v>
          </cell>
          <cell r="U61">
            <v>0</v>
          </cell>
          <cell r="V61">
            <v>1.2</v>
          </cell>
        </row>
        <row r="62">
          <cell r="A62" t="str">
            <v>360 Колбаса варено-копченая  Сервелат Левантский ТМ Особый Рецепт  0,35 кг  ПОКОМ</v>
          </cell>
          <cell r="B62" t="str">
            <v>шт</v>
          </cell>
          <cell r="D62">
            <v>2</v>
          </cell>
          <cell r="E62">
            <v>8</v>
          </cell>
          <cell r="F62">
            <v>10</v>
          </cell>
          <cell r="H62">
            <v>0.35</v>
          </cell>
          <cell r="I62">
            <v>35</v>
          </cell>
          <cell r="J62">
            <v>10</v>
          </cell>
          <cell r="K62">
            <v>0</v>
          </cell>
          <cell r="M62">
            <v>10</v>
          </cell>
          <cell r="N62">
            <v>2</v>
          </cell>
          <cell r="O62">
            <v>16</v>
          </cell>
          <cell r="R62">
            <v>13</v>
          </cell>
          <cell r="S62">
            <v>5</v>
          </cell>
          <cell r="T62">
            <v>0</v>
          </cell>
          <cell r="U62">
            <v>0</v>
          </cell>
          <cell r="V62">
            <v>1.2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 t="str">
            <v>Нояб</v>
          </cell>
          <cell r="D63">
            <v>32.765000000000001</v>
          </cell>
          <cell r="E63">
            <v>10.847</v>
          </cell>
          <cell r="F63">
            <v>19.477</v>
          </cell>
          <cell r="G63">
            <v>-2.7120000000000002</v>
          </cell>
          <cell r="H63">
            <v>1</v>
          </cell>
          <cell r="I63">
            <v>50</v>
          </cell>
          <cell r="J63">
            <v>19.832000000000001</v>
          </cell>
          <cell r="K63">
            <v>-0.35500000000000043</v>
          </cell>
          <cell r="M63">
            <v>140.2122</v>
          </cell>
          <cell r="N63">
            <v>3.8954</v>
          </cell>
          <cell r="R63">
            <v>35.298095189197518</v>
          </cell>
          <cell r="S63">
            <v>35.298095189197518</v>
          </cell>
          <cell r="T63">
            <v>6.4584000000000001</v>
          </cell>
          <cell r="U63">
            <v>8.0950000000000006</v>
          </cell>
          <cell r="V63">
            <v>17.434800000000003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 t="str">
            <v>Нояб</v>
          </cell>
          <cell r="D64">
            <v>2.6419999999999999</v>
          </cell>
          <cell r="E64">
            <v>53.982999999999997</v>
          </cell>
          <cell r="F64">
            <v>31.018999999999998</v>
          </cell>
          <cell r="G64">
            <v>5.298</v>
          </cell>
          <cell r="H64">
            <v>1</v>
          </cell>
          <cell r="I64">
            <v>50</v>
          </cell>
          <cell r="J64">
            <v>36.924999999999997</v>
          </cell>
          <cell r="K64">
            <v>-5.9059999999999988</v>
          </cell>
          <cell r="M64">
            <v>30</v>
          </cell>
          <cell r="N64">
            <v>6.2037999999999993</v>
          </cell>
          <cell r="O64">
            <v>45.351399999999984</v>
          </cell>
          <cell r="R64">
            <v>13</v>
          </cell>
          <cell r="S64">
            <v>5.6897385473419524</v>
          </cell>
          <cell r="T64">
            <v>1.3683999999999998</v>
          </cell>
          <cell r="U64">
            <v>6.5676000000000005</v>
          </cell>
          <cell r="V64">
            <v>4.6052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 t="str">
            <v>Нояб</v>
          </cell>
          <cell r="D65">
            <v>204</v>
          </cell>
          <cell r="F65">
            <v>104</v>
          </cell>
          <cell r="H65">
            <v>0.4</v>
          </cell>
          <cell r="I65">
            <v>40</v>
          </cell>
          <cell r="J65">
            <v>117</v>
          </cell>
          <cell r="K65">
            <v>-13</v>
          </cell>
          <cell r="M65">
            <v>585</v>
          </cell>
          <cell r="N65">
            <v>20.8</v>
          </cell>
          <cell r="R65">
            <v>28.125</v>
          </cell>
          <cell r="S65">
            <v>28.125</v>
          </cell>
          <cell r="T65">
            <v>58.4</v>
          </cell>
          <cell r="U65">
            <v>14.8</v>
          </cell>
          <cell r="V65">
            <v>69.2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 t="str">
            <v>Нояб</v>
          </cell>
          <cell r="D66">
            <v>165</v>
          </cell>
          <cell r="E66">
            <v>558</v>
          </cell>
          <cell r="F66">
            <v>484</v>
          </cell>
          <cell r="G66">
            <v>153</v>
          </cell>
          <cell r="H66">
            <v>0.4</v>
          </cell>
          <cell r="I66">
            <v>40</v>
          </cell>
          <cell r="J66">
            <v>460</v>
          </cell>
          <cell r="K66">
            <v>24</v>
          </cell>
          <cell r="M66">
            <v>355</v>
          </cell>
          <cell r="N66">
            <v>96.8</v>
          </cell>
          <cell r="O66">
            <v>750.39999999999986</v>
          </cell>
          <cell r="R66">
            <v>12.999999999999998</v>
          </cell>
          <cell r="S66">
            <v>5.2479338842975212</v>
          </cell>
          <cell r="T66">
            <v>62.8</v>
          </cell>
          <cell r="U66">
            <v>75.599999999999994</v>
          </cell>
          <cell r="V66">
            <v>70.400000000000006</v>
          </cell>
        </row>
        <row r="67">
          <cell r="A67" t="str">
            <v>376  Сардельки Сочинки с сочным окороком ТМ Стародворье полиамид мгс ф/в 0,4 кг СК3</v>
          </cell>
          <cell r="B67" t="str">
            <v>шт</v>
          </cell>
          <cell r="D67">
            <v>-1</v>
          </cell>
          <cell r="E67">
            <v>1</v>
          </cell>
          <cell r="H67">
            <v>0</v>
          </cell>
          <cell r="I67">
            <v>40</v>
          </cell>
          <cell r="J67">
            <v>2</v>
          </cell>
          <cell r="K67">
            <v>-2</v>
          </cell>
          <cell r="M67">
            <v>0</v>
          </cell>
          <cell r="N67">
            <v>0</v>
          </cell>
          <cell r="R67" t="e">
            <v>#DIV/0!</v>
          </cell>
          <cell r="S67" t="e">
            <v>#DIV/0!</v>
          </cell>
          <cell r="T67">
            <v>0</v>
          </cell>
          <cell r="U67">
            <v>0</v>
          </cell>
          <cell r="V67">
            <v>0.2</v>
          </cell>
        </row>
        <row r="68">
          <cell r="A68" t="str">
            <v>381  Сардельки Сочинки 0,4кг ТМ Стародворье  ПОКОМ</v>
          </cell>
          <cell r="B68" t="str">
            <v>шт</v>
          </cell>
          <cell r="C68" t="str">
            <v>Нояб</v>
          </cell>
          <cell r="D68">
            <v>1</v>
          </cell>
          <cell r="E68">
            <v>234</v>
          </cell>
          <cell r="F68">
            <v>154</v>
          </cell>
          <cell r="G68">
            <v>61</v>
          </cell>
          <cell r="H68">
            <v>0.4</v>
          </cell>
          <cell r="I68">
            <v>40</v>
          </cell>
          <cell r="J68">
            <v>157</v>
          </cell>
          <cell r="K68">
            <v>-3</v>
          </cell>
          <cell r="M68">
            <v>145</v>
          </cell>
          <cell r="N68">
            <v>30.8</v>
          </cell>
          <cell r="O68">
            <v>194.40000000000003</v>
          </cell>
          <cell r="R68">
            <v>13</v>
          </cell>
          <cell r="S68">
            <v>6.6883116883116882</v>
          </cell>
          <cell r="T68">
            <v>20.2</v>
          </cell>
          <cell r="U68">
            <v>29.2</v>
          </cell>
          <cell r="V68">
            <v>26</v>
          </cell>
        </row>
        <row r="69">
          <cell r="A69" t="str">
            <v>383 Колбаса Сочинка по-европейски с сочной грудиной ТМ Стародворье в оболочке фиброуз в ва  Поком</v>
          </cell>
          <cell r="B69" t="str">
            <v>кг</v>
          </cell>
          <cell r="E69">
            <v>314.37700000000001</v>
          </cell>
          <cell r="F69">
            <v>309.86</v>
          </cell>
          <cell r="G69">
            <v>4.5170000000000003</v>
          </cell>
          <cell r="H69">
            <v>1</v>
          </cell>
          <cell r="I69">
            <v>40</v>
          </cell>
          <cell r="J69">
            <v>314.76400000000001</v>
          </cell>
          <cell r="K69">
            <v>-4.9039999999999964</v>
          </cell>
          <cell r="M69">
            <v>0</v>
          </cell>
          <cell r="N69">
            <v>61.972000000000001</v>
          </cell>
          <cell r="O69">
            <v>801.11899999999991</v>
          </cell>
          <cell r="R69">
            <v>13</v>
          </cell>
          <cell r="S69">
            <v>7.2887755760666112E-2</v>
          </cell>
          <cell r="T69">
            <v>7.7602000000000002</v>
          </cell>
          <cell r="U69">
            <v>38.926200000000001</v>
          </cell>
          <cell r="V69">
            <v>0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B70" t="str">
            <v>кг</v>
          </cell>
          <cell r="E70">
            <v>332.30399999999997</v>
          </cell>
          <cell r="F70">
            <v>299.59500000000003</v>
          </cell>
          <cell r="G70">
            <v>32.709000000000003</v>
          </cell>
          <cell r="H70">
            <v>1</v>
          </cell>
          <cell r="I70">
            <v>40</v>
          </cell>
          <cell r="J70">
            <v>302.85399999999998</v>
          </cell>
          <cell r="K70">
            <v>-3.2589999999999577</v>
          </cell>
          <cell r="M70">
            <v>0</v>
          </cell>
          <cell r="N70">
            <v>59.919000000000004</v>
          </cell>
          <cell r="O70">
            <v>746.23800000000006</v>
          </cell>
          <cell r="R70">
            <v>13.000000000000002</v>
          </cell>
          <cell r="S70">
            <v>0.5458869473789616</v>
          </cell>
          <cell r="T70">
            <v>6.7266000000000004</v>
          </cell>
          <cell r="U70">
            <v>41.108800000000002</v>
          </cell>
          <cell r="V70">
            <v>0</v>
          </cell>
        </row>
        <row r="71">
          <cell r="A71" t="str">
            <v>389 Колбаса вареная Мусульманская Халяль ТМ Вязанка Халяль оболочка вектор 0,4 кг АК.  Поком</v>
          </cell>
          <cell r="B71" t="str">
            <v>шт</v>
          </cell>
          <cell r="D71">
            <v>73</v>
          </cell>
          <cell r="E71">
            <v>72</v>
          </cell>
          <cell r="F71">
            <v>2</v>
          </cell>
          <cell r="G71">
            <v>137</v>
          </cell>
          <cell r="H71">
            <v>0.4</v>
          </cell>
          <cell r="I71">
            <v>90</v>
          </cell>
          <cell r="J71">
            <v>2</v>
          </cell>
          <cell r="K71">
            <v>0</v>
          </cell>
          <cell r="M71">
            <v>10</v>
          </cell>
          <cell r="N71">
            <v>0.4</v>
          </cell>
          <cell r="R71">
            <v>367.5</v>
          </cell>
          <cell r="S71">
            <v>367.5</v>
          </cell>
          <cell r="T71">
            <v>12</v>
          </cell>
          <cell r="U71">
            <v>10.4</v>
          </cell>
          <cell r="V71">
            <v>8.8000000000000007</v>
          </cell>
          <cell r="W71" t="str">
            <v>необходимо увеличить продажи</v>
          </cell>
        </row>
        <row r="72">
          <cell r="A72" t="str">
            <v>390 Сосиски Восточные Халяль ТМ Вязанка в оболочке полиамид в вакуумной упаковке 0,33 кг  Поком</v>
          </cell>
          <cell r="B72" t="str">
            <v>шт</v>
          </cell>
          <cell r="D72">
            <v>116</v>
          </cell>
          <cell r="E72">
            <v>32</v>
          </cell>
          <cell r="F72">
            <v>26</v>
          </cell>
          <cell r="G72">
            <v>112</v>
          </cell>
          <cell r="H72">
            <v>0.33</v>
          </cell>
          <cell r="I72">
            <v>60</v>
          </cell>
          <cell r="J72">
            <v>26</v>
          </cell>
          <cell r="K72">
            <v>0</v>
          </cell>
          <cell r="M72">
            <v>35</v>
          </cell>
          <cell r="N72">
            <v>5.2</v>
          </cell>
          <cell r="R72">
            <v>28.269230769230766</v>
          </cell>
          <cell r="S72">
            <v>28.269230769230766</v>
          </cell>
          <cell r="T72">
            <v>17.2</v>
          </cell>
          <cell r="U72">
            <v>13.6</v>
          </cell>
          <cell r="V72">
            <v>11.6</v>
          </cell>
          <cell r="W72" t="str">
            <v>необходимо увеличить продажи</v>
          </cell>
        </row>
        <row r="73">
          <cell r="A73" t="str">
            <v>405 Ветчины пастеризованная «Нежная с филе» Фикс.вес 0,4 п/а ТМ «Особый рецепт»  Поком</v>
          </cell>
          <cell r="B73" t="str">
            <v>шт</v>
          </cell>
          <cell r="E73">
            <v>20</v>
          </cell>
          <cell r="F73">
            <v>13</v>
          </cell>
          <cell r="G73">
            <v>7</v>
          </cell>
          <cell r="H73">
            <v>0.4</v>
          </cell>
          <cell r="I73">
            <v>90</v>
          </cell>
          <cell r="J73">
            <v>13</v>
          </cell>
          <cell r="K73">
            <v>0</v>
          </cell>
          <cell r="M73">
            <v>30</v>
          </cell>
          <cell r="N73">
            <v>2.6</v>
          </cell>
          <cell r="R73">
            <v>14.23076923076923</v>
          </cell>
          <cell r="S73">
            <v>14.23076923076923</v>
          </cell>
          <cell r="T73">
            <v>0</v>
          </cell>
          <cell r="U73">
            <v>0</v>
          </cell>
          <cell r="V73">
            <v>4</v>
          </cell>
        </row>
        <row r="74">
          <cell r="A74" t="str">
            <v>406 Ветчины Сливушка с индейкой Вязанка Фикс.вес 0,4 П/а Вязанка  Поком</v>
          </cell>
          <cell r="B74" t="str">
            <v>шт</v>
          </cell>
          <cell r="D74">
            <v>5</v>
          </cell>
          <cell r="E74">
            <v>6</v>
          </cell>
          <cell r="F74">
            <v>2</v>
          </cell>
          <cell r="G74">
            <v>9</v>
          </cell>
          <cell r="H74">
            <v>0.4</v>
          </cell>
          <cell r="I74">
            <v>50</v>
          </cell>
          <cell r="J74">
            <v>2</v>
          </cell>
          <cell r="K74">
            <v>0</v>
          </cell>
          <cell r="M74">
            <v>10</v>
          </cell>
          <cell r="N74">
            <v>0.4</v>
          </cell>
          <cell r="R74">
            <v>47.5</v>
          </cell>
          <cell r="S74">
            <v>47.5</v>
          </cell>
          <cell r="T74">
            <v>0</v>
          </cell>
          <cell r="U74">
            <v>0</v>
          </cell>
          <cell r="V74">
            <v>1.4</v>
          </cell>
          <cell r="W74" t="str">
            <v>необходимо увеличить продажи</v>
          </cell>
        </row>
        <row r="75">
          <cell r="A75" t="str">
            <v>408 Вареные колбасы Сливушка Вязанка Фикс.вес 0,375 П/а Вязанка  Поком</v>
          </cell>
          <cell r="B75" t="str">
            <v>шт</v>
          </cell>
          <cell r="D75">
            <v>3</v>
          </cell>
          <cell r="E75">
            <v>10</v>
          </cell>
          <cell r="F75">
            <v>6</v>
          </cell>
          <cell r="G75">
            <v>7</v>
          </cell>
          <cell r="H75">
            <v>0.375</v>
          </cell>
          <cell r="I75">
            <v>50</v>
          </cell>
          <cell r="J75">
            <v>6</v>
          </cell>
          <cell r="K75">
            <v>0</v>
          </cell>
          <cell r="M75">
            <v>10</v>
          </cell>
          <cell r="N75">
            <v>1.2</v>
          </cell>
          <cell r="R75">
            <v>14.166666666666668</v>
          </cell>
          <cell r="S75">
            <v>14.166666666666668</v>
          </cell>
          <cell r="T75">
            <v>0</v>
          </cell>
          <cell r="U75">
            <v>0</v>
          </cell>
          <cell r="V75">
            <v>1.4</v>
          </cell>
        </row>
        <row r="76">
          <cell r="A76" t="str">
            <v>409 Вареные колбасы Молокуша Вязанка Фикс.вес 0,4 п/а Вязанка  Поком</v>
          </cell>
          <cell r="B76" t="str">
            <v>шт</v>
          </cell>
          <cell r="E76">
            <v>10</v>
          </cell>
          <cell r="F76">
            <v>10</v>
          </cell>
          <cell r="H76">
            <v>0.4</v>
          </cell>
          <cell r="I76">
            <v>50</v>
          </cell>
          <cell r="J76">
            <v>10</v>
          </cell>
          <cell r="K76">
            <v>0</v>
          </cell>
          <cell r="M76">
            <v>15</v>
          </cell>
          <cell r="N76">
            <v>2</v>
          </cell>
          <cell r="O76">
            <v>11</v>
          </cell>
          <cell r="R76">
            <v>13</v>
          </cell>
          <cell r="S76">
            <v>7.5</v>
          </cell>
          <cell r="T76">
            <v>0</v>
          </cell>
          <cell r="U76">
            <v>0</v>
          </cell>
          <cell r="V76">
            <v>2</v>
          </cell>
        </row>
        <row r="77">
          <cell r="A77" t="str">
            <v>410 В/к колбасы Сервелат Запекуша с говядиной Вязанка Весовые П/а Вязанка  Поком</v>
          </cell>
          <cell r="B77" t="str">
            <v>кг</v>
          </cell>
          <cell r="E77">
            <v>14.304</v>
          </cell>
          <cell r="F77">
            <v>14.304</v>
          </cell>
          <cell r="H77">
            <v>1</v>
          </cell>
          <cell r="I77">
            <v>45</v>
          </cell>
          <cell r="J77">
            <v>13.727</v>
          </cell>
          <cell r="K77">
            <v>0.57699999999999996</v>
          </cell>
          <cell r="M77">
            <v>25</v>
          </cell>
          <cell r="N77">
            <v>2.8608000000000002</v>
          </cell>
          <cell r="O77">
            <v>12.190400000000004</v>
          </cell>
          <cell r="R77">
            <v>13</v>
          </cell>
          <cell r="S77">
            <v>8.738814317673377</v>
          </cell>
          <cell r="T77">
            <v>0</v>
          </cell>
          <cell r="U77">
            <v>0</v>
          </cell>
          <cell r="V77">
            <v>2.8562000000000003</v>
          </cell>
        </row>
        <row r="78">
          <cell r="A78" t="str">
            <v>412 Вареные колбасы «Молочная с нежным филе» Фикс.вес 0,4 кг п/а ТМ «Особый рецепт»  Поком</v>
          </cell>
          <cell r="B78" t="str">
            <v>шт</v>
          </cell>
          <cell r="E78">
            <v>20</v>
          </cell>
          <cell r="F78">
            <v>2</v>
          </cell>
          <cell r="G78">
            <v>18</v>
          </cell>
          <cell r="H78">
            <v>0.4</v>
          </cell>
          <cell r="I78">
            <v>90</v>
          </cell>
          <cell r="J78">
            <v>2</v>
          </cell>
          <cell r="K78">
            <v>0</v>
          </cell>
          <cell r="M78">
            <v>30</v>
          </cell>
          <cell r="N78">
            <v>0.4</v>
          </cell>
          <cell r="R78">
            <v>120</v>
          </cell>
          <cell r="S78">
            <v>120</v>
          </cell>
          <cell r="T78">
            <v>0</v>
          </cell>
          <cell r="U78">
            <v>0</v>
          </cell>
          <cell r="V78">
            <v>4</v>
          </cell>
        </row>
        <row r="79">
          <cell r="A79" t="str">
            <v>413 Вареные колбасы пастеризованн «Стародворская без шпика» Фикс.вес 0,4 п/а ТМ «Стародворье»  Поком</v>
          </cell>
          <cell r="B79" t="str">
            <v>шт</v>
          </cell>
          <cell r="E79">
            <v>10</v>
          </cell>
          <cell r="G79">
            <v>10</v>
          </cell>
          <cell r="H79">
            <v>0.4</v>
          </cell>
          <cell r="I79">
            <v>90</v>
          </cell>
          <cell r="K79">
            <v>0</v>
          </cell>
          <cell r="M79">
            <v>15</v>
          </cell>
          <cell r="N79">
            <v>0</v>
          </cell>
          <cell r="R79" t="e">
            <v>#DIV/0!</v>
          </cell>
          <cell r="S79" t="e">
            <v>#DIV/0!</v>
          </cell>
          <cell r="T79">
            <v>0</v>
          </cell>
          <cell r="U79">
            <v>0</v>
          </cell>
          <cell r="V79">
            <v>2</v>
          </cell>
        </row>
        <row r="80">
          <cell r="A80" t="str">
            <v>415 Вареные колбасы Докторская ГОСТ Золоченная в печи Весовые ц/о в/у Стародворье  Поком</v>
          </cell>
          <cell r="B80" t="str">
            <v>кг</v>
          </cell>
          <cell r="D80">
            <v>2.6869999999999998</v>
          </cell>
          <cell r="E80">
            <v>10.641</v>
          </cell>
          <cell r="F80">
            <v>12.198</v>
          </cell>
          <cell r="G80">
            <v>1.1299999999999999</v>
          </cell>
          <cell r="H80">
            <v>1</v>
          </cell>
          <cell r="I80">
            <v>35</v>
          </cell>
          <cell r="J80">
            <v>13.411</v>
          </cell>
          <cell r="K80">
            <v>-1.2129999999999992</v>
          </cell>
          <cell r="M80">
            <v>15</v>
          </cell>
          <cell r="N80">
            <v>2.4396</v>
          </cell>
          <cell r="O80">
            <v>15.584800000000001</v>
          </cell>
          <cell r="R80">
            <v>13</v>
          </cell>
          <cell r="S80">
            <v>6.6117396294474498</v>
          </cell>
          <cell r="T80">
            <v>0</v>
          </cell>
          <cell r="U80">
            <v>0</v>
          </cell>
          <cell r="V80">
            <v>1.6132000000000002</v>
          </cell>
        </row>
        <row r="81">
          <cell r="A81" t="str">
            <v>416 Вареные колбасы Докторская стародворская Золоченная в печи Весовые ц/о в/у Стародворье  Поком</v>
          </cell>
          <cell r="B81" t="str">
            <v>кг</v>
          </cell>
          <cell r="E81">
            <v>21.832999999999998</v>
          </cell>
          <cell r="F81">
            <v>17.853999999999999</v>
          </cell>
          <cell r="G81">
            <v>3.9790000000000001</v>
          </cell>
          <cell r="H81">
            <v>1</v>
          </cell>
          <cell r="I81">
            <v>35</v>
          </cell>
          <cell r="J81">
            <v>18.588000000000001</v>
          </cell>
          <cell r="K81">
            <v>-0.73400000000000176</v>
          </cell>
          <cell r="M81">
            <v>25</v>
          </cell>
          <cell r="N81">
            <v>3.5707999999999998</v>
          </cell>
          <cell r="O81">
            <v>17.441399999999994</v>
          </cell>
          <cell r="R81">
            <v>13</v>
          </cell>
          <cell r="S81">
            <v>8.1155483365072261</v>
          </cell>
          <cell r="T81">
            <v>0</v>
          </cell>
          <cell r="U81">
            <v>0</v>
          </cell>
          <cell r="V81">
            <v>3.2095999999999996</v>
          </cell>
        </row>
        <row r="82">
          <cell r="A82" t="str">
            <v>417 П/к колбасы «Сочинка рубленая с сочным окороком» Весовой фиброуз ТМ «Стародворье»  Поком</v>
          </cell>
          <cell r="B82" t="str">
            <v>кг</v>
          </cell>
          <cell r="D82">
            <v>2.399</v>
          </cell>
          <cell r="E82">
            <v>9.6649999999999991</v>
          </cell>
          <cell r="F82">
            <v>12.064</v>
          </cell>
          <cell r="H82">
            <v>1</v>
          </cell>
          <cell r="I82">
            <v>40</v>
          </cell>
          <cell r="J82">
            <v>16.265999999999998</v>
          </cell>
          <cell r="K82">
            <v>-4.2019999999999982</v>
          </cell>
          <cell r="M82">
            <v>10</v>
          </cell>
          <cell r="N82">
            <v>2.4127999999999998</v>
          </cell>
          <cell r="O82">
            <v>21.366399999999999</v>
          </cell>
          <cell r="R82">
            <v>13</v>
          </cell>
          <cell r="S82">
            <v>4.1445623342175066</v>
          </cell>
          <cell r="T82">
            <v>0</v>
          </cell>
          <cell r="U82">
            <v>0</v>
          </cell>
          <cell r="V82">
            <v>1.4689999999999999</v>
          </cell>
        </row>
        <row r="83">
          <cell r="A83" t="str">
            <v>418 С/к колбасы Мини-салями во вкусом бекона Ядрена копоть Фикс.вес 0,05 б/о Ядрена копоть  Поком</v>
          </cell>
          <cell r="B83" t="str">
            <v>шт</v>
          </cell>
          <cell r="E83">
            <v>12</v>
          </cell>
          <cell r="F83">
            <v>12</v>
          </cell>
          <cell r="H83">
            <v>0.05</v>
          </cell>
          <cell r="I83">
            <v>120</v>
          </cell>
          <cell r="J83">
            <v>12</v>
          </cell>
          <cell r="K83">
            <v>0</v>
          </cell>
          <cell r="M83">
            <v>20</v>
          </cell>
          <cell r="N83">
            <v>2.4</v>
          </cell>
          <cell r="O83">
            <v>11.2</v>
          </cell>
          <cell r="R83">
            <v>13</v>
          </cell>
          <cell r="S83">
            <v>8.3333333333333339</v>
          </cell>
          <cell r="T83">
            <v>0</v>
          </cell>
          <cell r="U83">
            <v>0</v>
          </cell>
          <cell r="V83">
            <v>2.4</v>
          </cell>
        </row>
        <row r="84">
          <cell r="A84" t="str">
            <v>419 Паштеты «Любительский ГОСТ» Фикс.вес 0,1 ТМ «Стародворье»  Поком</v>
          </cell>
          <cell r="B84" t="str">
            <v>шт</v>
          </cell>
          <cell r="E84">
            <v>20</v>
          </cell>
          <cell r="F84">
            <v>11</v>
          </cell>
          <cell r="G84">
            <v>9</v>
          </cell>
          <cell r="H84">
            <v>0.1</v>
          </cell>
          <cell r="I84">
            <v>730</v>
          </cell>
          <cell r="J84">
            <v>26</v>
          </cell>
          <cell r="K84">
            <v>-15</v>
          </cell>
          <cell r="M84">
            <v>30</v>
          </cell>
          <cell r="N84">
            <v>2.2000000000000002</v>
          </cell>
          <cell r="R84">
            <v>17.727272727272727</v>
          </cell>
          <cell r="S84">
            <v>17.727272727272727</v>
          </cell>
          <cell r="T84">
            <v>0</v>
          </cell>
          <cell r="U84">
            <v>0</v>
          </cell>
          <cell r="V84">
            <v>4</v>
          </cell>
        </row>
        <row r="85">
          <cell r="A85" t="str">
            <v>420 Паштеты «Печеночный с морковью ГОСТ» Фикс.вес 0,1 ТМ «Стародворье»  Поком</v>
          </cell>
          <cell r="B85" t="str">
            <v>шт</v>
          </cell>
          <cell r="E85">
            <v>20</v>
          </cell>
          <cell r="F85">
            <v>11</v>
          </cell>
          <cell r="G85">
            <v>9</v>
          </cell>
          <cell r="H85">
            <v>0.1</v>
          </cell>
          <cell r="I85">
            <v>730</v>
          </cell>
          <cell r="J85">
            <v>26</v>
          </cell>
          <cell r="K85">
            <v>-15</v>
          </cell>
          <cell r="M85">
            <v>30</v>
          </cell>
          <cell r="N85">
            <v>2.2000000000000002</v>
          </cell>
          <cell r="R85">
            <v>17.727272727272727</v>
          </cell>
          <cell r="S85">
            <v>17.727272727272727</v>
          </cell>
          <cell r="T85">
            <v>0</v>
          </cell>
          <cell r="U85">
            <v>0</v>
          </cell>
          <cell r="V85">
            <v>4</v>
          </cell>
        </row>
        <row r="86">
          <cell r="A86" t="str">
            <v>421 Сардельки Сливушки #минидельки ТМ Вязанка айпил мгс ф/в 0,33 кг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  <cell r="J86">
            <v>6</v>
          </cell>
          <cell r="K86">
            <v>0</v>
          </cell>
          <cell r="M86">
            <v>9.6</v>
          </cell>
          <cell r="N86">
            <v>1.2</v>
          </cell>
          <cell r="O86">
            <v>6</v>
          </cell>
          <cell r="R86">
            <v>13</v>
          </cell>
          <cell r="S86">
            <v>8</v>
          </cell>
          <cell r="T86">
            <v>0</v>
          </cell>
          <cell r="U86">
            <v>0</v>
          </cell>
          <cell r="V86">
            <v>1.2</v>
          </cell>
        </row>
        <row r="87">
          <cell r="A87" t="str">
            <v>422 Сардельки «Сливушки с сыром #минидельки» ф/в 0,33 айпил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0.33</v>
          </cell>
          <cell r="I87">
            <v>40</v>
          </cell>
          <cell r="J87">
            <v>6</v>
          </cell>
          <cell r="K87">
            <v>0</v>
          </cell>
          <cell r="M87">
            <v>9.6</v>
          </cell>
          <cell r="N87">
            <v>1.2</v>
          </cell>
          <cell r="O87">
            <v>6</v>
          </cell>
          <cell r="R87">
            <v>13</v>
          </cell>
          <cell r="S87">
            <v>8</v>
          </cell>
          <cell r="T87">
            <v>0</v>
          </cell>
          <cell r="U87">
            <v>0</v>
          </cell>
          <cell r="V87">
            <v>1.2</v>
          </cell>
        </row>
        <row r="88">
          <cell r="A88" t="str">
            <v>423 Сосиски «Сливушки с сыром» ф/в 0,3 п/а ТМ «Вязанка»  Поком</v>
          </cell>
          <cell r="B88" t="str">
            <v>шт</v>
          </cell>
          <cell r="E88">
            <v>6</v>
          </cell>
          <cell r="F88">
            <v>6</v>
          </cell>
          <cell r="H88">
            <v>0.3</v>
          </cell>
          <cell r="I88">
            <v>40</v>
          </cell>
          <cell r="J88">
            <v>6</v>
          </cell>
          <cell r="K88">
            <v>0</v>
          </cell>
          <cell r="M88">
            <v>9.6</v>
          </cell>
          <cell r="N88">
            <v>1.2</v>
          </cell>
          <cell r="O88">
            <v>6</v>
          </cell>
          <cell r="R88">
            <v>13</v>
          </cell>
          <cell r="S88">
            <v>8</v>
          </cell>
          <cell r="T88">
            <v>0</v>
          </cell>
          <cell r="U88">
            <v>0</v>
          </cell>
          <cell r="V88">
            <v>1.2</v>
          </cell>
        </row>
        <row r="89">
          <cell r="A89" t="str">
            <v>424 Сосиски Сливочные Вязанка Сливушки Весовые П/а мгс Вязанка  Поком</v>
          </cell>
          <cell r="B89" t="str">
            <v>кг</v>
          </cell>
          <cell r="D89">
            <v>2.6360000000000001</v>
          </cell>
          <cell r="G89">
            <v>2.6360000000000001</v>
          </cell>
          <cell r="H89">
            <v>1</v>
          </cell>
          <cell r="I89">
            <v>45</v>
          </cell>
          <cell r="K89">
            <v>0</v>
          </cell>
          <cell r="M89">
            <v>8.3879999999999981</v>
          </cell>
          <cell r="N89">
            <v>0</v>
          </cell>
          <cell r="R89" t="e">
            <v>#DIV/0!</v>
          </cell>
          <cell r="S89" t="e">
            <v>#DIV/0!</v>
          </cell>
          <cell r="T89">
            <v>0</v>
          </cell>
          <cell r="U89">
            <v>0</v>
          </cell>
          <cell r="V89">
            <v>1.1023999999999998</v>
          </cell>
        </row>
        <row r="90">
          <cell r="A90" t="str">
            <v>425 Сосиски «Сочные без свинины» Весовые ТМ «Особый рецепт» 1,3 кг  Поком</v>
          </cell>
          <cell r="B90" t="str">
            <v>кг</v>
          </cell>
          <cell r="E90">
            <v>8.2840000000000007</v>
          </cell>
          <cell r="F90">
            <v>8.31</v>
          </cell>
          <cell r="G90">
            <v>-2.5999999999999999E-2</v>
          </cell>
          <cell r="H90">
            <v>1</v>
          </cell>
          <cell r="I90">
            <v>40</v>
          </cell>
          <cell r="J90">
            <v>9.4410000000000007</v>
          </cell>
          <cell r="K90">
            <v>-1.1310000000000002</v>
          </cell>
          <cell r="M90">
            <v>15</v>
          </cell>
          <cell r="N90">
            <v>1.6620000000000001</v>
          </cell>
          <cell r="O90">
            <v>6.6320000000000014</v>
          </cell>
          <cell r="R90">
            <v>13</v>
          </cell>
          <cell r="S90">
            <v>9.0096269554753299</v>
          </cell>
          <cell r="T90">
            <v>0</v>
          </cell>
          <cell r="U90">
            <v>0</v>
          </cell>
          <cell r="V90">
            <v>1.6506000000000001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D91">
            <v>-37</v>
          </cell>
          <cell r="E91">
            <v>92</v>
          </cell>
          <cell r="F91">
            <v>8</v>
          </cell>
          <cell r="H91">
            <v>0</v>
          </cell>
          <cell r="I91">
            <v>0</v>
          </cell>
          <cell r="J91">
            <v>52</v>
          </cell>
          <cell r="K91">
            <v>-44</v>
          </cell>
          <cell r="M91">
            <v>0</v>
          </cell>
          <cell r="N91">
            <v>1.6</v>
          </cell>
          <cell r="R91">
            <v>0</v>
          </cell>
          <cell r="S91">
            <v>0</v>
          </cell>
          <cell r="T91">
            <v>12.8</v>
          </cell>
          <cell r="U91">
            <v>0</v>
          </cell>
          <cell r="V91">
            <v>20.6</v>
          </cell>
        </row>
        <row r="92">
          <cell r="A92" t="str">
            <v>БОНУС_229  Колбаса Молочная Дугушка, в/у, ВЕС, ТМ Стародворье   ПОКОМ</v>
          </cell>
          <cell r="B92" t="str">
            <v>кг</v>
          </cell>
          <cell r="D92">
            <v>-10.241</v>
          </cell>
          <cell r="E92">
            <v>54.402999999999999</v>
          </cell>
          <cell r="F92">
            <v>30.106999999999999</v>
          </cell>
          <cell r="H92">
            <v>0</v>
          </cell>
          <cell r="I92">
            <v>0</v>
          </cell>
          <cell r="J92">
            <v>28.59</v>
          </cell>
          <cell r="K92">
            <v>1.5169999999999995</v>
          </cell>
          <cell r="M92">
            <v>0</v>
          </cell>
          <cell r="N92">
            <v>6.0213999999999999</v>
          </cell>
          <cell r="R92">
            <v>0</v>
          </cell>
          <cell r="S92">
            <v>0</v>
          </cell>
          <cell r="T92">
            <v>4.2200000000000006</v>
          </cell>
          <cell r="U92">
            <v>3.7020000000000004</v>
          </cell>
          <cell r="V92">
            <v>7.7469999999999999</v>
          </cell>
        </row>
        <row r="93">
          <cell r="A93" t="str">
            <v>БОНУС_314 Колбаса вареная Филейская ТМ Вязанка ТС Классическая в оболочке полиамид.  ПОКОМ</v>
          </cell>
          <cell r="B93" t="str">
            <v>кг</v>
          </cell>
          <cell r="D93">
            <v>51.945</v>
          </cell>
          <cell r="F93">
            <v>11.242000000000001</v>
          </cell>
          <cell r="G93">
            <v>4.8259999999999996</v>
          </cell>
          <cell r="H93">
            <v>0</v>
          </cell>
          <cell r="I93">
            <v>0</v>
          </cell>
          <cell r="J93">
            <v>14.906000000000001</v>
          </cell>
          <cell r="K93">
            <v>-3.6639999999999997</v>
          </cell>
          <cell r="M93">
            <v>0</v>
          </cell>
          <cell r="N93">
            <v>2.2484000000000002</v>
          </cell>
          <cell r="R93">
            <v>2.1464152286070091</v>
          </cell>
          <cell r="S93">
            <v>2.1464152286070091</v>
          </cell>
          <cell r="T93">
            <v>1.6456</v>
          </cell>
          <cell r="U93">
            <v>2.2481999999999998</v>
          </cell>
          <cell r="V93">
            <v>7.2108000000000008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>
        <row r="1">
          <cell r="A1" t="str">
            <v>Номенклатура</v>
          </cell>
          <cell r="D1" t="str">
            <v>Заказано</v>
          </cell>
        </row>
        <row r="2">
          <cell r="A2" t="str">
            <v>Склад БЕРДЯНСК</v>
          </cell>
          <cell r="D2">
            <v>21178.788</v>
          </cell>
        </row>
        <row r="3">
          <cell r="A3" t="str">
            <v>ПОКОМ Логистический Партнер</v>
          </cell>
          <cell r="D3">
            <v>21178.788</v>
          </cell>
        </row>
        <row r="4">
          <cell r="A4" t="str">
            <v>Вязанка Логистический Партнер(Кг)</v>
          </cell>
          <cell r="D4">
            <v>415.37</v>
          </cell>
        </row>
        <row r="5">
          <cell r="A5" t="str">
            <v>005  Колбаса Докторская ГОСТ, Вязанка вектор,ВЕС. ПОКОМ</v>
          </cell>
          <cell r="D5">
            <v>58.146000000000001</v>
          </cell>
        </row>
        <row r="6">
          <cell r="A6" t="str">
            <v>014  Сардельки Вязанка Стародворские, СЕМЕЙНАЯ УПАКОВКА, ВЕС, ТМ Стародворские колбасы</v>
          </cell>
          <cell r="D6">
            <v>2.5419999999999998</v>
          </cell>
        </row>
        <row r="7">
          <cell r="A7" t="str">
            <v>016  Сосиски Вязанка Молочные, Вязанка вискофан  ВЕС.ПОКОМ</v>
          </cell>
          <cell r="D7">
            <v>45.893999999999998</v>
          </cell>
        </row>
        <row r="8">
          <cell r="A8" t="str">
            <v>017  Сосиски Вязанка Сливочные, Вязанка амицел ВЕС.ПОКОМ</v>
          </cell>
          <cell r="D8">
            <v>67.652000000000001</v>
          </cell>
        </row>
        <row r="9">
          <cell r="A9" t="str">
            <v>312  Ветчина Филейская ТМ Вязанка ТС Столичная ВЕС  ПОКОМ</v>
          </cell>
          <cell r="D9">
            <v>22.826000000000001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53.462000000000003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57.095999999999997</v>
          </cell>
        </row>
        <row r="12">
          <cell r="A12" t="str">
            <v>365 Колбаса Балыковая ТМ Стародворские колбасы ТС Вязанка в вак  ПОКОМ</v>
          </cell>
          <cell r="D12">
            <v>12.045999999999999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35.67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37.125999999999998</v>
          </cell>
        </row>
        <row r="15">
          <cell r="A15" t="str">
            <v>410 В/к колбасы Сервелат Запекуша с говядиной Вязанка Весовые П/а Вязанка  Поком</v>
          </cell>
          <cell r="D15">
            <v>2.2000000000000002</v>
          </cell>
        </row>
        <row r="16">
          <cell r="A16" t="str">
            <v>БОНУС_314 Колбаса вареная Филейская ТМ Вязанка ТС Классическая в оболочке полиамид.  ПОКОМ</v>
          </cell>
          <cell r="D16">
            <v>20.71</v>
          </cell>
        </row>
        <row r="17">
          <cell r="A17" t="str">
            <v>Вязанка Логистический Партнер(Шт)</v>
          </cell>
          <cell r="D17">
            <v>489</v>
          </cell>
        </row>
        <row r="18">
          <cell r="A18" t="str">
            <v>023  Колбаса Докторская ГОСТ, Вязанка вектор, 0,4 кг, ПОКОМ</v>
          </cell>
          <cell r="D18">
            <v>10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116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160</v>
          </cell>
        </row>
        <row r="21">
          <cell r="A21" t="str">
            <v>034  Сосиски Рубленые, Вязанка вискофан МГС, 0.5кг, ПОКОМ</v>
          </cell>
          <cell r="D21">
            <v>12</v>
          </cell>
        </row>
        <row r="22">
          <cell r="A22" t="str">
            <v>036  Колбаса Сервелат Запекуша с сочным окороком, Вязанка 0,35кг,  ПОКОМ</v>
          </cell>
          <cell r="D22">
            <v>20</v>
          </cell>
        </row>
        <row r="23">
          <cell r="A23" t="str">
            <v>276  Колбаса Сливушка ТМ Вязанка в оболочке полиамид 0,45 кг  ПОКОМ</v>
          </cell>
          <cell r="D23">
            <v>20</v>
          </cell>
        </row>
        <row r="24">
          <cell r="A24" t="str">
            <v>389 Колбаса вареная Мусульманская Халяль ТМ Вязанка Халяль оболочка вектор 0,4 кг АК.  Поком</v>
          </cell>
          <cell r="D24">
            <v>5</v>
          </cell>
        </row>
        <row r="25">
          <cell r="A25" t="str">
            <v>390 Сосиски Восточные Халяль ТМ Вязанка в оболочке полиамид в вакуумной упаковке 0,33 кг  Поком</v>
          </cell>
          <cell r="D25">
            <v>33</v>
          </cell>
        </row>
        <row r="26">
          <cell r="A26" t="str">
            <v>405 Ветчины пастеризованная «Нежная с филе» Фикс.вес 0,4 п/а ТМ «Особый рецепт»  Поком</v>
          </cell>
          <cell r="D26">
            <v>22</v>
          </cell>
        </row>
        <row r="27">
          <cell r="A27" t="str">
            <v>406 Ветчины Сливушка с индейкой Вязанка Фикс.вес 0,4 П/а Вязанка  Поком</v>
          </cell>
          <cell r="D27">
            <v>12</v>
          </cell>
        </row>
        <row r="28">
          <cell r="A28" t="str">
            <v>408 Вареные колбасы Сливушка Вязанка Фикс.вес 0,375 П/а Вязанка  Поком</v>
          </cell>
          <cell r="D28">
            <v>7</v>
          </cell>
        </row>
        <row r="29">
          <cell r="A29" t="str">
            <v>421 Сардельки Сливушки #минидельки ТМ Вязанка айпил мгс ф/в 0,33 кг  Поком</v>
          </cell>
          <cell r="D29">
            <v>12</v>
          </cell>
        </row>
        <row r="30">
          <cell r="A30" t="str">
            <v>422 Сардельки «Сливушки с сыром #минидельки» ф/в 0,33 айпил ТМ «Вязанка»  Поком</v>
          </cell>
          <cell r="D30">
            <v>24</v>
          </cell>
        </row>
        <row r="31">
          <cell r="A31" t="str">
            <v>423 Сосиски «Сливушки с сыром» ф/в 0,3 п/а ТМ «Вязанка»  Поком</v>
          </cell>
          <cell r="D31">
            <v>24</v>
          </cell>
        </row>
        <row r="32">
          <cell r="A32" t="str">
            <v>442 Сосиски Вязанка 450г Молокуши Молочные газ/ср  Поком</v>
          </cell>
          <cell r="D32">
            <v>12</v>
          </cell>
        </row>
        <row r="33">
          <cell r="A33" t="str">
            <v>Логистический Партнер кг</v>
          </cell>
          <cell r="D33">
            <v>8238.7180000000008</v>
          </cell>
        </row>
        <row r="34">
          <cell r="A34" t="str">
            <v>200  Ветчина Дугушка ТМ Стародворье, вектор в/у    ПОКОМ</v>
          </cell>
          <cell r="D34">
            <v>83.977000000000004</v>
          </cell>
        </row>
        <row r="35">
          <cell r="A35" t="str">
            <v>201  Ветчина Нежная ТМ Особый рецепт, (2,5кг), ПОКОМ</v>
          </cell>
          <cell r="D35">
            <v>1802.5809999999999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114.812</v>
          </cell>
        </row>
        <row r="37">
          <cell r="A37" t="str">
            <v>218  Колбаса Докторская оригинальная ТМ Особый рецепт БОЛЬШОЙ БАТОН, п/а ВЕС, ТМ Стародворье ПОКОМ</v>
          </cell>
          <cell r="D37">
            <v>30.675999999999998</v>
          </cell>
        </row>
        <row r="38">
          <cell r="A38" t="str">
            <v>219  Колбаса Докторская Особая ТМ Особый рецепт, ВЕС  ПОКОМ</v>
          </cell>
          <cell r="D38">
            <v>1368.6869999999999</v>
          </cell>
        </row>
        <row r="39">
          <cell r="A39" t="str">
            <v>225  Колбаса Дугушка со шпиком, ВЕС, ТМ Стародворье   ПОКОМ</v>
          </cell>
          <cell r="D39">
            <v>19.053999999999998</v>
          </cell>
        </row>
        <row r="40">
          <cell r="A40" t="str">
            <v>229  Колбаса Молочная Дугушка, в/у, ВЕС, ТМ Стародворье   ПОКОМ</v>
          </cell>
          <cell r="D40">
            <v>87.6</v>
          </cell>
        </row>
        <row r="41">
          <cell r="A41" t="str">
            <v>230  Колбаса Молочная Особая ТМ Особый рецепт, п/а, ВЕС. ПОКОМ</v>
          </cell>
          <cell r="D41">
            <v>1402.982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1254.2180000000001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116.883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67.227999999999994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42.832000000000001</v>
          </cell>
        </row>
        <row r="46">
          <cell r="A46" t="str">
            <v>248  Сардельки Сочные ТМ Особый рецепт,   ПОКОМ</v>
          </cell>
          <cell r="D46">
            <v>158.994</v>
          </cell>
        </row>
        <row r="47">
          <cell r="A47" t="str">
            <v>250  Сардельки стародворские с говядиной в обол. NDX, ВЕС. ПОКОМ</v>
          </cell>
          <cell r="D47">
            <v>189.21799999999999</v>
          </cell>
        </row>
        <row r="48">
          <cell r="A48" t="str">
            <v>254  Сосиски Датские, ВЕС, ТМ КОЛБАСНЫЙ СТАНДАРТ ПОКОМ</v>
          </cell>
          <cell r="D48">
            <v>54.432000000000002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180.44900000000001</v>
          </cell>
        </row>
        <row r="50">
          <cell r="A50" t="str">
            <v>256  Сосиски Молочные для завтрака, п/а МГС, ВЕС, ТМ Стародворье ПОКОМ</v>
          </cell>
          <cell r="D50">
            <v>1.3</v>
          </cell>
        </row>
        <row r="51">
          <cell r="A51" t="str">
            <v>257  Сосиски Молочные оригинальные ТМ Особый рецепт, ВЕС.   ПОКОМ</v>
          </cell>
          <cell r="D51">
            <v>66.043000000000006</v>
          </cell>
        </row>
        <row r="52">
          <cell r="A52" t="str">
            <v>263  Шпикачки Стародворские, ВЕС.  ПОКОМ</v>
          </cell>
          <cell r="D52">
            <v>12.974</v>
          </cell>
        </row>
        <row r="53">
          <cell r="A53" t="str">
            <v>265  Колбаса Балыкбургская, ВЕС, ТМ Баварушка  ПОКОМ</v>
          </cell>
          <cell r="D53">
            <v>477.52100000000002</v>
          </cell>
        </row>
        <row r="54">
          <cell r="A54" t="str">
            <v>266  Колбаса Филейбургская с сочным окороком, ВЕС, ТМ Баварушка  ПОКОМ</v>
          </cell>
          <cell r="D54">
            <v>298.86799999999999</v>
          </cell>
        </row>
        <row r="55">
          <cell r="A55" t="str">
            <v>271  Колбаса Сервелат Левантский ТМ Особый Рецепт, ВЕС. ПОКОМ</v>
          </cell>
          <cell r="D55">
            <v>18.538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162.48400000000001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2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52.604999999999997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52.164000000000001</v>
          </cell>
        </row>
        <row r="60">
          <cell r="A60" t="str">
            <v>411 Вареные колбасы «Муромская» Весовой п/а ТМ «Зареченские»  Поком</v>
          </cell>
          <cell r="D60">
            <v>6.0579999999999998</v>
          </cell>
        </row>
        <row r="61">
          <cell r="A61" t="str">
            <v>415 Вареные колбасы Докторская ГОСТ Золоченная в печи Весовые ц/о в/у Стародворье  Поком</v>
          </cell>
          <cell r="D61">
            <v>12.17</v>
          </cell>
        </row>
        <row r="62">
          <cell r="A62" t="str">
            <v>416 Вареные колбасы Докторская стародворская Золоченная в печи Весовые ц/о в/у Стародворье  Поком</v>
          </cell>
          <cell r="D62">
            <v>15.057</v>
          </cell>
        </row>
        <row r="63">
          <cell r="A63" t="str">
            <v>417 П/к колбасы «Сочинка рубленая с сочным окороком» Весовой фиброуз ТМ «Стародворье»  Поком</v>
          </cell>
          <cell r="D63">
            <v>25.6</v>
          </cell>
        </row>
        <row r="64">
          <cell r="A64" t="str">
            <v>425 Сосиски «Сочные без свинины» Весовые ТМ «Особый рецепт» 1,3 кг  Поком</v>
          </cell>
          <cell r="D64">
            <v>17.594000000000001</v>
          </cell>
        </row>
        <row r="65">
          <cell r="A65" t="str">
            <v>445 Сосиски Стародворье Сочинки Молочные п/а вес  Поком</v>
          </cell>
          <cell r="D65">
            <v>12.147</v>
          </cell>
        </row>
        <row r="66">
          <cell r="A66" t="str">
            <v>БОНУС_225  Колбаса Дугушка со шпиком, ВЕС, ТМ Стародворье   ПОКОМ</v>
          </cell>
        </row>
        <row r="67">
          <cell r="A67" t="str">
            <v>БОНУС_229  Колбаса Молочная Дугушка, в/у, ВЕС, ТМ Стародворье   ПОКОМ</v>
          </cell>
          <cell r="D67">
            <v>30.972000000000001</v>
          </cell>
        </row>
        <row r="68">
          <cell r="A68" t="str">
            <v>Логистический Партнер Шт</v>
          </cell>
          <cell r="D68">
            <v>3083</v>
          </cell>
        </row>
        <row r="69">
          <cell r="A69" t="str">
            <v>043  Ветчина Нежная ТМ Особый рецепт, п/а, 0,4кг    ПОКОМ</v>
          </cell>
          <cell r="D69">
            <v>5</v>
          </cell>
        </row>
        <row r="70">
          <cell r="A70" t="str">
            <v>058  Колбаса Докторская Особая ТМ Особый рецепт,  0,5кг, ПОКОМ</v>
          </cell>
          <cell r="D70">
            <v>20</v>
          </cell>
        </row>
        <row r="71">
          <cell r="A71" t="str">
            <v>059  Колбаса Докторская по-стародворски  0.5 кг, ПОКОМ</v>
          </cell>
          <cell r="D71">
            <v>10</v>
          </cell>
        </row>
        <row r="72">
          <cell r="A72" t="str">
            <v>062  Колбаса Кракушка пряная с сальцем, 0.3кг в/у п/к, БАВАРУШКА ПОКОМ</v>
          </cell>
          <cell r="D72">
            <v>9</v>
          </cell>
        </row>
        <row r="73">
          <cell r="A73" t="str">
            <v>064  Колбаса Молочная Дугушка, вектор 0,4 кг, ТМ Стародворье  ПОКОМ</v>
          </cell>
          <cell r="D73">
            <v>2</v>
          </cell>
        </row>
        <row r="74">
          <cell r="A74" t="str">
            <v>079  Колбаса Сервелат Кремлевский,  0.35 кг, ПОКОМ</v>
          </cell>
          <cell r="D74">
            <v>6</v>
          </cell>
        </row>
        <row r="75">
          <cell r="A75" t="str">
            <v>083  Колбаса Швейцарская 0,17 кг., ШТ., сырокопченая   ПОКОМ</v>
          </cell>
          <cell r="D75">
            <v>18</v>
          </cell>
        </row>
        <row r="76">
          <cell r="A76" t="str">
            <v>092  Сосиски Баварские с сыром,  0.42кг,ПОКОМ</v>
          </cell>
          <cell r="D76">
            <v>4</v>
          </cell>
        </row>
        <row r="77">
          <cell r="A77" t="str">
            <v>096  Сосиски Баварские,  0.42кг,ПОКОМ</v>
          </cell>
          <cell r="D77">
            <v>41</v>
          </cell>
        </row>
        <row r="78">
          <cell r="A78" t="str">
            <v>115  Колбаса Салями Филейбургская зернистая, в/у 0,35 кг срез, БАВАРУШКА ПОКОМ</v>
          </cell>
          <cell r="D78">
            <v>15</v>
          </cell>
        </row>
        <row r="79">
          <cell r="A79" t="str">
            <v>116  Колбаса Балыкбурская с копченым балыком, в/у 0,35 кг срез, БАВАРУШКА ПОКОМ</v>
          </cell>
          <cell r="D79">
            <v>26</v>
          </cell>
        </row>
        <row r="80">
          <cell r="A80" t="str">
            <v>273  Сосиски Сочинки с сочной грудинкой, МГС 0.4кг,   ПОКОМ</v>
          </cell>
          <cell r="D80">
            <v>425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117</v>
          </cell>
        </row>
        <row r="82">
          <cell r="A82" t="str">
            <v>302  Сосиски Сочинки по-баварски,  0.4кг, ТМ Стародворье  ПОКОМ</v>
          </cell>
          <cell r="D82">
            <v>364</v>
          </cell>
        </row>
        <row r="83">
          <cell r="A83" t="str">
            <v>309  Сосиски Сочинки с сыром 0,4 кг ТМ Стародворье  ПОКОМ</v>
          </cell>
          <cell r="D83">
            <v>352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391</v>
          </cell>
        </row>
        <row r="85">
          <cell r="A85" t="str">
            <v>323 Колбаса варенокопченая Балыкбургская рубленая ТМ Баварушка срез 0,35 кг   ПОКОМ</v>
          </cell>
          <cell r="D85">
            <v>25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16</v>
          </cell>
        </row>
        <row r="87">
          <cell r="A87" t="str">
            <v>347 Паштет печеночный со сливочным маслом ТМ Стародворье ламистер 0,1 кг. Консервы   ПОКОМ</v>
          </cell>
          <cell r="D87">
            <v>30</v>
          </cell>
        </row>
        <row r="88">
          <cell r="A88" t="str">
            <v>352  Сардельки Сочинки с сыром 0,4 кг ТМ Стародворье   ПОКОМ</v>
          </cell>
          <cell r="D88">
            <v>139</v>
          </cell>
        </row>
        <row r="89">
          <cell r="A89" t="str">
            <v>355 Сос Молочные для завтрака ОР полиамид мгс 0,4 кг НД СК  ПОКОМ</v>
          </cell>
          <cell r="D89">
            <v>24</v>
          </cell>
        </row>
        <row r="90">
          <cell r="A90" t="str">
            <v>360 Колбаса варено-копченая  Сервелат Левантский ТМ Особый Рецепт  0,35 кг  ПОКОМ</v>
          </cell>
          <cell r="D90">
            <v>14</v>
          </cell>
        </row>
        <row r="91">
          <cell r="A91" t="str">
            <v>371  Сосиски Сочинки Молочные 0,4 кг ТМ Стародворье  ПОКОМ</v>
          </cell>
          <cell r="D91">
            <v>310</v>
          </cell>
        </row>
        <row r="92">
          <cell r="A92" t="str">
            <v>372  Сосиски Сочинки Сливочные 0,4 кг ТМ Стародворье  ПОКОМ</v>
          </cell>
          <cell r="D92">
            <v>393</v>
          </cell>
        </row>
        <row r="93">
          <cell r="A93" t="str">
            <v>381  Сардельки Сочинки 0,4кг ТМ Стародворье  ПОКОМ</v>
          </cell>
          <cell r="D93">
            <v>129</v>
          </cell>
        </row>
        <row r="94">
          <cell r="A94" t="str">
            <v>412 Вареные колбасы «Молочная с нежным филе» Фикс.вес 0,4 кг п/а ТМ «Особый рецепт»  Поком</v>
          </cell>
          <cell r="D94">
            <v>10</v>
          </cell>
        </row>
        <row r="95">
          <cell r="A95" t="str">
            <v>418 С/к колбасы Мини-салями во вкусом бекона Ядрена копоть Фикс.вес 0,05 б/о Ядрена копоть  Поком</v>
          </cell>
          <cell r="D95">
            <v>12</v>
          </cell>
        </row>
        <row r="96">
          <cell r="A96" t="str">
            <v>419 Паштеты «Любительский ГОСТ» Фикс.вес 0,1 ТМ «Стародворье»  Поком</v>
          </cell>
          <cell r="D96">
            <v>10</v>
          </cell>
        </row>
        <row r="97">
          <cell r="A97" t="str">
            <v>420 Паштеты «Печеночный с морковью ГОСТ» Фикс.вес 0,1 ТМ «Стародворье»  Поком</v>
          </cell>
          <cell r="D97">
            <v>10</v>
          </cell>
        </row>
        <row r="98">
          <cell r="A98" t="str">
            <v>439 Колбаса Баварушка 130г Балыкбургская с мраморным балыком с/в  Поком</v>
          </cell>
          <cell r="D98">
            <v>14</v>
          </cell>
        </row>
        <row r="99">
          <cell r="A99" t="str">
            <v>440 Колбаса Стародворье 450г Сочинка с сочным окороком вар  Поком</v>
          </cell>
          <cell r="D99">
            <v>6</v>
          </cell>
        </row>
        <row r="100">
          <cell r="A100" t="str">
            <v>БОНУС_096  Сосиски Баварские,  0.42кг,ПОКОМ</v>
          </cell>
          <cell r="D100">
            <v>136</v>
          </cell>
        </row>
        <row r="101">
          <cell r="A101" t="str">
            <v>ПОКОМ Логистический Партнер Заморозка</v>
          </cell>
          <cell r="D101">
            <v>8952.7000000000007</v>
          </cell>
        </row>
        <row r="102">
          <cell r="A102" t="str">
            <v>БОНУС_Готовые чебупели сочные с мясом ТМ Горячая штучка  0,3кг зам  ПОКОМ</v>
          </cell>
          <cell r="D102">
            <v>178</v>
          </cell>
        </row>
        <row r="103">
          <cell r="A103" t="str">
            <v>БОНУС_Пельмени Бульмени со сливочным маслом Горячая штучка 0,9 кг  ПОКОМ</v>
          </cell>
          <cell r="D103">
            <v>172</v>
          </cell>
        </row>
        <row r="104">
          <cell r="A104" t="str">
            <v>Готовые чебупели с ветчиной и сыром Горячая штучка 0,3кг зам  ПОКОМ</v>
          </cell>
          <cell r="D104">
            <v>360</v>
          </cell>
        </row>
        <row r="105">
          <cell r="A105" t="str">
            <v>Готовые чебупели сочные с мясом ТМ Горячая штучка  0,3кг зам  ПОКОМ</v>
          </cell>
          <cell r="D105">
            <v>372</v>
          </cell>
        </row>
        <row r="106">
          <cell r="A106" t="str">
            <v>Готовые чебуреки со свининой и говядиной ТМ Горячая штучка ТС Базовый ассортимент 0,36 кг  ПОКОМ</v>
          </cell>
          <cell r="D106">
            <v>117</v>
          </cell>
        </row>
        <row r="107">
          <cell r="A107" t="str">
            <v>Жар-ладушки с клубникой и вишней. Жареные с начинкой.ВЕС  ПОКОМ</v>
          </cell>
          <cell r="D107">
            <v>3.7</v>
          </cell>
        </row>
        <row r="108">
          <cell r="A108" t="str">
            <v>ЖАР-мени ТМ Зареченские ТС Зареченские продукты.   Поком</v>
          </cell>
          <cell r="D108">
            <v>132</v>
          </cell>
        </row>
        <row r="109">
          <cell r="A109" t="str">
            <v>Круггетсы с сырным соусом ТМ Горячая штучка 0,25 кг зам  ПОКОМ</v>
          </cell>
          <cell r="D109">
            <v>6</v>
          </cell>
        </row>
        <row r="110">
          <cell r="A110" t="str">
            <v>Круггетсы с сырным соусом Хорека Весовые Пакет 3 кг Горячая штучка  Поком</v>
          </cell>
          <cell r="D110">
            <v>5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214</v>
          </cell>
        </row>
        <row r="112">
          <cell r="A112" t="str">
            <v>Мини-сосиски в тесте "Фрайпики" 1,8кг ВЕС,  ПОКОМ</v>
          </cell>
          <cell r="D112">
            <v>9</v>
          </cell>
        </row>
        <row r="113">
          <cell r="A113" t="str">
            <v>Мини-сосиски в тесте "Фрайпики" 3,7кг ВЕС, ТМ Зареченские  ПОКОМ</v>
          </cell>
          <cell r="D113">
            <v>132</v>
          </cell>
        </row>
        <row r="114">
          <cell r="A114" t="str">
            <v>Наггетсы из печи 0,25кг ТМ Вязанка ТС Няняггетсы Сливушки замор.  ПОКОМ</v>
          </cell>
          <cell r="D114">
            <v>357</v>
          </cell>
        </row>
        <row r="115">
          <cell r="A115" t="str">
            <v>Наггетсы Нагетосы Сочная курочка в хруст панир со сметаной и зеленью ТМ Горячая штучка 0,25 ПОКОМ</v>
          </cell>
          <cell r="D115">
            <v>49</v>
          </cell>
        </row>
        <row r="116">
          <cell r="A116" t="str">
            <v>Наггетсы Нагетосы Сочная курочка ТМ Горячая штучка 0,25 кг зам  ПОКОМ</v>
          </cell>
          <cell r="D116">
            <v>276</v>
          </cell>
        </row>
        <row r="117">
          <cell r="A117" t="str">
            <v>Наггетсы с индейкой 0,25кг ТМ Вязанка ТС Няняггетсы Сливушки НД2 замор.  ПОКОМ</v>
          </cell>
          <cell r="D117">
            <v>347</v>
          </cell>
        </row>
        <row r="118">
          <cell r="A118" t="str">
            <v>Наггетсы хрустящие п/ф ВЕС ПОКОМ</v>
          </cell>
          <cell r="D118">
            <v>128</v>
          </cell>
        </row>
        <row r="119">
          <cell r="A119" t="str">
            <v>Наггетсы Хрустящие ТМ Зареченские ТС Зареченские продукты. Поком</v>
          </cell>
          <cell r="D119">
            <v>71</v>
          </cell>
        </row>
        <row r="120">
          <cell r="A120" t="str">
            <v>Пельмени Grandmeni со сливочным маслом Горячая штучка 0,75 кг ПОКОМ</v>
          </cell>
          <cell r="D120">
            <v>137</v>
          </cell>
        </row>
        <row r="121">
          <cell r="A121" t="str">
            <v>Пельмени Бигбули с мясом, Горячая штучка 0,9кг  ПОКОМ</v>
          </cell>
          <cell r="D121">
            <v>207</v>
          </cell>
        </row>
        <row r="122">
          <cell r="A122" t="str">
            <v>Пельмени Бульмени с говядиной и свининой Горячая шт. 0,9 кг  ПОКОМ</v>
          </cell>
          <cell r="D122">
            <v>382</v>
          </cell>
        </row>
        <row r="123">
          <cell r="A123" t="str">
            <v>Пельмени Бульмени с говядиной и свининой Горячая штучка 0,43  ПОКОМ</v>
          </cell>
          <cell r="D123">
            <v>98</v>
          </cell>
        </row>
        <row r="124">
          <cell r="A124" t="str">
            <v>Пельмени Бульмени с говядиной и свининой Наваристые Горячая штучка ВЕС  ПОКОМ</v>
          </cell>
          <cell r="D124">
            <v>746</v>
          </cell>
        </row>
        <row r="125">
          <cell r="A125" t="str">
            <v>Пельмени Бульмени со сливочным маслом Горячая штучка 0,9 кг  ПОКОМ</v>
          </cell>
          <cell r="D125">
            <v>792</v>
          </cell>
        </row>
        <row r="126">
          <cell r="A126" t="str">
            <v>Пельмени Бульмени со сливочным маслом ТМ Горячая шт. 0,43 кг  ПОКОМ</v>
          </cell>
          <cell r="D126">
            <v>121</v>
          </cell>
        </row>
        <row r="127">
          <cell r="A127" t="str">
            <v>Пельмени Мясорубские ТМ Стародворье фоу-пак равиоли 0,7 кг.  Поком</v>
          </cell>
          <cell r="D127">
            <v>244</v>
          </cell>
        </row>
        <row r="128">
          <cell r="A128" t="str">
            <v>Пельмени Отборные из свинины и говядины 0,9 кг ТМ Стародворье ТС Медвежье ушко  ПОКОМ</v>
          </cell>
          <cell r="D128">
            <v>38</v>
          </cell>
        </row>
        <row r="129">
          <cell r="A129" t="str">
            <v>Пельмени Отборные с говядиной 0,9 кг НОВА ТМ Стародворье ТС Медвежье ушко  ПОКОМ</v>
          </cell>
          <cell r="D129">
            <v>80</v>
          </cell>
        </row>
        <row r="130">
          <cell r="A130" t="str">
            <v>Пельмени С говядиной и свининой, ВЕС, ТМ Славница сфера пуговки  ПОКОМ</v>
          </cell>
          <cell r="D130">
            <v>981</v>
          </cell>
        </row>
        <row r="131">
          <cell r="A131" t="str">
            <v>Пельмени Со свининой и говядиной ТМ Особый рецепт Любимая ложка 1,0 кг  ПОКОМ</v>
          </cell>
          <cell r="D131">
            <v>325</v>
          </cell>
        </row>
        <row r="132">
          <cell r="A132" t="str">
            <v>Фрай-пицца с ветчиной и грибами ТМ Зареченские ТС Зареченские продукты.  Поком</v>
          </cell>
          <cell r="D132">
            <v>13.4</v>
          </cell>
        </row>
        <row r="133">
          <cell r="A133" t="str">
            <v>Хотстеры ТМ Горячая штучка ТС Хотстеры 0,25 кг зам  ПОКОМ</v>
          </cell>
          <cell r="D133">
            <v>334</v>
          </cell>
        </row>
        <row r="134">
          <cell r="A134" t="str">
            <v>Хрустящие крылышки. В панировке куриные жареные.ВЕС  ПОКОМ</v>
          </cell>
          <cell r="D134">
            <v>54.6</v>
          </cell>
        </row>
        <row r="135">
          <cell r="A135" t="str">
            <v>Чебупай сочное яблоко ТМ Горячая штучка ТС Чебупай 0,2 кг УВС.  зам  ПОКОМ</v>
          </cell>
          <cell r="D135">
            <v>23</v>
          </cell>
        </row>
        <row r="136">
          <cell r="A136" t="str">
            <v>Чебупай спелая вишня ТМ Горячая штучка ТС Чебупай 0,2 кг УВС. зам  ПОКОМ</v>
          </cell>
          <cell r="D136">
            <v>21</v>
          </cell>
        </row>
        <row r="137">
          <cell r="A137" t="str">
            <v>Чебупели с мясом Базовый ассортимент Фикс.вес 0,48 Лоток Горячая штучка ХХЛ  Поком</v>
          </cell>
          <cell r="D137">
            <v>38</v>
          </cell>
        </row>
        <row r="138">
          <cell r="A138" t="str">
            <v>Чебупицца курочка по-итальянски Горячая штучка 0,25 кг зам  ПОКОМ</v>
          </cell>
          <cell r="D138">
            <v>428</v>
          </cell>
        </row>
        <row r="139">
          <cell r="A139" t="str">
            <v>Чебупицца Пепперони ТМ Горячая штучка ТС Чебупицца 0.25кг зам  ПОКОМ</v>
          </cell>
          <cell r="D139">
            <v>406</v>
          </cell>
        </row>
        <row r="140">
          <cell r="A140" t="str">
            <v>Чебуреки сочные ТМ Зареченские ТС Зареченские продукты.  Поком</v>
          </cell>
          <cell r="D140">
            <v>555</v>
          </cell>
        </row>
      </sheetData>
      <sheetData sheetId="2" refreshError="1"/>
      <sheetData sheetId="3" refreshError="1"/>
      <sheetData sheetId="4">
        <row r="1">
          <cell r="A1" t="str">
            <v>Номенклатура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08"/>
  <sheetViews>
    <sheetView tabSelected="1" workbookViewId="0">
      <pane ySplit="5" topLeftCell="A6" activePane="bottomLeft" state="frozen"/>
      <selection pane="bottomLeft" activeCell="Q15" sqref="Q15"/>
    </sheetView>
  </sheetViews>
  <sheetFormatPr defaultColWidth="10.5" defaultRowHeight="11.45" customHeight="1" outlineLevelRow="1" x14ac:dyDescent="0.2"/>
  <cols>
    <col min="1" max="1" width="73.33203125" style="1" bestFit="1" customWidth="1"/>
    <col min="2" max="2" width="3.6640625" style="1" customWidth="1"/>
    <col min="3" max="3" width="9.1640625" style="1" customWidth="1"/>
    <col min="4" max="7" width="6.83203125" style="1" customWidth="1"/>
    <col min="8" max="8" width="5.5" style="24" customWidth="1"/>
    <col min="9" max="9" width="5.5" style="2" customWidth="1"/>
    <col min="10" max="11" width="8.83203125" style="2" customWidth="1"/>
    <col min="12" max="13" width="1" style="2" customWidth="1"/>
    <col min="14" max="16" width="8.83203125" style="2" customWidth="1"/>
    <col min="17" max="17" width="17.33203125" style="2" customWidth="1"/>
    <col min="18" max="19" width="5.83203125" style="2" customWidth="1"/>
    <col min="20" max="22" width="8.5" style="2" customWidth="1"/>
    <col min="23" max="23" width="29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  <c r="D1" s="3"/>
    </row>
    <row r="2" spans="1:24" ht="12.95" customHeight="1" outlineLevel="1" x14ac:dyDescent="0.2">
      <c r="B2" s="3"/>
      <c r="C2" s="3"/>
      <c r="D2" s="3"/>
    </row>
    <row r="3" spans="1:24" ht="26.1" customHeight="1" x14ac:dyDescent="0.2">
      <c r="A3" s="4" t="s">
        <v>1</v>
      </c>
      <c r="B3" s="4" t="s">
        <v>2</v>
      </c>
      <c r="C3" s="22" t="s">
        <v>129</v>
      </c>
      <c r="D3" s="5" t="s">
        <v>3</v>
      </c>
      <c r="E3" s="5"/>
      <c r="F3" s="5"/>
      <c r="G3" s="5"/>
      <c r="H3" s="11" t="s">
        <v>113</v>
      </c>
      <c r="I3" s="12" t="s">
        <v>114</v>
      </c>
      <c r="J3" s="13" t="s">
        <v>115</v>
      </c>
      <c r="K3" s="13" t="s">
        <v>116</v>
      </c>
      <c r="L3" s="13" t="s">
        <v>117</v>
      </c>
      <c r="M3" s="13" t="s">
        <v>117</v>
      </c>
      <c r="N3" s="13" t="s">
        <v>118</v>
      </c>
      <c r="O3" s="13" t="s">
        <v>117</v>
      </c>
      <c r="P3" s="14" t="s">
        <v>119</v>
      </c>
      <c r="Q3" s="15"/>
      <c r="R3" s="13" t="s">
        <v>120</v>
      </c>
      <c r="S3" s="13" t="s">
        <v>121</v>
      </c>
      <c r="T3" s="16" t="s">
        <v>122</v>
      </c>
      <c r="U3" s="16" t="s">
        <v>123</v>
      </c>
      <c r="V3" s="16" t="s">
        <v>128</v>
      </c>
      <c r="W3" s="13" t="s">
        <v>124</v>
      </c>
      <c r="X3" s="13" t="s">
        <v>125</v>
      </c>
    </row>
    <row r="4" spans="1:24" ht="26.1" customHeight="1" x14ac:dyDescent="0.2">
      <c r="A4" s="6"/>
      <c r="B4" s="7"/>
      <c r="C4" s="22" t="s">
        <v>129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114</v>
      </c>
      <c r="J4" s="13"/>
      <c r="K4" s="13"/>
      <c r="L4" s="13"/>
      <c r="M4" s="13"/>
      <c r="N4" s="13"/>
      <c r="O4" s="13"/>
      <c r="P4" s="14" t="s">
        <v>126</v>
      </c>
      <c r="Q4" s="15" t="s">
        <v>127</v>
      </c>
      <c r="R4" s="13"/>
      <c r="S4" s="13"/>
      <c r="T4" s="13"/>
      <c r="U4" s="13"/>
      <c r="V4" s="13"/>
      <c r="W4" s="13"/>
      <c r="X4" s="13"/>
    </row>
    <row r="5" spans="1:24" ht="11.25" customHeight="1" x14ac:dyDescent="0.2">
      <c r="A5" s="6"/>
      <c r="B5" s="7"/>
      <c r="C5" s="25"/>
      <c r="D5" s="21"/>
      <c r="E5" s="5"/>
      <c r="F5" s="18">
        <f t="shared" ref="F5:G5" si="0">SUM(F6:F204)</f>
        <v>12253.347999999994</v>
      </c>
      <c r="G5" s="18">
        <f t="shared" si="0"/>
        <v>24532.13600000001</v>
      </c>
      <c r="H5" s="11"/>
      <c r="I5" s="12"/>
      <c r="J5" s="18">
        <f t="shared" ref="J5:P5" si="1">SUM(J6:J204)</f>
        <v>12222.088</v>
      </c>
      <c r="K5" s="18">
        <f t="shared" si="1"/>
        <v>31.260000000000037</v>
      </c>
      <c r="L5" s="18">
        <f t="shared" si="1"/>
        <v>0</v>
      </c>
      <c r="M5" s="18">
        <f t="shared" si="1"/>
        <v>0</v>
      </c>
      <c r="N5" s="18">
        <f t="shared" si="1"/>
        <v>2450.6695999999988</v>
      </c>
      <c r="O5" s="18">
        <f t="shared" si="1"/>
        <v>7942.2252000000008</v>
      </c>
      <c r="P5" s="18">
        <f t="shared" si="1"/>
        <v>0</v>
      </c>
      <c r="Q5" s="19"/>
      <c r="R5" s="13"/>
      <c r="S5" s="13"/>
      <c r="T5" s="18">
        <f t="shared" ref="T5:V5" si="2">SUM(T6:T204)</f>
        <v>2137.6432</v>
      </c>
      <c r="U5" s="18">
        <f t="shared" si="2"/>
        <v>2403.1165999999989</v>
      </c>
      <c r="V5" s="18">
        <f t="shared" si="2"/>
        <v>2499.431999999998</v>
      </c>
      <c r="W5" s="13"/>
      <c r="X5" s="18">
        <f>SUM(X6:X204)</f>
        <v>6201.7611999999999</v>
      </c>
    </row>
    <row r="6" spans="1:24" ht="11.1" customHeight="1" x14ac:dyDescent="0.2">
      <c r="A6" s="8" t="s">
        <v>8</v>
      </c>
      <c r="B6" s="8" t="s">
        <v>9</v>
      </c>
      <c r="C6" s="23" t="str">
        <f>VLOOKUP(A6,[1]TDSheet!$A:$C,3,0)</f>
        <v>Нояб</v>
      </c>
      <c r="D6" s="9"/>
      <c r="E6" s="10">
        <v>117.69</v>
      </c>
      <c r="F6" s="10">
        <v>52.341999999999999</v>
      </c>
      <c r="G6" s="10">
        <v>65.347999999999999</v>
      </c>
      <c r="H6" s="11">
        <f>VLOOKUP(A6,[1]TDSheet!$A:$H,8,0)</f>
        <v>1</v>
      </c>
      <c r="I6" s="17">
        <f>VLOOKUP(A6,[1]TDSheet!$A:$I,9,0)</f>
        <v>50</v>
      </c>
      <c r="J6" s="2">
        <f>VLOOKUP(A6,[2]Бердянск!$A:$E,4,0)</f>
        <v>58.146000000000001</v>
      </c>
      <c r="K6" s="2">
        <f>F6-J6</f>
        <v>-5.804000000000002</v>
      </c>
      <c r="N6" s="2">
        <f>F6/5</f>
        <v>10.468399999999999</v>
      </c>
      <c r="O6" s="27">
        <f>12*N6-G6</f>
        <v>60.272799999999989</v>
      </c>
      <c r="P6" s="27"/>
      <c r="R6" s="2">
        <f>(O6+G6)/N6</f>
        <v>12</v>
      </c>
      <c r="S6" s="2">
        <f>G6/N6</f>
        <v>6.2424057162508122</v>
      </c>
      <c r="T6" s="2">
        <f>VLOOKUP(A6,[1]TDSheet!$A:$U,21,0)</f>
        <v>5.1379999999999999</v>
      </c>
      <c r="U6" s="2">
        <f>VLOOKUP(A6,[1]TDSheet!$A:$V,22,0)</f>
        <v>12.9696</v>
      </c>
      <c r="V6" s="2">
        <f>VLOOKUP(A6,[1]TDSheet!$A:$N,14,0)</f>
        <v>1.3224</v>
      </c>
      <c r="X6" s="2">
        <f>O6*H6</f>
        <v>60.272799999999989</v>
      </c>
    </row>
    <row r="7" spans="1:24" ht="21.95" customHeight="1" x14ac:dyDescent="0.2">
      <c r="A7" s="26" t="s">
        <v>10</v>
      </c>
      <c r="B7" s="8" t="s">
        <v>9</v>
      </c>
      <c r="C7" s="20"/>
      <c r="D7" s="9"/>
      <c r="E7" s="10">
        <v>6.6929999999999996</v>
      </c>
      <c r="F7" s="10">
        <v>2.5419999999999998</v>
      </c>
      <c r="G7" s="10">
        <v>4.1509999999999998</v>
      </c>
      <c r="H7" s="11">
        <v>1</v>
      </c>
      <c r="I7" s="17">
        <v>30</v>
      </c>
      <c r="J7" s="2">
        <f>VLOOKUP(A7,[2]Бердянск!$A:$E,4,0)</f>
        <v>2.5419999999999998</v>
      </c>
      <c r="K7" s="2">
        <f t="shared" ref="K7:K70" si="3">F7-J7</f>
        <v>0</v>
      </c>
      <c r="N7" s="2">
        <f t="shared" ref="N7:N70" si="4">F7/5</f>
        <v>0.50839999999999996</v>
      </c>
      <c r="O7" s="27">
        <v>5</v>
      </c>
      <c r="P7" s="27"/>
      <c r="R7" s="2">
        <f t="shared" ref="R7:R70" si="5">(O7+G7)/N7</f>
        <v>17.999606608969316</v>
      </c>
      <c r="S7" s="2">
        <f t="shared" ref="S7:S70" si="6">G7/N7</f>
        <v>8.1648308418568067</v>
      </c>
      <c r="T7" s="2">
        <v>0</v>
      </c>
      <c r="U7" s="2">
        <v>0</v>
      </c>
      <c r="V7" s="2">
        <v>0</v>
      </c>
      <c r="X7" s="2">
        <f t="shared" ref="X7:X70" si="7">O7*H7</f>
        <v>5</v>
      </c>
    </row>
    <row r="8" spans="1:24" ht="11.1" customHeight="1" x14ac:dyDescent="0.2">
      <c r="A8" s="8" t="s">
        <v>11</v>
      </c>
      <c r="B8" s="8" t="s">
        <v>9</v>
      </c>
      <c r="C8" s="20"/>
      <c r="D8" s="9"/>
      <c r="E8" s="10">
        <v>157.69399999999999</v>
      </c>
      <c r="F8" s="10">
        <v>47.79</v>
      </c>
      <c r="G8" s="10">
        <v>109.904</v>
      </c>
      <c r="H8" s="11">
        <f>VLOOKUP(A8,[1]TDSheet!$A:$H,8,0)</f>
        <v>1</v>
      </c>
      <c r="I8" s="17">
        <f>VLOOKUP(A8,[1]TDSheet!$A:$I,9,0)</f>
        <v>45</v>
      </c>
      <c r="J8" s="2">
        <f>VLOOKUP(A8,[2]Бердянск!$A:$E,4,0)</f>
        <v>45.893999999999998</v>
      </c>
      <c r="K8" s="2">
        <f t="shared" si="3"/>
        <v>1.8960000000000008</v>
      </c>
      <c r="N8" s="2">
        <f t="shared" si="4"/>
        <v>9.5579999999999998</v>
      </c>
      <c r="O8" s="27">
        <f t="shared" ref="O8:O14" si="8">12*N8-G8</f>
        <v>4.7920000000000016</v>
      </c>
      <c r="P8" s="27"/>
      <c r="R8" s="2">
        <f t="shared" si="5"/>
        <v>12</v>
      </c>
      <c r="S8" s="2">
        <f t="shared" si="6"/>
        <v>11.498639882820674</v>
      </c>
      <c r="T8" s="2">
        <f>VLOOKUP(A8,[1]TDSheet!$A:$U,21,0)</f>
        <v>7.6617999999999995</v>
      </c>
      <c r="U8" s="2">
        <f>VLOOKUP(A8,[1]TDSheet!$A:$V,22,0)</f>
        <v>19.79</v>
      </c>
      <c r="V8" s="2">
        <f>VLOOKUP(A8,[1]TDSheet!$A:$N,14,0)</f>
        <v>5.2725999999999997</v>
      </c>
      <c r="X8" s="2">
        <f t="shared" si="7"/>
        <v>4.7920000000000016</v>
      </c>
    </row>
    <row r="9" spans="1:24" ht="11.1" customHeight="1" x14ac:dyDescent="0.2">
      <c r="A9" s="8" t="s">
        <v>12</v>
      </c>
      <c r="B9" s="8" t="s">
        <v>9</v>
      </c>
      <c r="C9" s="20"/>
      <c r="D9" s="10">
        <v>110.887</v>
      </c>
      <c r="E9" s="10">
        <v>69.375</v>
      </c>
      <c r="F9" s="10">
        <v>71.486999999999995</v>
      </c>
      <c r="G9" s="10">
        <v>73.671999999999997</v>
      </c>
      <c r="H9" s="11">
        <f>VLOOKUP(A9,[1]TDSheet!$A:$H,8,0)</f>
        <v>1</v>
      </c>
      <c r="I9" s="17">
        <f>VLOOKUP(A9,[1]TDSheet!$A:$I,9,0)</f>
        <v>45</v>
      </c>
      <c r="J9" s="2">
        <f>VLOOKUP(A9,[2]Бердянск!$A:$E,4,0)</f>
        <v>67.652000000000001</v>
      </c>
      <c r="K9" s="2">
        <f t="shared" si="3"/>
        <v>3.8349999999999937</v>
      </c>
      <c r="N9" s="2">
        <f t="shared" si="4"/>
        <v>14.2974</v>
      </c>
      <c r="O9" s="27">
        <f t="shared" si="8"/>
        <v>97.896800000000013</v>
      </c>
      <c r="P9" s="27"/>
      <c r="R9" s="2">
        <f t="shared" si="5"/>
        <v>12.000000000000002</v>
      </c>
      <c r="S9" s="2">
        <f t="shared" si="6"/>
        <v>5.1528249891588676</v>
      </c>
      <c r="T9" s="2">
        <f>VLOOKUP(A9,[1]TDSheet!$A:$U,21,0)</f>
        <v>22.082799999999999</v>
      </c>
      <c r="U9" s="2">
        <f>VLOOKUP(A9,[1]TDSheet!$A:$V,22,0)</f>
        <v>15.532</v>
      </c>
      <c r="V9" s="2">
        <f>VLOOKUP(A9,[1]TDSheet!$A:$N,14,0)</f>
        <v>18.293199999999999</v>
      </c>
      <c r="X9" s="2">
        <f t="shared" si="7"/>
        <v>97.896800000000013</v>
      </c>
    </row>
    <row r="10" spans="1:24" ht="11.1" customHeight="1" x14ac:dyDescent="0.2">
      <c r="A10" s="8" t="s">
        <v>13</v>
      </c>
      <c r="B10" s="8" t="s">
        <v>14</v>
      </c>
      <c r="C10" s="20"/>
      <c r="D10" s="10">
        <v>6</v>
      </c>
      <c r="E10" s="10">
        <v>20</v>
      </c>
      <c r="F10" s="10">
        <v>10</v>
      </c>
      <c r="G10" s="10">
        <v>16</v>
      </c>
      <c r="H10" s="11">
        <f>VLOOKUP(A10,[1]TDSheet!$A:$H,8,0)</f>
        <v>0.4</v>
      </c>
      <c r="I10" s="17">
        <f>VLOOKUP(A10,[1]TDSheet!$A:$I,9,0)</f>
        <v>50</v>
      </c>
      <c r="J10" s="2">
        <f>VLOOKUP(A10,[2]Бердянск!$A:$E,4,0)</f>
        <v>10</v>
      </c>
      <c r="K10" s="2">
        <f t="shared" si="3"/>
        <v>0</v>
      </c>
      <c r="N10" s="2">
        <f t="shared" si="4"/>
        <v>2</v>
      </c>
      <c r="O10" s="27">
        <f t="shared" si="8"/>
        <v>8</v>
      </c>
      <c r="P10" s="27"/>
      <c r="R10" s="2">
        <f t="shared" si="5"/>
        <v>12</v>
      </c>
      <c r="S10" s="2">
        <f t="shared" si="6"/>
        <v>8</v>
      </c>
      <c r="T10" s="2">
        <f>VLOOKUP(A10,[1]TDSheet!$A:$U,21,0)</f>
        <v>0</v>
      </c>
      <c r="U10" s="2">
        <f>VLOOKUP(A10,[1]TDSheet!$A:$V,22,0)</f>
        <v>2</v>
      </c>
      <c r="V10" s="2">
        <f>VLOOKUP(A10,[1]TDSheet!$A:$N,14,0)</f>
        <v>0.8</v>
      </c>
      <c r="X10" s="2">
        <f t="shared" si="7"/>
        <v>3.2</v>
      </c>
    </row>
    <row r="11" spans="1:24" ht="11.1" customHeight="1" x14ac:dyDescent="0.2">
      <c r="A11" s="8" t="s">
        <v>15</v>
      </c>
      <c r="B11" s="8" t="s">
        <v>14</v>
      </c>
      <c r="C11" s="20"/>
      <c r="D11" s="10">
        <v>7</v>
      </c>
      <c r="E11" s="10">
        <v>312</v>
      </c>
      <c r="F11" s="10">
        <v>120</v>
      </c>
      <c r="G11" s="10">
        <v>186</v>
      </c>
      <c r="H11" s="11">
        <f>VLOOKUP(A11,[1]TDSheet!$A:$H,8,0)</f>
        <v>0.45</v>
      </c>
      <c r="I11" s="17">
        <f>VLOOKUP(A11,[1]TDSheet!$A:$I,9,0)</f>
        <v>45</v>
      </c>
      <c r="J11" s="2">
        <f>VLOOKUP(A11,[2]Бердянск!$A:$E,4,0)</f>
        <v>116</v>
      </c>
      <c r="K11" s="2">
        <f t="shared" si="3"/>
        <v>4</v>
      </c>
      <c r="N11" s="2">
        <f t="shared" si="4"/>
        <v>24</v>
      </c>
      <c r="O11" s="27">
        <f t="shared" si="8"/>
        <v>102</v>
      </c>
      <c r="P11" s="27"/>
      <c r="R11" s="2">
        <f t="shared" si="5"/>
        <v>12</v>
      </c>
      <c r="S11" s="2">
        <f t="shared" si="6"/>
        <v>7.75</v>
      </c>
      <c r="T11" s="2">
        <f>VLOOKUP(A11,[1]TDSheet!$A:$U,21,0)</f>
        <v>1.2</v>
      </c>
      <c r="U11" s="2">
        <f>VLOOKUP(A11,[1]TDSheet!$A:$V,22,0)</f>
        <v>43.4</v>
      </c>
      <c r="V11" s="2">
        <f>VLOOKUP(A11,[1]TDSheet!$A:$N,14,0)</f>
        <v>8.4</v>
      </c>
      <c r="X11" s="2">
        <f t="shared" si="7"/>
        <v>45.9</v>
      </c>
    </row>
    <row r="12" spans="1:24" ht="11.1" customHeight="1" x14ac:dyDescent="0.2">
      <c r="A12" s="8" t="s">
        <v>16</v>
      </c>
      <c r="B12" s="8" t="s">
        <v>14</v>
      </c>
      <c r="C12" s="20"/>
      <c r="D12" s="10">
        <v>133</v>
      </c>
      <c r="E12" s="10">
        <v>306</v>
      </c>
      <c r="F12" s="10">
        <v>164</v>
      </c>
      <c r="G12" s="10">
        <v>234</v>
      </c>
      <c r="H12" s="11">
        <f>VLOOKUP(A12,[1]TDSheet!$A:$H,8,0)</f>
        <v>0.45</v>
      </c>
      <c r="I12" s="17">
        <f>VLOOKUP(A12,[1]TDSheet!$A:$I,9,0)</f>
        <v>45</v>
      </c>
      <c r="J12" s="2">
        <f>VLOOKUP(A12,[2]Бердянск!$A:$E,4,0)</f>
        <v>160</v>
      </c>
      <c r="K12" s="2">
        <f t="shared" si="3"/>
        <v>4</v>
      </c>
      <c r="N12" s="2">
        <f t="shared" si="4"/>
        <v>32.799999999999997</v>
      </c>
      <c r="O12" s="27">
        <f t="shared" si="8"/>
        <v>159.59999999999997</v>
      </c>
      <c r="P12" s="27"/>
      <c r="R12" s="2">
        <f t="shared" si="5"/>
        <v>12</v>
      </c>
      <c r="S12" s="2">
        <f t="shared" si="6"/>
        <v>7.1341463414634152</v>
      </c>
      <c r="T12" s="2">
        <f>VLOOKUP(A12,[1]TDSheet!$A:$U,21,0)</f>
        <v>31</v>
      </c>
      <c r="U12" s="2">
        <f>VLOOKUP(A12,[1]TDSheet!$A:$V,22,0)</f>
        <v>36.4</v>
      </c>
      <c r="V12" s="2">
        <f>VLOOKUP(A12,[1]TDSheet!$A:$N,14,0)</f>
        <v>23.2</v>
      </c>
      <c r="X12" s="2">
        <f t="shared" si="7"/>
        <v>71.819999999999993</v>
      </c>
    </row>
    <row r="13" spans="1:24" ht="11.1" customHeight="1" x14ac:dyDescent="0.2">
      <c r="A13" s="8" t="s">
        <v>17</v>
      </c>
      <c r="B13" s="8" t="s">
        <v>14</v>
      </c>
      <c r="C13" s="20"/>
      <c r="D13" s="9"/>
      <c r="E13" s="10">
        <v>12</v>
      </c>
      <c r="F13" s="10">
        <v>12</v>
      </c>
      <c r="G13" s="10"/>
      <c r="H13" s="11">
        <v>0.5</v>
      </c>
      <c r="I13" s="17">
        <v>40</v>
      </c>
      <c r="J13" s="2">
        <f>VLOOKUP(A13,[2]Бердянск!$A:$E,4,0)</f>
        <v>12</v>
      </c>
      <c r="K13" s="2">
        <f t="shared" si="3"/>
        <v>0</v>
      </c>
      <c r="N13" s="2">
        <f t="shared" si="4"/>
        <v>2.4</v>
      </c>
      <c r="O13" s="27">
        <f>7*N13-G13</f>
        <v>16.8</v>
      </c>
      <c r="P13" s="27"/>
      <c r="R13" s="2">
        <f t="shared" si="5"/>
        <v>7.0000000000000009</v>
      </c>
      <c r="S13" s="2">
        <f t="shared" si="6"/>
        <v>0</v>
      </c>
      <c r="T13" s="2">
        <v>0</v>
      </c>
      <c r="U13" s="2">
        <v>0</v>
      </c>
      <c r="V13" s="2">
        <v>0</v>
      </c>
      <c r="X13" s="2">
        <f t="shared" si="7"/>
        <v>8.4</v>
      </c>
    </row>
    <row r="14" spans="1:24" ht="11.1" customHeight="1" x14ac:dyDescent="0.2">
      <c r="A14" s="8" t="s">
        <v>18</v>
      </c>
      <c r="B14" s="8" t="s">
        <v>14</v>
      </c>
      <c r="C14" s="20"/>
      <c r="D14" s="9"/>
      <c r="E14" s="10">
        <v>60</v>
      </c>
      <c r="F14" s="10">
        <v>20</v>
      </c>
      <c r="G14" s="10">
        <v>40</v>
      </c>
      <c r="H14" s="11">
        <f>VLOOKUP(A14,[1]TDSheet!$A:$H,8,0)</f>
        <v>0.35</v>
      </c>
      <c r="I14" s="17">
        <f>VLOOKUP(A14,[1]TDSheet!$A:$I,9,0)</f>
        <v>45</v>
      </c>
      <c r="J14" s="2">
        <f>VLOOKUP(A14,[2]Бердянск!$A:$E,4,0)</f>
        <v>20</v>
      </c>
      <c r="K14" s="2">
        <f t="shared" si="3"/>
        <v>0</v>
      </c>
      <c r="N14" s="2">
        <f t="shared" si="4"/>
        <v>4</v>
      </c>
      <c r="O14" s="27">
        <f t="shared" si="8"/>
        <v>8</v>
      </c>
      <c r="P14" s="27"/>
      <c r="R14" s="2">
        <f t="shared" si="5"/>
        <v>12</v>
      </c>
      <c r="S14" s="2">
        <f t="shared" si="6"/>
        <v>10</v>
      </c>
      <c r="T14" s="2">
        <f>VLOOKUP(A14,[1]TDSheet!$A:$U,21,0)</f>
        <v>0</v>
      </c>
      <c r="U14" s="2">
        <f>VLOOKUP(A14,[1]TDSheet!$A:$V,22,0)</f>
        <v>2.4</v>
      </c>
      <c r="V14" s="2">
        <f>VLOOKUP(A14,[1]TDSheet!$A:$N,14,0)</f>
        <v>2.4</v>
      </c>
      <c r="X14" s="2">
        <f t="shared" si="7"/>
        <v>2.8</v>
      </c>
    </row>
    <row r="15" spans="1:24" ht="11.1" customHeight="1" x14ac:dyDescent="0.2">
      <c r="A15" s="8" t="s">
        <v>19</v>
      </c>
      <c r="B15" s="8" t="s">
        <v>14</v>
      </c>
      <c r="C15" s="20"/>
      <c r="D15" s="9"/>
      <c r="E15" s="10">
        <v>20</v>
      </c>
      <c r="F15" s="10">
        <v>2</v>
      </c>
      <c r="G15" s="10">
        <v>18</v>
      </c>
      <c r="H15" s="11">
        <v>0.4</v>
      </c>
      <c r="I15" s="17">
        <v>50</v>
      </c>
      <c r="J15" s="2">
        <f>VLOOKUP(A15,[2]Бердянск!$A:$E,4,0)</f>
        <v>5</v>
      </c>
      <c r="K15" s="2">
        <f t="shared" si="3"/>
        <v>-3</v>
      </c>
      <c r="N15" s="2">
        <f t="shared" si="4"/>
        <v>0.4</v>
      </c>
      <c r="O15" s="27"/>
      <c r="P15" s="27"/>
      <c r="R15" s="2">
        <f t="shared" si="5"/>
        <v>45</v>
      </c>
      <c r="S15" s="2">
        <f t="shared" si="6"/>
        <v>45</v>
      </c>
      <c r="T15" s="2">
        <v>0</v>
      </c>
      <c r="U15" s="2">
        <v>0</v>
      </c>
      <c r="V15" s="2">
        <v>0</v>
      </c>
      <c r="X15" s="2">
        <f t="shared" si="7"/>
        <v>0</v>
      </c>
    </row>
    <row r="16" spans="1:24" ht="11.1" customHeight="1" x14ac:dyDescent="0.2">
      <c r="A16" s="8" t="s">
        <v>20</v>
      </c>
      <c r="B16" s="8" t="s">
        <v>14</v>
      </c>
      <c r="C16" s="20"/>
      <c r="D16" s="10">
        <v>5</v>
      </c>
      <c r="E16" s="10">
        <v>50</v>
      </c>
      <c r="F16" s="10">
        <v>15</v>
      </c>
      <c r="G16" s="10">
        <v>40</v>
      </c>
      <c r="H16" s="11">
        <f>VLOOKUP(A16,[1]TDSheet!$A:$H,8,0)</f>
        <v>0.5</v>
      </c>
      <c r="I16" s="17">
        <f>VLOOKUP(A16,[1]TDSheet!$A:$I,9,0)</f>
        <v>60</v>
      </c>
      <c r="J16" s="2">
        <f>VLOOKUP(A16,[2]Бердянск!$A:$E,4,0)</f>
        <v>20</v>
      </c>
      <c r="K16" s="2">
        <f t="shared" si="3"/>
        <v>-5</v>
      </c>
      <c r="N16" s="2">
        <f t="shared" si="4"/>
        <v>3</v>
      </c>
      <c r="O16" s="27"/>
      <c r="P16" s="27"/>
      <c r="R16" s="2">
        <f t="shared" si="5"/>
        <v>13.333333333333334</v>
      </c>
      <c r="S16" s="2">
        <f t="shared" si="6"/>
        <v>13.333333333333334</v>
      </c>
      <c r="T16" s="2">
        <f>VLOOKUP(A16,[1]TDSheet!$A:$U,21,0)</f>
        <v>0</v>
      </c>
      <c r="U16" s="2">
        <f>VLOOKUP(A16,[1]TDSheet!$A:$V,22,0)</f>
        <v>1.2</v>
      </c>
      <c r="V16" s="2">
        <f>VLOOKUP(A16,[1]TDSheet!$A:$N,14,0)</f>
        <v>2.2000000000000002</v>
      </c>
      <c r="X16" s="2">
        <f t="shared" si="7"/>
        <v>0</v>
      </c>
    </row>
    <row r="17" spans="1:24" ht="11.1" customHeight="1" x14ac:dyDescent="0.2">
      <c r="A17" s="8" t="s">
        <v>21</v>
      </c>
      <c r="B17" s="8" t="s">
        <v>14</v>
      </c>
      <c r="C17" s="20"/>
      <c r="D17" s="9"/>
      <c r="E17" s="10">
        <v>40</v>
      </c>
      <c r="F17" s="10">
        <v>10</v>
      </c>
      <c r="G17" s="10">
        <v>30</v>
      </c>
      <c r="H17" s="11">
        <f>VLOOKUP(A17,[1]TDSheet!$A:$H,8,0)</f>
        <v>0.5</v>
      </c>
      <c r="I17" s="17">
        <f>VLOOKUP(A17,[1]TDSheet!$A:$I,9,0)</f>
        <v>55</v>
      </c>
      <c r="J17" s="2">
        <f>VLOOKUP(A17,[2]Бердянск!$A:$E,4,0)</f>
        <v>10</v>
      </c>
      <c r="K17" s="2">
        <f t="shared" si="3"/>
        <v>0</v>
      </c>
      <c r="N17" s="2">
        <f t="shared" si="4"/>
        <v>2</v>
      </c>
      <c r="O17" s="27"/>
      <c r="P17" s="27"/>
      <c r="R17" s="2">
        <f t="shared" si="5"/>
        <v>15</v>
      </c>
      <c r="S17" s="2">
        <f t="shared" si="6"/>
        <v>15</v>
      </c>
      <c r="T17" s="2">
        <f>VLOOKUP(A17,[1]TDSheet!$A:$U,21,0)</f>
        <v>0</v>
      </c>
      <c r="U17" s="2">
        <f>VLOOKUP(A17,[1]TDSheet!$A:$V,22,0)</f>
        <v>1.2</v>
      </c>
      <c r="V17" s="2">
        <f>VLOOKUP(A17,[1]TDSheet!$A:$N,14,0)</f>
        <v>2.8</v>
      </c>
      <c r="X17" s="2">
        <f t="shared" si="7"/>
        <v>0</v>
      </c>
    </row>
    <row r="18" spans="1:24" ht="11.1" customHeight="1" x14ac:dyDescent="0.2">
      <c r="A18" s="26" t="s">
        <v>22</v>
      </c>
      <c r="B18" s="8" t="s">
        <v>14</v>
      </c>
      <c r="C18" s="20"/>
      <c r="D18" s="9"/>
      <c r="E18" s="10">
        <v>6</v>
      </c>
      <c r="F18" s="10">
        <v>6</v>
      </c>
      <c r="G18" s="10"/>
      <c r="H18" s="11">
        <v>0.3</v>
      </c>
      <c r="I18" s="17">
        <v>40</v>
      </c>
      <c r="J18" s="2">
        <f>VLOOKUP(A18,[2]Бердянск!$A:$E,4,0)</f>
        <v>9</v>
      </c>
      <c r="K18" s="2">
        <f t="shared" si="3"/>
        <v>-3</v>
      </c>
      <c r="N18" s="2">
        <f t="shared" si="4"/>
        <v>1.2</v>
      </c>
      <c r="O18" s="27">
        <f>7*N18-G18</f>
        <v>8.4</v>
      </c>
      <c r="P18" s="27"/>
      <c r="R18" s="2">
        <f t="shared" si="5"/>
        <v>7.0000000000000009</v>
      </c>
      <c r="S18" s="2">
        <f t="shared" si="6"/>
        <v>0</v>
      </c>
      <c r="T18" s="2">
        <v>0</v>
      </c>
      <c r="U18" s="2">
        <v>0</v>
      </c>
      <c r="V18" s="2">
        <v>0</v>
      </c>
      <c r="X18" s="2">
        <f t="shared" si="7"/>
        <v>2.52</v>
      </c>
    </row>
    <row r="19" spans="1:24" ht="11.1" customHeight="1" x14ac:dyDescent="0.2">
      <c r="A19" s="8" t="s">
        <v>23</v>
      </c>
      <c r="B19" s="8" t="s">
        <v>14</v>
      </c>
      <c r="C19" s="20"/>
      <c r="D19" s="9"/>
      <c r="E19" s="10">
        <v>30</v>
      </c>
      <c r="F19" s="10">
        <v>2</v>
      </c>
      <c r="G19" s="10">
        <v>28</v>
      </c>
      <c r="H19" s="11">
        <f>VLOOKUP(A19,[1]TDSheet!$A:$H,8,0)</f>
        <v>0.4</v>
      </c>
      <c r="I19" s="17">
        <f>VLOOKUP(A19,[1]TDSheet!$A:$I,9,0)</f>
        <v>50</v>
      </c>
      <c r="J19" s="2">
        <f>VLOOKUP(A19,[2]Бердянск!$A:$E,4,0)</f>
        <v>2</v>
      </c>
      <c r="K19" s="2">
        <f t="shared" si="3"/>
        <v>0</v>
      </c>
      <c r="N19" s="2">
        <f t="shared" si="4"/>
        <v>0.4</v>
      </c>
      <c r="O19" s="27"/>
      <c r="P19" s="27"/>
      <c r="R19" s="2">
        <f t="shared" si="5"/>
        <v>70</v>
      </c>
      <c r="S19" s="2">
        <f t="shared" si="6"/>
        <v>70</v>
      </c>
      <c r="T19" s="2">
        <f>VLOOKUP(A19,[1]TDSheet!$A:$U,21,0)</f>
        <v>0</v>
      </c>
      <c r="U19" s="2">
        <f>VLOOKUP(A19,[1]TDSheet!$A:$V,22,0)</f>
        <v>1.2</v>
      </c>
      <c r="V19" s="2">
        <f>VLOOKUP(A19,[1]TDSheet!$A:$N,14,0)</f>
        <v>1.2</v>
      </c>
      <c r="X19" s="2">
        <f t="shared" si="7"/>
        <v>0</v>
      </c>
    </row>
    <row r="20" spans="1:24" ht="11.1" customHeight="1" x14ac:dyDescent="0.2">
      <c r="A20" s="8" t="s">
        <v>24</v>
      </c>
      <c r="B20" s="8" t="s">
        <v>14</v>
      </c>
      <c r="C20" s="20"/>
      <c r="D20" s="10">
        <v>12</v>
      </c>
      <c r="E20" s="10">
        <v>10</v>
      </c>
      <c r="F20" s="10"/>
      <c r="G20" s="10">
        <v>22</v>
      </c>
      <c r="H20" s="11">
        <f>VLOOKUP(A20,[1]TDSheet!$A:$H,8,0)</f>
        <v>0.5</v>
      </c>
      <c r="I20" s="17">
        <f>VLOOKUP(A20,[1]TDSheet!$A:$I,9,0)</f>
        <v>55</v>
      </c>
      <c r="K20" s="2">
        <f t="shared" si="3"/>
        <v>0</v>
      </c>
      <c r="N20" s="2">
        <f t="shared" si="4"/>
        <v>0</v>
      </c>
      <c r="O20" s="27"/>
      <c r="P20" s="27"/>
      <c r="R20" s="2" t="e">
        <f t="shared" si="5"/>
        <v>#DIV/0!</v>
      </c>
      <c r="S20" s="2" t="e">
        <f t="shared" si="6"/>
        <v>#DIV/0!</v>
      </c>
      <c r="T20" s="2">
        <f>VLOOKUP(A20,[1]TDSheet!$A:$U,21,0)</f>
        <v>0</v>
      </c>
      <c r="U20" s="2">
        <f>VLOOKUP(A20,[1]TDSheet!$A:$V,22,0)</f>
        <v>0</v>
      </c>
      <c r="V20" s="2">
        <f>VLOOKUP(A20,[1]TDSheet!$A:$N,14,0)</f>
        <v>0.4</v>
      </c>
      <c r="W20" s="29" t="str">
        <f>VLOOKUP(A20,[1]TDSheet!$A:$W,23,0)</f>
        <v>необходимо увеличить продажи</v>
      </c>
      <c r="X20" s="2">
        <f t="shared" si="7"/>
        <v>0</v>
      </c>
    </row>
    <row r="21" spans="1:24" ht="11.1" customHeight="1" x14ac:dyDescent="0.2">
      <c r="A21" s="8" t="s">
        <v>25</v>
      </c>
      <c r="B21" s="8" t="s">
        <v>14</v>
      </c>
      <c r="C21" s="20"/>
      <c r="D21" s="9"/>
      <c r="E21" s="10">
        <v>30</v>
      </c>
      <c r="F21" s="10">
        <v>6</v>
      </c>
      <c r="G21" s="10">
        <v>24</v>
      </c>
      <c r="H21" s="11">
        <f>VLOOKUP(A21,[1]TDSheet!$A:$H,8,0)</f>
        <v>0.35</v>
      </c>
      <c r="I21" s="17">
        <f>VLOOKUP(A21,[1]TDSheet!$A:$I,9,0)</f>
        <v>40</v>
      </c>
      <c r="J21" s="2">
        <f>VLOOKUP(A21,[2]Бердянск!$A:$E,4,0)</f>
        <v>6</v>
      </c>
      <c r="K21" s="2">
        <f t="shared" si="3"/>
        <v>0</v>
      </c>
      <c r="N21" s="2">
        <f t="shared" si="4"/>
        <v>1.2</v>
      </c>
      <c r="O21" s="27"/>
      <c r="P21" s="27"/>
      <c r="R21" s="2">
        <f t="shared" si="5"/>
        <v>20</v>
      </c>
      <c r="S21" s="2">
        <f t="shared" si="6"/>
        <v>20</v>
      </c>
      <c r="T21" s="2">
        <f>VLOOKUP(A21,[1]TDSheet!$A:$U,21,0)</f>
        <v>0</v>
      </c>
      <c r="U21" s="2">
        <f>VLOOKUP(A21,[1]TDSheet!$A:$V,22,0)</f>
        <v>1.2</v>
      </c>
      <c r="V21" s="2">
        <f>VLOOKUP(A21,[1]TDSheet!$A:$N,14,0)</f>
        <v>1.2</v>
      </c>
      <c r="X21" s="2">
        <f t="shared" si="7"/>
        <v>0</v>
      </c>
    </row>
    <row r="22" spans="1:24" ht="11.1" customHeight="1" x14ac:dyDescent="0.2">
      <c r="A22" s="8" t="s">
        <v>26</v>
      </c>
      <c r="B22" s="8" t="s">
        <v>14</v>
      </c>
      <c r="C22" s="20"/>
      <c r="D22" s="9"/>
      <c r="E22" s="10">
        <v>4</v>
      </c>
      <c r="F22" s="10">
        <v>-4</v>
      </c>
      <c r="G22" s="10"/>
      <c r="H22" s="11">
        <f>VLOOKUP(A22,[1]TDSheet!$A:$H,8,0)</f>
        <v>0</v>
      </c>
      <c r="I22" s="17">
        <f>VLOOKUP(A22,[1]TDSheet!$A:$I,9,0)</f>
        <v>55</v>
      </c>
      <c r="K22" s="2">
        <f t="shared" si="3"/>
        <v>-4</v>
      </c>
      <c r="N22" s="2">
        <f t="shared" si="4"/>
        <v>-0.8</v>
      </c>
      <c r="O22" s="27"/>
      <c r="P22" s="27"/>
      <c r="R22" s="2">
        <f t="shared" si="5"/>
        <v>0</v>
      </c>
      <c r="S22" s="2">
        <f t="shared" si="6"/>
        <v>0</v>
      </c>
      <c r="T22" s="2">
        <f>VLOOKUP(A22,[1]TDSheet!$A:$U,21,0)</f>
        <v>0.2</v>
      </c>
      <c r="U22" s="2">
        <f>VLOOKUP(A22,[1]TDSheet!$A:$V,22,0)</f>
        <v>0</v>
      </c>
      <c r="V22" s="2">
        <f>VLOOKUP(A22,[1]TDSheet!$A:$N,14,0)</f>
        <v>0.4</v>
      </c>
      <c r="X22" s="2">
        <f t="shared" si="7"/>
        <v>0</v>
      </c>
    </row>
    <row r="23" spans="1:24" ht="11.1" customHeight="1" x14ac:dyDescent="0.2">
      <c r="A23" s="8" t="s">
        <v>27</v>
      </c>
      <c r="B23" s="8" t="s">
        <v>14</v>
      </c>
      <c r="C23" s="20"/>
      <c r="D23" s="9"/>
      <c r="E23" s="10">
        <v>15</v>
      </c>
      <c r="F23" s="10">
        <v>15</v>
      </c>
      <c r="G23" s="10"/>
      <c r="H23" s="11">
        <v>0.17</v>
      </c>
      <c r="I23" s="17">
        <v>180</v>
      </c>
      <c r="J23" s="2">
        <f>VLOOKUP(A23,[2]Бердянск!$A:$E,4,0)</f>
        <v>18</v>
      </c>
      <c r="K23" s="2">
        <f t="shared" si="3"/>
        <v>-3</v>
      </c>
      <c r="N23" s="2">
        <f t="shared" si="4"/>
        <v>3</v>
      </c>
      <c r="O23" s="27">
        <f>7*N23-G23</f>
        <v>21</v>
      </c>
      <c r="P23" s="27"/>
      <c r="R23" s="2">
        <f t="shared" si="5"/>
        <v>7</v>
      </c>
      <c r="S23" s="2">
        <f t="shared" si="6"/>
        <v>0</v>
      </c>
      <c r="T23" s="2">
        <v>0</v>
      </c>
      <c r="U23" s="2">
        <v>0</v>
      </c>
      <c r="V23" s="2">
        <v>0</v>
      </c>
      <c r="X23" s="2">
        <f t="shared" si="7"/>
        <v>3.5700000000000003</v>
      </c>
    </row>
    <row r="24" spans="1:24" ht="11.1" customHeight="1" x14ac:dyDescent="0.2">
      <c r="A24" s="8" t="s">
        <v>28</v>
      </c>
      <c r="B24" s="8" t="s">
        <v>14</v>
      </c>
      <c r="C24" s="23" t="str">
        <f>VLOOKUP(A24,[1]TDSheet!$A:$C,3,0)</f>
        <v>бонус_Н</v>
      </c>
      <c r="D24" s="9"/>
      <c r="E24" s="10">
        <v>252</v>
      </c>
      <c r="F24" s="28">
        <f>46+F105</f>
        <v>182</v>
      </c>
      <c r="G24" s="28">
        <f>106+G105</f>
        <v>70</v>
      </c>
      <c r="H24" s="11">
        <f>VLOOKUP(A24,[1]TDSheet!$A:$H,8,0)</f>
        <v>0.42</v>
      </c>
      <c r="I24" s="17">
        <f>VLOOKUP(A24,[1]TDSheet!$A:$I,9,0)</f>
        <v>45</v>
      </c>
      <c r="J24" s="2">
        <f>VLOOKUP(A24,[2]Бердянск!$A:$E,4,0)</f>
        <v>41</v>
      </c>
      <c r="K24" s="2">
        <f t="shared" si="3"/>
        <v>141</v>
      </c>
      <c r="N24" s="2">
        <f t="shared" si="4"/>
        <v>36.4</v>
      </c>
      <c r="O24" s="27">
        <f>9*N24-G24</f>
        <v>257.59999999999997</v>
      </c>
      <c r="P24" s="27"/>
      <c r="R24" s="2">
        <f t="shared" si="5"/>
        <v>9</v>
      </c>
      <c r="S24" s="2">
        <f t="shared" si="6"/>
        <v>1.9230769230769231</v>
      </c>
      <c r="T24" s="2">
        <f>VLOOKUP(A24,[1]TDSheet!$A:$U,21,0)</f>
        <v>-0.2</v>
      </c>
      <c r="U24" s="2">
        <f>VLOOKUP(A24,[1]TDSheet!$A:$V,22,0)</f>
        <v>35</v>
      </c>
      <c r="V24" s="2">
        <f>VLOOKUP(A24,[1]TDSheet!$A:$N,14,0)</f>
        <v>0</v>
      </c>
      <c r="X24" s="2">
        <f t="shared" si="7"/>
        <v>108.19199999999998</v>
      </c>
    </row>
    <row r="25" spans="1:24" ht="11.1" customHeight="1" x14ac:dyDescent="0.2">
      <c r="A25" s="8" t="s">
        <v>29</v>
      </c>
      <c r="B25" s="8" t="s">
        <v>14</v>
      </c>
      <c r="C25" s="20"/>
      <c r="D25" s="10">
        <v>33</v>
      </c>
      <c r="E25" s="10">
        <v>20</v>
      </c>
      <c r="F25" s="10">
        <v>-1</v>
      </c>
      <c r="G25" s="10">
        <v>43</v>
      </c>
      <c r="H25" s="11">
        <f>VLOOKUP(A25,[1]TDSheet!$A:$H,8,0)</f>
        <v>2.5000000000000001E-2</v>
      </c>
      <c r="I25" s="17">
        <f>VLOOKUP(A25,[1]TDSheet!$A:$I,9,0)</f>
        <v>120</v>
      </c>
      <c r="K25" s="2">
        <f t="shared" si="3"/>
        <v>-1</v>
      </c>
      <c r="N25" s="2">
        <f t="shared" si="4"/>
        <v>-0.2</v>
      </c>
      <c r="O25" s="27"/>
      <c r="P25" s="27"/>
      <c r="R25" s="2">
        <f t="shared" si="5"/>
        <v>-215</v>
      </c>
      <c r="S25" s="2">
        <f t="shared" si="6"/>
        <v>-215</v>
      </c>
      <c r="T25" s="2">
        <f>VLOOKUP(A25,[1]TDSheet!$A:$U,21,0)</f>
        <v>0</v>
      </c>
      <c r="U25" s="2">
        <f>VLOOKUP(A25,[1]TDSheet!$A:$V,22,0)</f>
        <v>0</v>
      </c>
      <c r="V25" s="2">
        <f>VLOOKUP(A25,[1]TDSheet!$A:$N,14,0)</f>
        <v>3.4</v>
      </c>
      <c r="W25" s="30" t="s">
        <v>130</v>
      </c>
      <c r="X25" s="2">
        <f t="shared" si="7"/>
        <v>0</v>
      </c>
    </row>
    <row r="26" spans="1:24" ht="21.95" customHeight="1" x14ac:dyDescent="0.2">
      <c r="A26" s="8" t="s">
        <v>30</v>
      </c>
      <c r="B26" s="8" t="s">
        <v>14</v>
      </c>
      <c r="C26" s="20"/>
      <c r="D26" s="9"/>
      <c r="E26" s="10">
        <v>24</v>
      </c>
      <c r="F26" s="10">
        <v>12</v>
      </c>
      <c r="G26" s="10">
        <v>12</v>
      </c>
      <c r="H26" s="11">
        <f>VLOOKUP(A26,[1]TDSheet!$A:$H,8,0)</f>
        <v>0.35</v>
      </c>
      <c r="I26" s="17">
        <f>VLOOKUP(A26,[1]TDSheet!$A:$I,9,0)</f>
        <v>45</v>
      </c>
      <c r="J26" s="2">
        <f>VLOOKUP(A26,[2]Бердянск!$A:$E,4,0)</f>
        <v>15</v>
      </c>
      <c r="K26" s="2">
        <f t="shared" si="3"/>
        <v>-3</v>
      </c>
      <c r="N26" s="2">
        <f t="shared" si="4"/>
        <v>2.4</v>
      </c>
      <c r="O26" s="27">
        <f t="shared" ref="O26:O85" si="9">12*N26-G26</f>
        <v>16.799999999999997</v>
      </c>
      <c r="P26" s="27"/>
      <c r="R26" s="2">
        <f t="shared" si="5"/>
        <v>12</v>
      </c>
      <c r="S26" s="2">
        <f t="shared" si="6"/>
        <v>5</v>
      </c>
      <c r="T26" s="2">
        <f>VLOOKUP(A26,[1]TDSheet!$A:$U,21,0)</f>
        <v>0</v>
      </c>
      <c r="U26" s="2">
        <f>VLOOKUP(A26,[1]TDSheet!$A:$V,22,0)</f>
        <v>1.2</v>
      </c>
      <c r="V26" s="2">
        <f>VLOOKUP(A26,[1]TDSheet!$A:$N,14,0)</f>
        <v>1.2</v>
      </c>
      <c r="X26" s="2">
        <f t="shared" si="7"/>
        <v>5.879999999999999</v>
      </c>
    </row>
    <row r="27" spans="1:24" ht="21.95" customHeight="1" x14ac:dyDescent="0.2">
      <c r="A27" s="8" t="s">
        <v>31</v>
      </c>
      <c r="B27" s="8" t="s">
        <v>14</v>
      </c>
      <c r="C27" s="20"/>
      <c r="D27" s="9"/>
      <c r="E27" s="10">
        <v>36</v>
      </c>
      <c r="F27" s="10">
        <v>24</v>
      </c>
      <c r="G27" s="10">
        <v>12</v>
      </c>
      <c r="H27" s="11">
        <f>VLOOKUP(A27,[1]TDSheet!$A:$H,8,0)</f>
        <v>0.35</v>
      </c>
      <c r="I27" s="17">
        <f>VLOOKUP(A27,[1]TDSheet!$A:$I,9,0)</f>
        <v>45</v>
      </c>
      <c r="J27" s="2">
        <f>VLOOKUP(A27,[2]Бердянск!$A:$E,4,0)</f>
        <v>26</v>
      </c>
      <c r="K27" s="2">
        <f t="shared" si="3"/>
        <v>-2</v>
      </c>
      <c r="N27" s="2">
        <f t="shared" si="4"/>
        <v>4.8</v>
      </c>
      <c r="O27" s="27">
        <f>10*N27-G27</f>
        <v>36</v>
      </c>
      <c r="P27" s="27"/>
      <c r="R27" s="2">
        <f t="shared" si="5"/>
        <v>10</v>
      </c>
      <c r="S27" s="2">
        <f t="shared" si="6"/>
        <v>2.5</v>
      </c>
      <c r="T27" s="2">
        <f>VLOOKUP(A27,[1]TDSheet!$A:$U,21,0)</f>
        <v>0</v>
      </c>
      <c r="U27" s="2">
        <f>VLOOKUP(A27,[1]TDSheet!$A:$V,22,0)</f>
        <v>1.2</v>
      </c>
      <c r="V27" s="2">
        <f>VLOOKUP(A27,[1]TDSheet!$A:$N,14,0)</f>
        <v>1.2</v>
      </c>
      <c r="X27" s="2">
        <f t="shared" si="7"/>
        <v>12.6</v>
      </c>
    </row>
    <row r="28" spans="1:24" ht="11.1" customHeight="1" x14ac:dyDescent="0.2">
      <c r="A28" s="8" t="s">
        <v>32</v>
      </c>
      <c r="B28" s="8" t="s">
        <v>9</v>
      </c>
      <c r="C28" s="23" t="str">
        <f>VLOOKUP(A28,[1]TDSheet!$A:$C,3,0)</f>
        <v>Нояб</v>
      </c>
      <c r="D28" s="10">
        <v>73.647000000000006</v>
      </c>
      <c r="E28" s="10">
        <v>228.952</v>
      </c>
      <c r="F28" s="10">
        <v>69.900000000000006</v>
      </c>
      <c r="G28" s="10">
        <v>220.31899999999999</v>
      </c>
      <c r="H28" s="11">
        <f>VLOOKUP(A28,[1]TDSheet!$A:$H,8,0)</f>
        <v>1</v>
      </c>
      <c r="I28" s="17">
        <f>VLOOKUP(A28,[1]TDSheet!$A:$I,9,0)</f>
        <v>55</v>
      </c>
      <c r="J28" s="2">
        <f>VLOOKUP(A28,[2]Бердянск!$A:$E,4,0)</f>
        <v>83.977000000000004</v>
      </c>
      <c r="K28" s="2">
        <f t="shared" si="3"/>
        <v>-14.076999999999998</v>
      </c>
      <c r="N28" s="2">
        <f t="shared" si="4"/>
        <v>13.98</v>
      </c>
      <c r="O28" s="27"/>
      <c r="P28" s="27"/>
      <c r="R28" s="2">
        <f t="shared" si="5"/>
        <v>15.759585121602287</v>
      </c>
      <c r="S28" s="2">
        <f t="shared" si="6"/>
        <v>15.759585121602287</v>
      </c>
      <c r="T28" s="2">
        <f>VLOOKUP(A28,[1]TDSheet!$A:$U,21,0)</f>
        <v>22.241599999999998</v>
      </c>
      <c r="U28" s="2">
        <f>VLOOKUP(A28,[1]TDSheet!$A:$V,22,0)</f>
        <v>10.9734</v>
      </c>
      <c r="V28" s="2">
        <f>VLOOKUP(A28,[1]TDSheet!$A:$N,14,0)</f>
        <v>20.189399999999999</v>
      </c>
      <c r="X28" s="2">
        <f t="shared" si="7"/>
        <v>0</v>
      </c>
    </row>
    <row r="29" spans="1:24" ht="11.1" customHeight="1" x14ac:dyDescent="0.2">
      <c r="A29" s="8" t="s">
        <v>33</v>
      </c>
      <c r="B29" s="8" t="s">
        <v>9</v>
      </c>
      <c r="C29" s="20"/>
      <c r="D29" s="10">
        <v>1124.9739999999999</v>
      </c>
      <c r="E29" s="10">
        <v>4614.2659999999996</v>
      </c>
      <c r="F29" s="10">
        <v>1840.029</v>
      </c>
      <c r="G29" s="10">
        <v>3403.7809999999999</v>
      </c>
      <c r="H29" s="11">
        <f>VLOOKUP(A29,[1]TDSheet!$A:$H,8,0)</f>
        <v>1</v>
      </c>
      <c r="I29" s="17">
        <f>VLOOKUP(A29,[1]TDSheet!$A:$I,9,0)</f>
        <v>50</v>
      </c>
      <c r="J29" s="2">
        <f>VLOOKUP(A29,[2]Бердянск!$A:$E,4,0)</f>
        <v>1802.5809999999999</v>
      </c>
      <c r="K29" s="2">
        <f t="shared" si="3"/>
        <v>37.448000000000093</v>
      </c>
      <c r="N29" s="2">
        <f t="shared" si="4"/>
        <v>368.00580000000002</v>
      </c>
      <c r="O29" s="27">
        <f t="shared" si="9"/>
        <v>1012.2886000000008</v>
      </c>
      <c r="P29" s="27"/>
      <c r="R29" s="2">
        <f t="shared" si="5"/>
        <v>12.000000000000002</v>
      </c>
      <c r="S29" s="2">
        <f t="shared" si="6"/>
        <v>9.2492591149378622</v>
      </c>
      <c r="T29" s="2">
        <f>VLOOKUP(A29,[1]TDSheet!$A:$U,21,0)</f>
        <v>342.65559999999999</v>
      </c>
      <c r="U29" s="2">
        <f>VLOOKUP(A29,[1]TDSheet!$A:$V,22,0)</f>
        <v>369.05599999999998</v>
      </c>
      <c r="V29" s="2">
        <f>VLOOKUP(A29,[1]TDSheet!$A:$N,14,0)</f>
        <v>393.22480000000002</v>
      </c>
      <c r="X29" s="2">
        <f t="shared" si="7"/>
        <v>1012.2886000000008</v>
      </c>
    </row>
    <row r="30" spans="1:24" ht="11.1" customHeight="1" x14ac:dyDescent="0.2">
      <c r="A30" s="8" t="s">
        <v>34</v>
      </c>
      <c r="B30" s="8" t="s">
        <v>9</v>
      </c>
      <c r="C30" s="23" t="str">
        <f>VLOOKUP(A30,[1]TDSheet!$A:$C,3,0)</f>
        <v>Нояб</v>
      </c>
      <c r="D30" s="10">
        <v>110.932</v>
      </c>
      <c r="E30" s="10">
        <v>111.12</v>
      </c>
      <c r="F30" s="10">
        <v>114.392</v>
      </c>
      <c r="G30" s="10">
        <v>97.272000000000006</v>
      </c>
      <c r="H30" s="11">
        <f>VLOOKUP(A30,[1]TDSheet!$A:$H,8,0)</f>
        <v>1</v>
      </c>
      <c r="I30" s="17">
        <f>VLOOKUP(A30,[1]TDSheet!$A:$I,9,0)</f>
        <v>55</v>
      </c>
      <c r="J30" s="2">
        <f>VLOOKUP(A30,[2]Бердянск!$A:$E,4,0)</f>
        <v>114.812</v>
      </c>
      <c r="K30" s="2">
        <f t="shared" si="3"/>
        <v>-0.42000000000000171</v>
      </c>
      <c r="N30" s="2">
        <f t="shared" si="4"/>
        <v>22.878399999999999</v>
      </c>
      <c r="O30" s="27">
        <f>11*N30-G30</f>
        <v>154.3904</v>
      </c>
      <c r="P30" s="27"/>
      <c r="R30" s="2">
        <f t="shared" si="5"/>
        <v>11</v>
      </c>
      <c r="S30" s="2">
        <f t="shared" si="6"/>
        <v>4.2516959227918036</v>
      </c>
      <c r="T30" s="2">
        <f>VLOOKUP(A30,[1]TDSheet!$A:$U,21,0)</f>
        <v>23.8538</v>
      </c>
      <c r="U30" s="2">
        <f>VLOOKUP(A30,[1]TDSheet!$A:$V,22,0)</f>
        <v>6.1543999999999999</v>
      </c>
      <c r="V30" s="2">
        <f>VLOOKUP(A30,[1]TDSheet!$A:$N,14,0)</f>
        <v>16.303800000000003</v>
      </c>
      <c r="X30" s="2">
        <f t="shared" si="7"/>
        <v>154.3904</v>
      </c>
    </row>
    <row r="31" spans="1:24" ht="21.95" customHeight="1" x14ac:dyDescent="0.2">
      <c r="A31" s="8" t="s">
        <v>35</v>
      </c>
      <c r="B31" s="8" t="s">
        <v>9</v>
      </c>
      <c r="C31" s="20"/>
      <c r="D31" s="9"/>
      <c r="E31" s="10">
        <v>59.155000000000001</v>
      </c>
      <c r="F31" s="10">
        <v>22.859000000000002</v>
      </c>
      <c r="G31" s="10">
        <v>36.295999999999999</v>
      </c>
      <c r="H31" s="11">
        <f>VLOOKUP(A31,[1]TDSheet!$A:$H,8,0)</f>
        <v>1</v>
      </c>
      <c r="I31" s="17">
        <f>VLOOKUP(A31,[1]TDSheet!$A:$I,9,0)</f>
        <v>60</v>
      </c>
      <c r="J31" s="2">
        <f>VLOOKUP(A31,[2]Бердянск!$A:$E,4,0)</f>
        <v>30.675999999999998</v>
      </c>
      <c r="K31" s="2">
        <f t="shared" si="3"/>
        <v>-7.8169999999999966</v>
      </c>
      <c r="N31" s="2">
        <f t="shared" si="4"/>
        <v>4.5718000000000005</v>
      </c>
      <c r="O31" s="27">
        <f t="shared" si="9"/>
        <v>18.565600000000011</v>
      </c>
      <c r="P31" s="27"/>
      <c r="R31" s="2">
        <f t="shared" si="5"/>
        <v>12</v>
      </c>
      <c r="S31" s="2">
        <f t="shared" si="6"/>
        <v>7.9391049477229965</v>
      </c>
      <c r="T31" s="2">
        <f>VLOOKUP(A31,[1]TDSheet!$A:$U,21,0)</f>
        <v>0</v>
      </c>
      <c r="U31" s="2">
        <f>VLOOKUP(A31,[1]TDSheet!$A:$V,22,0)</f>
        <v>1.4416</v>
      </c>
      <c r="V31" s="2">
        <f>VLOOKUP(A31,[1]TDSheet!$A:$N,14,0)</f>
        <v>2.8992</v>
      </c>
      <c r="X31" s="2">
        <f t="shared" si="7"/>
        <v>18.565600000000011</v>
      </c>
    </row>
    <row r="32" spans="1:24" ht="11.1" customHeight="1" x14ac:dyDescent="0.2">
      <c r="A32" s="8" t="s">
        <v>36</v>
      </c>
      <c r="B32" s="8" t="s">
        <v>9</v>
      </c>
      <c r="C32" s="20"/>
      <c r="D32" s="10">
        <v>1005.441</v>
      </c>
      <c r="E32" s="10">
        <v>3579.085</v>
      </c>
      <c r="F32" s="10">
        <v>1401.5640000000001</v>
      </c>
      <c r="G32" s="10">
        <v>2776.1840000000002</v>
      </c>
      <c r="H32" s="11">
        <f>VLOOKUP(A32,[1]TDSheet!$A:$H,8,0)</f>
        <v>1</v>
      </c>
      <c r="I32" s="17">
        <f>VLOOKUP(A32,[1]TDSheet!$A:$I,9,0)</f>
        <v>60</v>
      </c>
      <c r="J32" s="2">
        <f>VLOOKUP(A32,[2]Бердянск!$A:$E,4,0)</f>
        <v>1368.6869999999999</v>
      </c>
      <c r="K32" s="2">
        <f t="shared" si="3"/>
        <v>32.87700000000018</v>
      </c>
      <c r="N32" s="2">
        <f t="shared" si="4"/>
        <v>280.31280000000004</v>
      </c>
      <c r="O32" s="27">
        <f t="shared" si="9"/>
        <v>587.56960000000026</v>
      </c>
      <c r="P32" s="27"/>
      <c r="R32" s="2">
        <f t="shared" si="5"/>
        <v>12</v>
      </c>
      <c r="S32" s="2">
        <f t="shared" si="6"/>
        <v>9.9038788096726229</v>
      </c>
      <c r="T32" s="2">
        <f>VLOOKUP(A32,[1]TDSheet!$A:$U,21,0)</f>
        <v>276.35340000000002</v>
      </c>
      <c r="U32" s="2">
        <f>VLOOKUP(A32,[1]TDSheet!$A:$V,22,0)</f>
        <v>292.14060000000001</v>
      </c>
      <c r="V32" s="2">
        <f>VLOOKUP(A32,[1]TDSheet!$A:$N,14,0)</f>
        <v>311.39760000000001</v>
      </c>
      <c r="X32" s="2">
        <f t="shared" si="7"/>
        <v>587.56960000000026</v>
      </c>
    </row>
    <row r="33" spans="1:24" ht="11.1" customHeight="1" x14ac:dyDescent="0.2">
      <c r="A33" s="8" t="s">
        <v>37</v>
      </c>
      <c r="B33" s="8" t="s">
        <v>9</v>
      </c>
      <c r="C33" s="20"/>
      <c r="D33" s="9"/>
      <c r="E33" s="10">
        <v>21.66</v>
      </c>
      <c r="F33" s="10"/>
      <c r="G33" s="10">
        <v>21.66</v>
      </c>
      <c r="H33" s="11">
        <v>0</v>
      </c>
      <c r="I33" s="17">
        <v>55</v>
      </c>
      <c r="K33" s="2">
        <f t="shared" si="3"/>
        <v>0</v>
      </c>
      <c r="N33" s="2">
        <f t="shared" si="4"/>
        <v>0</v>
      </c>
      <c r="O33" s="27"/>
      <c r="P33" s="27"/>
      <c r="R33" s="2" t="e">
        <f t="shared" si="5"/>
        <v>#DIV/0!</v>
      </c>
      <c r="S33" s="2" t="e">
        <f t="shared" si="6"/>
        <v>#DIV/0!</v>
      </c>
      <c r="T33" s="2">
        <v>0</v>
      </c>
      <c r="U33" s="2">
        <v>0</v>
      </c>
      <c r="V33" s="2">
        <v>0</v>
      </c>
      <c r="X33" s="2">
        <f t="shared" si="7"/>
        <v>0</v>
      </c>
    </row>
    <row r="34" spans="1:24" ht="21.95" customHeight="1" x14ac:dyDescent="0.2">
      <c r="A34" s="8" t="s">
        <v>38</v>
      </c>
      <c r="B34" s="8" t="s">
        <v>9</v>
      </c>
      <c r="C34" s="20"/>
      <c r="D34" s="10">
        <v>13.484</v>
      </c>
      <c r="E34" s="10">
        <v>64.12</v>
      </c>
      <c r="F34" s="10"/>
      <c r="G34" s="10">
        <v>74.861999999999995</v>
      </c>
      <c r="H34" s="11">
        <f>VLOOKUP(A34,[1]TDSheet!$A:$H,8,0)</f>
        <v>1</v>
      </c>
      <c r="I34" s="17">
        <f>VLOOKUP(A34,[1]TDSheet!$A:$I,9,0)</f>
        <v>55</v>
      </c>
      <c r="K34" s="2">
        <f t="shared" si="3"/>
        <v>0</v>
      </c>
      <c r="N34" s="2">
        <f t="shared" si="4"/>
        <v>0</v>
      </c>
      <c r="O34" s="27"/>
      <c r="P34" s="27"/>
      <c r="R34" s="2" t="e">
        <f t="shared" si="5"/>
        <v>#DIV/0!</v>
      </c>
      <c r="S34" s="2" t="e">
        <f t="shared" si="6"/>
        <v>#DIV/0!</v>
      </c>
      <c r="T34" s="2">
        <f>VLOOKUP(A34,[1]TDSheet!$A:$U,21,0)</f>
        <v>0</v>
      </c>
      <c r="U34" s="2">
        <f>VLOOKUP(A34,[1]TDSheet!$A:$V,22,0)</f>
        <v>0</v>
      </c>
      <c r="V34" s="2">
        <f>VLOOKUP(A34,[1]TDSheet!$A:$N,14,0)</f>
        <v>1.0908</v>
      </c>
      <c r="W34" s="30" t="s">
        <v>130</v>
      </c>
      <c r="X34" s="2">
        <f t="shared" si="7"/>
        <v>0</v>
      </c>
    </row>
    <row r="35" spans="1:24" ht="11.1" customHeight="1" x14ac:dyDescent="0.2">
      <c r="A35" s="8" t="s">
        <v>39</v>
      </c>
      <c r="B35" s="8" t="s">
        <v>9</v>
      </c>
      <c r="C35" s="23" t="str">
        <f>VLOOKUP(A35,[1]TDSheet!$A:$C,3,0)</f>
        <v>Нояб</v>
      </c>
      <c r="D35" s="10">
        <v>228.59800000000001</v>
      </c>
      <c r="E35" s="10"/>
      <c r="F35" s="28">
        <f>20.388+F106</f>
        <v>24.816000000000003</v>
      </c>
      <c r="G35" s="28">
        <f>170.183+G106</f>
        <v>165.755</v>
      </c>
      <c r="H35" s="11">
        <f>VLOOKUP(A35,[1]TDSheet!$A:$H,8,0)</f>
        <v>1</v>
      </c>
      <c r="I35" s="17">
        <f>VLOOKUP(A35,[1]TDSheet!$A:$I,9,0)</f>
        <v>50</v>
      </c>
      <c r="J35" s="2">
        <f>VLOOKUP(A35,[2]Бердянск!$A:$E,4,0)</f>
        <v>19.053999999999998</v>
      </c>
      <c r="K35" s="2">
        <f t="shared" si="3"/>
        <v>5.762000000000004</v>
      </c>
      <c r="N35" s="2">
        <f t="shared" si="4"/>
        <v>4.9632000000000005</v>
      </c>
      <c r="O35" s="27"/>
      <c r="P35" s="27"/>
      <c r="R35" s="2">
        <f t="shared" si="5"/>
        <v>33.396800451321724</v>
      </c>
      <c r="S35" s="2">
        <f t="shared" si="6"/>
        <v>33.396800451321724</v>
      </c>
      <c r="T35" s="2">
        <f>VLOOKUP(A35,[1]TDSheet!$A:$U,21,0)</f>
        <v>3.0036</v>
      </c>
      <c r="U35" s="2">
        <f>VLOOKUP(A35,[1]TDSheet!$A:$V,22,0)</f>
        <v>6.2873999999999999</v>
      </c>
      <c r="V35" s="2">
        <f>VLOOKUP(A35,[1]TDSheet!$A:$N,14,0)</f>
        <v>2.6391999999999998</v>
      </c>
      <c r="W35" s="29" t="str">
        <f>VLOOKUP(A35,[1]TDSheet!$A:$W,23,0)</f>
        <v>необходимо увеличить продажи</v>
      </c>
      <c r="X35" s="2">
        <f t="shared" si="7"/>
        <v>0</v>
      </c>
    </row>
    <row r="36" spans="1:24" ht="11.1" customHeight="1" x14ac:dyDescent="0.2">
      <c r="A36" s="8" t="s">
        <v>40</v>
      </c>
      <c r="B36" s="8" t="s">
        <v>9</v>
      </c>
      <c r="C36" s="23" t="str">
        <f>VLOOKUP(A36,[1]TDSheet!$A:$C,3,0)</f>
        <v>Нояб</v>
      </c>
      <c r="D36" s="10">
        <v>-10.584</v>
      </c>
      <c r="E36" s="10">
        <v>232.23400000000001</v>
      </c>
      <c r="F36" s="28">
        <f>90.694+F107</f>
        <v>121.748</v>
      </c>
      <c r="G36" s="28">
        <f>130.122+G107</f>
        <v>115.95000000000002</v>
      </c>
      <c r="H36" s="11">
        <f>VLOOKUP(A36,[1]TDSheet!$A:$H,8,0)</f>
        <v>1</v>
      </c>
      <c r="I36" s="17">
        <f>VLOOKUP(A36,[1]TDSheet!$A:$I,9,0)</f>
        <v>55</v>
      </c>
      <c r="J36" s="2">
        <f>VLOOKUP(A36,[2]Бердянск!$A:$E,4,0)</f>
        <v>87.6</v>
      </c>
      <c r="K36" s="2">
        <f t="shared" si="3"/>
        <v>34.14800000000001</v>
      </c>
      <c r="N36" s="2">
        <f t="shared" si="4"/>
        <v>24.349600000000002</v>
      </c>
      <c r="O36" s="27">
        <f t="shared" si="9"/>
        <v>176.24519999999998</v>
      </c>
      <c r="P36" s="27"/>
      <c r="R36" s="2">
        <f t="shared" si="5"/>
        <v>11.999999999999998</v>
      </c>
      <c r="S36" s="2">
        <f t="shared" si="6"/>
        <v>4.7618852055064558</v>
      </c>
      <c r="T36" s="2">
        <f>VLOOKUP(A36,[1]TDSheet!$A:$U,21,0)</f>
        <v>8.6354000000000006</v>
      </c>
      <c r="U36" s="2">
        <f>VLOOKUP(A36,[1]TDSheet!$A:$V,22,0)</f>
        <v>29.800999999999998</v>
      </c>
      <c r="V36" s="2">
        <f>VLOOKUP(A36,[1]TDSheet!$A:$N,14,0)</f>
        <v>12.8672</v>
      </c>
      <c r="X36" s="2">
        <f t="shared" si="7"/>
        <v>176.24519999999998</v>
      </c>
    </row>
    <row r="37" spans="1:24" ht="11.1" customHeight="1" x14ac:dyDescent="0.2">
      <c r="A37" s="8" t="s">
        <v>41</v>
      </c>
      <c r="B37" s="8" t="s">
        <v>9</v>
      </c>
      <c r="C37" s="20"/>
      <c r="D37" s="10">
        <v>1001.655</v>
      </c>
      <c r="E37" s="10">
        <v>3461.5349999999999</v>
      </c>
      <c r="F37" s="10">
        <v>1415.0519999999999</v>
      </c>
      <c r="G37" s="10">
        <v>2620.346</v>
      </c>
      <c r="H37" s="11">
        <f>VLOOKUP(A37,[1]TDSheet!$A:$H,8,0)</f>
        <v>1</v>
      </c>
      <c r="I37" s="17">
        <f>VLOOKUP(A37,[1]TDSheet!$A:$I,9,0)</f>
        <v>60</v>
      </c>
      <c r="J37" s="2">
        <f>VLOOKUP(A37,[2]Бердянск!$A:$E,4,0)</f>
        <v>1402.982</v>
      </c>
      <c r="K37" s="2">
        <f t="shared" si="3"/>
        <v>12.069999999999936</v>
      </c>
      <c r="N37" s="2">
        <f t="shared" si="4"/>
        <v>283.0104</v>
      </c>
      <c r="O37" s="27">
        <f t="shared" si="9"/>
        <v>775.77880000000005</v>
      </c>
      <c r="P37" s="27"/>
      <c r="R37" s="2">
        <f t="shared" si="5"/>
        <v>12</v>
      </c>
      <c r="S37" s="2">
        <f t="shared" si="6"/>
        <v>9.2588328909467634</v>
      </c>
      <c r="T37" s="2">
        <f>VLOOKUP(A37,[1]TDSheet!$A:$U,21,0)</f>
        <v>252.28200000000001</v>
      </c>
      <c r="U37" s="2">
        <f>VLOOKUP(A37,[1]TDSheet!$A:$V,22,0)</f>
        <v>259.94780000000003</v>
      </c>
      <c r="V37" s="2">
        <f>VLOOKUP(A37,[1]TDSheet!$A:$N,14,0)</f>
        <v>296.11680000000001</v>
      </c>
      <c r="X37" s="2">
        <f t="shared" si="7"/>
        <v>775.77880000000005</v>
      </c>
    </row>
    <row r="38" spans="1:24" ht="11.1" customHeight="1" x14ac:dyDescent="0.2">
      <c r="A38" s="8" t="s">
        <v>42</v>
      </c>
      <c r="B38" s="8" t="s">
        <v>9</v>
      </c>
      <c r="C38" s="20"/>
      <c r="D38" s="10">
        <v>1190.8989999999999</v>
      </c>
      <c r="E38" s="10">
        <v>3068.68</v>
      </c>
      <c r="F38" s="10">
        <v>1315.0139999999999</v>
      </c>
      <c r="G38" s="10">
        <v>2563.8789999999999</v>
      </c>
      <c r="H38" s="11">
        <f>VLOOKUP(A38,[1]TDSheet!$A:$H,8,0)</f>
        <v>1</v>
      </c>
      <c r="I38" s="17">
        <f>VLOOKUP(A38,[1]TDSheet!$A:$I,9,0)</f>
        <v>60</v>
      </c>
      <c r="J38" s="2">
        <f>VLOOKUP(A38,[2]Бердянск!$A:$E,4,0)</f>
        <v>1254.2180000000001</v>
      </c>
      <c r="K38" s="2">
        <f t="shared" si="3"/>
        <v>60.795999999999822</v>
      </c>
      <c r="N38" s="2">
        <f t="shared" si="4"/>
        <v>263.00279999999998</v>
      </c>
      <c r="O38" s="27">
        <f t="shared" si="9"/>
        <v>592.15459999999985</v>
      </c>
      <c r="P38" s="27"/>
      <c r="R38" s="2">
        <f t="shared" si="5"/>
        <v>12</v>
      </c>
      <c r="S38" s="2">
        <f t="shared" si="6"/>
        <v>9.7484855674540345</v>
      </c>
      <c r="T38" s="2">
        <f>VLOOKUP(A38,[1]TDSheet!$A:$U,21,0)</f>
        <v>268.79660000000001</v>
      </c>
      <c r="U38" s="2">
        <f>VLOOKUP(A38,[1]TDSheet!$A:$V,22,0)</f>
        <v>240.37979999999999</v>
      </c>
      <c r="V38" s="2">
        <f>VLOOKUP(A38,[1]TDSheet!$A:$N,14,0)</f>
        <v>287.01859999999999</v>
      </c>
      <c r="X38" s="2">
        <f t="shared" si="7"/>
        <v>592.15459999999985</v>
      </c>
    </row>
    <row r="39" spans="1:24" ht="11.1" customHeight="1" x14ac:dyDescent="0.2">
      <c r="A39" s="8" t="s">
        <v>43</v>
      </c>
      <c r="B39" s="8" t="s">
        <v>9</v>
      </c>
      <c r="C39" s="23" t="str">
        <f>VLOOKUP(A39,[1]TDSheet!$A:$C,3,0)</f>
        <v>Нояб</v>
      </c>
      <c r="D39" s="10">
        <v>94.489000000000004</v>
      </c>
      <c r="E39" s="10">
        <v>131.82</v>
      </c>
      <c r="F39" s="10">
        <v>109.977</v>
      </c>
      <c r="G39" s="10">
        <v>109.33</v>
      </c>
      <c r="H39" s="11">
        <f>VLOOKUP(A39,[1]TDSheet!$A:$H,8,0)</f>
        <v>1</v>
      </c>
      <c r="I39" s="17">
        <f>VLOOKUP(A39,[1]TDSheet!$A:$I,9,0)</f>
        <v>60</v>
      </c>
      <c r="J39" s="2">
        <f>VLOOKUP(A39,[2]Бердянск!$A:$E,4,0)</f>
        <v>116.883</v>
      </c>
      <c r="K39" s="2">
        <f t="shared" si="3"/>
        <v>-6.9059999999999917</v>
      </c>
      <c r="N39" s="2">
        <f t="shared" si="4"/>
        <v>21.9954</v>
      </c>
      <c r="O39" s="27">
        <f t="shared" si="9"/>
        <v>154.6148</v>
      </c>
      <c r="P39" s="27"/>
      <c r="R39" s="2">
        <f t="shared" si="5"/>
        <v>12</v>
      </c>
      <c r="S39" s="2">
        <f t="shared" si="6"/>
        <v>4.9705847586313503</v>
      </c>
      <c r="T39" s="2">
        <f>VLOOKUP(A39,[1]TDSheet!$A:$U,21,0)</f>
        <v>17.720800000000001</v>
      </c>
      <c r="U39" s="2">
        <f>VLOOKUP(A39,[1]TDSheet!$A:$V,22,0)</f>
        <v>16.020800000000001</v>
      </c>
      <c r="V39" s="2">
        <f>VLOOKUP(A39,[1]TDSheet!$A:$N,14,0)</f>
        <v>15.9772</v>
      </c>
      <c r="X39" s="2">
        <f t="shared" si="7"/>
        <v>154.6148</v>
      </c>
    </row>
    <row r="40" spans="1:24" ht="11.1" customHeight="1" x14ac:dyDescent="0.2">
      <c r="A40" s="8" t="s">
        <v>44</v>
      </c>
      <c r="B40" s="8" t="s">
        <v>9</v>
      </c>
      <c r="C40" s="23" t="str">
        <f>VLOOKUP(A40,[1]TDSheet!$A:$C,3,0)</f>
        <v>Нояб</v>
      </c>
      <c r="D40" s="10">
        <v>225.399</v>
      </c>
      <c r="E40" s="10"/>
      <c r="F40" s="10">
        <v>30.815999999999999</v>
      </c>
      <c r="G40" s="10">
        <v>190.999</v>
      </c>
      <c r="H40" s="11">
        <f>VLOOKUP(A40,[1]TDSheet!$A:$H,8,0)</f>
        <v>1</v>
      </c>
      <c r="I40" s="17">
        <f>VLOOKUP(A40,[1]TDSheet!$A:$I,9,0)</f>
        <v>60</v>
      </c>
      <c r="J40" s="2">
        <f>VLOOKUP(A40,[2]Бердянск!$A:$E,4,0)</f>
        <v>67.227999999999994</v>
      </c>
      <c r="K40" s="2">
        <f t="shared" si="3"/>
        <v>-36.411999999999992</v>
      </c>
      <c r="N40" s="2">
        <f t="shared" si="4"/>
        <v>6.1631999999999998</v>
      </c>
      <c r="O40" s="27"/>
      <c r="P40" s="27"/>
      <c r="R40" s="2">
        <f t="shared" si="5"/>
        <v>30.990232346832816</v>
      </c>
      <c r="S40" s="2">
        <f t="shared" si="6"/>
        <v>30.990232346832816</v>
      </c>
      <c r="T40" s="2">
        <f>VLOOKUP(A40,[1]TDSheet!$A:$U,21,0)</f>
        <v>10.011799999999999</v>
      </c>
      <c r="U40" s="2">
        <f>VLOOKUP(A40,[1]TDSheet!$A:$V,22,0)</f>
        <v>6.3558000000000003</v>
      </c>
      <c r="V40" s="2">
        <f>VLOOKUP(A40,[1]TDSheet!$A:$N,14,0)</f>
        <v>6.8867999999999991</v>
      </c>
      <c r="W40" s="29" t="str">
        <f>VLOOKUP(A40,[1]TDSheet!$A:$W,23,0)</f>
        <v>необходимо увеличить продажи</v>
      </c>
      <c r="X40" s="2">
        <f t="shared" si="7"/>
        <v>0</v>
      </c>
    </row>
    <row r="41" spans="1:24" ht="11.1" customHeight="1" x14ac:dyDescent="0.2">
      <c r="A41" s="8" t="s">
        <v>45</v>
      </c>
      <c r="B41" s="8" t="s">
        <v>9</v>
      </c>
      <c r="C41" s="23" t="str">
        <f>VLOOKUP(A41,[1]TDSheet!$A:$C,3,0)</f>
        <v>Нояб</v>
      </c>
      <c r="D41" s="10">
        <v>9.577</v>
      </c>
      <c r="E41" s="10">
        <v>111.09</v>
      </c>
      <c r="F41" s="10">
        <v>42.368000000000002</v>
      </c>
      <c r="G41" s="10">
        <v>70.338999999999999</v>
      </c>
      <c r="H41" s="11">
        <f>VLOOKUP(A41,[1]TDSheet!$A:$H,8,0)</f>
        <v>1</v>
      </c>
      <c r="I41" s="17">
        <f>VLOOKUP(A41,[1]TDSheet!$A:$I,9,0)</f>
        <v>60</v>
      </c>
      <c r="J41" s="2">
        <f>VLOOKUP(A41,[2]Бердянск!$A:$E,4,0)</f>
        <v>42.832000000000001</v>
      </c>
      <c r="K41" s="2">
        <f t="shared" si="3"/>
        <v>-0.46399999999999864</v>
      </c>
      <c r="N41" s="2">
        <f t="shared" si="4"/>
        <v>8.4736000000000011</v>
      </c>
      <c r="O41" s="27">
        <f t="shared" si="9"/>
        <v>31.344200000000015</v>
      </c>
      <c r="P41" s="27"/>
      <c r="R41" s="2">
        <f t="shared" si="5"/>
        <v>12</v>
      </c>
      <c r="S41" s="2">
        <f t="shared" si="6"/>
        <v>8.3009582703927478</v>
      </c>
      <c r="T41" s="2">
        <f>VLOOKUP(A41,[1]TDSheet!$A:$U,21,0)</f>
        <v>8.077</v>
      </c>
      <c r="U41" s="2">
        <f>VLOOKUP(A41,[1]TDSheet!$A:$V,22,0)</f>
        <v>11.577400000000001</v>
      </c>
      <c r="V41" s="2">
        <f>VLOOKUP(A41,[1]TDSheet!$A:$N,14,0)</f>
        <v>8.2763999999999989</v>
      </c>
      <c r="X41" s="2">
        <f t="shared" si="7"/>
        <v>31.344200000000015</v>
      </c>
    </row>
    <row r="42" spans="1:24" ht="11.1" customHeight="1" x14ac:dyDescent="0.2">
      <c r="A42" s="8" t="s">
        <v>46</v>
      </c>
      <c r="B42" s="8" t="s">
        <v>9</v>
      </c>
      <c r="C42" s="20"/>
      <c r="D42" s="10">
        <v>29.498999999999999</v>
      </c>
      <c r="E42" s="10">
        <v>499.00299999999999</v>
      </c>
      <c r="F42" s="10">
        <v>165.12799999999999</v>
      </c>
      <c r="G42" s="10">
        <v>343.89699999999999</v>
      </c>
      <c r="H42" s="11">
        <f>VLOOKUP(A42,[1]TDSheet!$A:$H,8,0)</f>
        <v>1</v>
      </c>
      <c r="I42" s="17">
        <f>VLOOKUP(A42,[1]TDSheet!$A:$I,9,0)</f>
        <v>30</v>
      </c>
      <c r="J42" s="2">
        <f>VLOOKUP(A42,[2]Бердянск!$A:$E,4,0)</f>
        <v>158.994</v>
      </c>
      <c r="K42" s="2">
        <f t="shared" si="3"/>
        <v>6.1339999999999861</v>
      </c>
      <c r="N42" s="2">
        <f t="shared" si="4"/>
        <v>33.025599999999997</v>
      </c>
      <c r="O42" s="27">
        <f t="shared" si="9"/>
        <v>52.410199999999975</v>
      </c>
      <c r="P42" s="27"/>
      <c r="R42" s="2">
        <f t="shared" si="5"/>
        <v>12</v>
      </c>
      <c r="S42" s="2">
        <f t="shared" si="6"/>
        <v>10.413043214960517</v>
      </c>
      <c r="T42" s="2">
        <f>VLOOKUP(A42,[1]TDSheet!$A:$U,21,0)</f>
        <v>30.5824</v>
      </c>
      <c r="U42" s="2">
        <f>VLOOKUP(A42,[1]TDSheet!$A:$V,22,0)</f>
        <v>40.413799999999995</v>
      </c>
      <c r="V42" s="2">
        <f>VLOOKUP(A42,[1]TDSheet!$A:$N,14,0)</f>
        <v>37.898000000000003</v>
      </c>
      <c r="X42" s="2">
        <f t="shared" si="7"/>
        <v>52.410199999999975</v>
      </c>
    </row>
    <row r="43" spans="1:24" ht="11.1" customHeight="1" x14ac:dyDescent="0.2">
      <c r="A43" s="8" t="s">
        <v>47</v>
      </c>
      <c r="B43" s="8" t="s">
        <v>9</v>
      </c>
      <c r="C43" s="20"/>
      <c r="D43" s="10">
        <v>82.203000000000003</v>
      </c>
      <c r="E43" s="10">
        <v>602.44600000000003</v>
      </c>
      <c r="F43" s="10">
        <v>201.666</v>
      </c>
      <c r="G43" s="10">
        <v>429.23399999999998</v>
      </c>
      <c r="H43" s="11">
        <f>VLOOKUP(A43,[1]TDSheet!$A:$H,8,0)</f>
        <v>1</v>
      </c>
      <c r="I43" s="17">
        <f>VLOOKUP(A43,[1]TDSheet!$A:$I,9,0)</f>
        <v>30</v>
      </c>
      <c r="J43" s="2">
        <f>VLOOKUP(A43,[2]Бердянск!$A:$E,4,0)</f>
        <v>189.21799999999999</v>
      </c>
      <c r="K43" s="2">
        <f t="shared" si="3"/>
        <v>12.448000000000008</v>
      </c>
      <c r="N43" s="2">
        <f t="shared" si="4"/>
        <v>40.333199999999998</v>
      </c>
      <c r="O43" s="27">
        <f t="shared" si="9"/>
        <v>54.764399999999966</v>
      </c>
      <c r="P43" s="27"/>
      <c r="R43" s="2">
        <f t="shared" si="5"/>
        <v>12</v>
      </c>
      <c r="S43" s="2">
        <f t="shared" si="6"/>
        <v>10.642200470084198</v>
      </c>
      <c r="T43" s="2">
        <f>VLOOKUP(A43,[1]TDSheet!$A:$U,21,0)</f>
        <v>39.2562</v>
      </c>
      <c r="U43" s="2">
        <f>VLOOKUP(A43,[1]TDSheet!$A:$V,22,0)</f>
        <v>44.828400000000002</v>
      </c>
      <c r="V43" s="2">
        <f>VLOOKUP(A43,[1]TDSheet!$A:$N,14,0)</f>
        <v>47.517399999999995</v>
      </c>
      <c r="X43" s="2">
        <f t="shared" si="7"/>
        <v>54.764399999999966</v>
      </c>
    </row>
    <row r="44" spans="1:24" ht="11.1" customHeight="1" x14ac:dyDescent="0.2">
      <c r="A44" s="8" t="s">
        <v>48</v>
      </c>
      <c r="B44" s="8" t="s">
        <v>9</v>
      </c>
      <c r="C44" s="20"/>
      <c r="D44" s="9"/>
      <c r="E44" s="10">
        <v>62.348999999999997</v>
      </c>
      <c r="F44" s="10"/>
      <c r="G44" s="10">
        <v>62.348999999999997</v>
      </c>
      <c r="H44" s="11">
        <f>VLOOKUP(A44,[1]TDSheet!$A:$H,8,0)</f>
        <v>1</v>
      </c>
      <c r="I44" s="17">
        <f>VLOOKUP(A44,[1]TDSheet!$A:$I,9,0)</f>
        <v>40</v>
      </c>
      <c r="J44" s="2">
        <f>VLOOKUP(A44,[2]Бердянск!$A:$E,4,0)</f>
        <v>54.432000000000002</v>
      </c>
      <c r="K44" s="2">
        <f t="shared" si="3"/>
        <v>-54.432000000000002</v>
      </c>
      <c r="N44" s="2">
        <f t="shared" si="4"/>
        <v>0</v>
      </c>
      <c r="O44" s="27"/>
      <c r="P44" s="27"/>
      <c r="R44" s="2" t="e">
        <f t="shared" si="5"/>
        <v>#DIV/0!</v>
      </c>
      <c r="S44" s="2" t="e">
        <f t="shared" si="6"/>
        <v>#DIV/0!</v>
      </c>
      <c r="T44" s="2">
        <f>VLOOKUP(A44,[1]TDSheet!$A:$U,21,0)</f>
        <v>0</v>
      </c>
      <c r="U44" s="2">
        <f>VLOOKUP(A44,[1]TDSheet!$A:$V,22,0)</f>
        <v>0</v>
      </c>
      <c r="V44" s="2">
        <f>VLOOKUP(A44,[1]TDSheet!$A:$N,14,0)</f>
        <v>4.6505999999999998</v>
      </c>
      <c r="X44" s="2">
        <f t="shared" si="7"/>
        <v>0</v>
      </c>
    </row>
    <row r="45" spans="1:24" ht="21.95" customHeight="1" x14ac:dyDescent="0.2">
      <c r="A45" s="8" t="s">
        <v>49</v>
      </c>
      <c r="B45" s="8" t="s">
        <v>9</v>
      </c>
      <c r="C45" s="20"/>
      <c r="D45" s="10">
        <v>116.26</v>
      </c>
      <c r="E45" s="10">
        <v>725.54100000000005</v>
      </c>
      <c r="F45" s="10">
        <v>197.221</v>
      </c>
      <c r="G45" s="10">
        <v>580.84199999999998</v>
      </c>
      <c r="H45" s="11">
        <f>VLOOKUP(A45,[1]TDSheet!$A:$H,8,0)</f>
        <v>1</v>
      </c>
      <c r="I45" s="17">
        <f>VLOOKUP(A45,[1]TDSheet!$A:$I,9,0)</f>
        <v>40</v>
      </c>
      <c r="J45" s="2">
        <f>VLOOKUP(A45,[2]Бердянск!$A:$E,4,0)</f>
        <v>180.44900000000001</v>
      </c>
      <c r="K45" s="2">
        <f t="shared" si="3"/>
        <v>16.771999999999991</v>
      </c>
      <c r="N45" s="2">
        <f t="shared" si="4"/>
        <v>39.444200000000002</v>
      </c>
      <c r="O45" s="27"/>
      <c r="P45" s="27"/>
      <c r="R45" s="2">
        <f t="shared" si="5"/>
        <v>14.725663088616322</v>
      </c>
      <c r="S45" s="2">
        <f t="shared" si="6"/>
        <v>14.725663088616322</v>
      </c>
      <c r="T45" s="2">
        <f>VLOOKUP(A45,[1]TDSheet!$A:$U,21,0)</f>
        <v>32.731000000000002</v>
      </c>
      <c r="U45" s="2">
        <f>VLOOKUP(A45,[1]TDSheet!$A:$V,22,0)</f>
        <v>41.429400000000001</v>
      </c>
      <c r="V45" s="2">
        <f>VLOOKUP(A45,[1]TDSheet!$A:$N,14,0)</f>
        <v>57.985799999999998</v>
      </c>
      <c r="X45" s="2">
        <f t="shared" si="7"/>
        <v>0</v>
      </c>
    </row>
    <row r="46" spans="1:24" ht="11.1" customHeight="1" x14ac:dyDescent="0.2">
      <c r="A46" s="26" t="s">
        <v>50</v>
      </c>
      <c r="B46" s="8" t="s">
        <v>9</v>
      </c>
      <c r="C46" s="20"/>
      <c r="D46" s="9"/>
      <c r="E46" s="10">
        <v>1.304</v>
      </c>
      <c r="F46" s="10">
        <v>1.304</v>
      </c>
      <c r="G46" s="10"/>
      <c r="H46" s="11">
        <v>0</v>
      </c>
      <c r="I46" s="17">
        <v>40</v>
      </c>
      <c r="J46" s="2">
        <f>VLOOKUP(A46,[2]Бердянск!$A:$E,4,0)</f>
        <v>1.3</v>
      </c>
      <c r="K46" s="2">
        <f t="shared" si="3"/>
        <v>4.0000000000000036E-3</v>
      </c>
      <c r="N46" s="2">
        <f t="shared" si="4"/>
        <v>0.26080000000000003</v>
      </c>
      <c r="O46" s="27"/>
      <c r="P46" s="27"/>
      <c r="R46" s="2">
        <f t="shared" si="5"/>
        <v>0</v>
      </c>
      <c r="S46" s="2">
        <f t="shared" si="6"/>
        <v>0</v>
      </c>
      <c r="T46" s="2">
        <v>0</v>
      </c>
      <c r="U46" s="2">
        <v>0</v>
      </c>
      <c r="V46" s="2">
        <v>0</v>
      </c>
      <c r="X46" s="2">
        <f t="shared" si="7"/>
        <v>0</v>
      </c>
    </row>
    <row r="47" spans="1:24" ht="11.1" customHeight="1" x14ac:dyDescent="0.2">
      <c r="A47" s="8" t="s">
        <v>51</v>
      </c>
      <c r="B47" s="8" t="s">
        <v>9</v>
      </c>
      <c r="C47" s="20"/>
      <c r="D47" s="10">
        <v>49.811999999999998</v>
      </c>
      <c r="E47" s="10">
        <v>212.952</v>
      </c>
      <c r="F47" s="10">
        <v>64.772999999999996</v>
      </c>
      <c r="G47" s="10">
        <v>184.274</v>
      </c>
      <c r="H47" s="11">
        <f>VLOOKUP(A47,[1]TDSheet!$A:$H,8,0)</f>
        <v>1</v>
      </c>
      <c r="I47" s="17">
        <f>VLOOKUP(A47,[1]TDSheet!$A:$I,9,0)</f>
        <v>35</v>
      </c>
      <c r="J47" s="2">
        <f>VLOOKUP(A47,[2]Бердянск!$A:$E,4,0)</f>
        <v>66.043000000000006</v>
      </c>
      <c r="K47" s="2">
        <f t="shared" si="3"/>
        <v>-1.2700000000000102</v>
      </c>
      <c r="N47" s="2">
        <f t="shared" si="4"/>
        <v>12.954599999999999</v>
      </c>
      <c r="O47" s="27"/>
      <c r="P47" s="27"/>
      <c r="R47" s="2">
        <f t="shared" si="5"/>
        <v>14.224599756071203</v>
      </c>
      <c r="S47" s="2">
        <f t="shared" si="6"/>
        <v>14.224599756071203</v>
      </c>
      <c r="T47" s="2">
        <f>VLOOKUP(A47,[1]TDSheet!$A:$U,21,0)</f>
        <v>15.175999999999998</v>
      </c>
      <c r="U47" s="2">
        <f>VLOOKUP(A47,[1]TDSheet!$A:$V,22,0)</f>
        <v>15.927000000000001</v>
      </c>
      <c r="V47" s="2">
        <f>VLOOKUP(A47,[1]TDSheet!$A:$N,14,0)</f>
        <v>17.675800000000002</v>
      </c>
      <c r="X47" s="2">
        <f t="shared" si="7"/>
        <v>0</v>
      </c>
    </row>
    <row r="48" spans="1:24" ht="11.1" customHeight="1" x14ac:dyDescent="0.2">
      <c r="A48" s="8" t="s">
        <v>52</v>
      </c>
      <c r="B48" s="8" t="s">
        <v>9</v>
      </c>
      <c r="C48" s="20"/>
      <c r="D48" s="9"/>
      <c r="E48" s="10">
        <v>84.923000000000002</v>
      </c>
      <c r="F48" s="10">
        <v>12.851000000000001</v>
      </c>
      <c r="G48" s="10">
        <v>72.072000000000003</v>
      </c>
      <c r="H48" s="11">
        <f>VLOOKUP(A48,[1]TDSheet!$A:$H,8,0)</f>
        <v>1</v>
      </c>
      <c r="I48" s="17">
        <f>VLOOKUP(A48,[1]TDSheet!$A:$I,9,0)</f>
        <v>30</v>
      </c>
      <c r="J48" s="2">
        <f>VLOOKUP(A48,[2]Бердянск!$A:$E,4,0)</f>
        <v>12.974</v>
      </c>
      <c r="K48" s="2">
        <f t="shared" si="3"/>
        <v>-0.12299999999999933</v>
      </c>
      <c r="N48" s="2">
        <f t="shared" si="4"/>
        <v>2.5702000000000003</v>
      </c>
      <c r="O48" s="27"/>
      <c r="P48" s="27"/>
      <c r="R48" s="2">
        <f t="shared" si="5"/>
        <v>28.041397556610377</v>
      </c>
      <c r="S48" s="2">
        <f t="shared" si="6"/>
        <v>28.041397556610377</v>
      </c>
      <c r="T48" s="2">
        <f>VLOOKUP(A48,[1]TDSheet!$A:$U,21,0)</f>
        <v>0</v>
      </c>
      <c r="U48" s="2">
        <f>VLOOKUP(A48,[1]TDSheet!$A:$V,22,0)</f>
        <v>1.5138</v>
      </c>
      <c r="V48" s="2">
        <f>VLOOKUP(A48,[1]TDSheet!$A:$N,14,0)</f>
        <v>4.7165999999999997</v>
      </c>
      <c r="X48" s="2">
        <f t="shared" si="7"/>
        <v>0</v>
      </c>
    </row>
    <row r="49" spans="1:24" ht="11.1" customHeight="1" x14ac:dyDescent="0.2">
      <c r="A49" s="8" t="s">
        <v>53</v>
      </c>
      <c r="B49" s="8" t="s">
        <v>9</v>
      </c>
      <c r="C49" s="20"/>
      <c r="D49" s="10">
        <v>391.09300000000002</v>
      </c>
      <c r="E49" s="10">
        <v>925.80499999999995</v>
      </c>
      <c r="F49" s="10">
        <v>491.50200000000001</v>
      </c>
      <c r="G49" s="10">
        <v>678.76599999999996</v>
      </c>
      <c r="H49" s="11">
        <f>VLOOKUP(A49,[1]TDSheet!$A:$H,8,0)</f>
        <v>1</v>
      </c>
      <c r="I49" s="17">
        <f>VLOOKUP(A49,[1]TDSheet!$A:$I,9,0)</f>
        <v>45</v>
      </c>
      <c r="J49" s="2">
        <f>VLOOKUP(A49,[2]Бердянск!$A:$E,4,0)</f>
        <v>477.52100000000002</v>
      </c>
      <c r="K49" s="2">
        <f t="shared" si="3"/>
        <v>13.980999999999995</v>
      </c>
      <c r="N49" s="2">
        <f t="shared" si="4"/>
        <v>98.300399999999996</v>
      </c>
      <c r="O49" s="27">
        <f t="shared" si="9"/>
        <v>500.83880000000011</v>
      </c>
      <c r="P49" s="27"/>
      <c r="R49" s="2">
        <f t="shared" si="5"/>
        <v>12.000000000000002</v>
      </c>
      <c r="S49" s="2">
        <f t="shared" si="6"/>
        <v>6.9050176804977399</v>
      </c>
      <c r="T49" s="2">
        <f>VLOOKUP(A49,[1]TDSheet!$A:$U,21,0)</f>
        <v>93.738199999999992</v>
      </c>
      <c r="U49" s="2">
        <f>VLOOKUP(A49,[1]TDSheet!$A:$V,22,0)</f>
        <v>98.314800000000005</v>
      </c>
      <c r="V49" s="2">
        <f>VLOOKUP(A49,[1]TDSheet!$A:$N,14,0)</f>
        <v>90.364200000000011</v>
      </c>
      <c r="X49" s="2">
        <f t="shared" si="7"/>
        <v>500.83880000000011</v>
      </c>
    </row>
    <row r="50" spans="1:24" ht="11.1" customHeight="1" x14ac:dyDescent="0.2">
      <c r="A50" s="8" t="s">
        <v>54</v>
      </c>
      <c r="B50" s="8" t="s">
        <v>9</v>
      </c>
      <c r="C50" s="20"/>
      <c r="D50" s="10">
        <v>179.93700000000001</v>
      </c>
      <c r="E50" s="10">
        <v>692.23500000000001</v>
      </c>
      <c r="F50" s="10">
        <v>313.64100000000002</v>
      </c>
      <c r="G50" s="10">
        <v>478.024</v>
      </c>
      <c r="H50" s="11">
        <f>VLOOKUP(A50,[1]TDSheet!$A:$H,8,0)</f>
        <v>1</v>
      </c>
      <c r="I50" s="17">
        <f>VLOOKUP(A50,[1]TDSheet!$A:$I,9,0)</f>
        <v>45</v>
      </c>
      <c r="J50" s="2">
        <f>VLOOKUP(A50,[2]Бердянск!$A:$E,4,0)</f>
        <v>298.86799999999999</v>
      </c>
      <c r="K50" s="2">
        <f t="shared" si="3"/>
        <v>14.773000000000025</v>
      </c>
      <c r="N50" s="2">
        <f t="shared" si="4"/>
        <v>62.728200000000001</v>
      </c>
      <c r="O50" s="27">
        <f t="shared" si="9"/>
        <v>274.71439999999996</v>
      </c>
      <c r="P50" s="27"/>
      <c r="R50" s="2">
        <f t="shared" si="5"/>
        <v>11.999999999999998</v>
      </c>
      <c r="S50" s="2">
        <f t="shared" si="6"/>
        <v>7.6205598120143732</v>
      </c>
      <c r="T50" s="2">
        <f>VLOOKUP(A50,[1]TDSheet!$A:$U,21,0)</f>
        <v>61.111800000000002</v>
      </c>
      <c r="U50" s="2">
        <f>VLOOKUP(A50,[1]TDSheet!$A:$V,22,0)</f>
        <v>78.932400000000001</v>
      </c>
      <c r="V50" s="2">
        <f>VLOOKUP(A50,[1]TDSheet!$A:$N,14,0)</f>
        <v>59.796400000000006</v>
      </c>
      <c r="X50" s="2">
        <f t="shared" si="7"/>
        <v>274.71439999999996</v>
      </c>
    </row>
    <row r="51" spans="1:24" ht="11.1" customHeight="1" x14ac:dyDescent="0.2">
      <c r="A51" s="8" t="s">
        <v>55</v>
      </c>
      <c r="B51" s="8" t="s">
        <v>9</v>
      </c>
      <c r="C51" s="20"/>
      <c r="D51" s="9"/>
      <c r="E51" s="10">
        <v>55.433</v>
      </c>
      <c r="F51" s="10">
        <v>17.884</v>
      </c>
      <c r="G51" s="10">
        <v>37.548999999999999</v>
      </c>
      <c r="H51" s="11">
        <f>VLOOKUP(A51,[1]TDSheet!$A:$H,8,0)</f>
        <v>1</v>
      </c>
      <c r="I51" s="17">
        <f>VLOOKUP(A51,[1]TDSheet!$A:$I,9,0)</f>
        <v>35</v>
      </c>
      <c r="J51" s="2">
        <f>VLOOKUP(A51,[2]Бердянск!$A:$E,4,0)</f>
        <v>18.538</v>
      </c>
      <c r="K51" s="2">
        <f t="shared" si="3"/>
        <v>-0.65399999999999991</v>
      </c>
      <c r="N51" s="2">
        <f t="shared" si="4"/>
        <v>3.5768</v>
      </c>
      <c r="O51" s="27">
        <f t="shared" si="9"/>
        <v>5.3725999999999985</v>
      </c>
      <c r="P51" s="27"/>
      <c r="R51" s="2">
        <f t="shared" si="5"/>
        <v>12</v>
      </c>
      <c r="S51" s="2">
        <f t="shared" si="6"/>
        <v>10.497931111608141</v>
      </c>
      <c r="T51" s="2">
        <f>VLOOKUP(A51,[1]TDSheet!$A:$U,21,0)</f>
        <v>0</v>
      </c>
      <c r="U51" s="2">
        <f>VLOOKUP(A51,[1]TDSheet!$A:$V,22,0)</f>
        <v>2.6040000000000001</v>
      </c>
      <c r="V51" s="2">
        <f>VLOOKUP(A51,[1]TDSheet!$A:$N,14,0)</f>
        <v>3.4729999999999999</v>
      </c>
      <c r="X51" s="2">
        <f t="shared" si="7"/>
        <v>5.3725999999999985</v>
      </c>
    </row>
    <row r="52" spans="1:24" ht="11.1" customHeight="1" x14ac:dyDescent="0.2">
      <c r="A52" s="8" t="s">
        <v>56</v>
      </c>
      <c r="B52" s="8" t="s">
        <v>14</v>
      </c>
      <c r="C52" s="23" t="str">
        <f>VLOOKUP(A52,[1]TDSheet!$A:$C,3,0)</f>
        <v>Нояб</v>
      </c>
      <c r="D52" s="9"/>
      <c r="E52" s="10">
        <v>660</v>
      </c>
      <c r="F52" s="10">
        <v>414</v>
      </c>
      <c r="G52" s="10">
        <v>245</v>
      </c>
      <c r="H52" s="11">
        <f>VLOOKUP(A52,[1]TDSheet!$A:$H,8,0)</f>
        <v>0.4</v>
      </c>
      <c r="I52" s="17">
        <f>VLOOKUP(A52,[1]TDSheet!$A:$I,9,0)</f>
        <v>45</v>
      </c>
      <c r="J52" s="2">
        <f>VLOOKUP(A52,[2]Бердянск!$A:$E,4,0)</f>
        <v>425</v>
      </c>
      <c r="K52" s="2">
        <f t="shared" si="3"/>
        <v>-11</v>
      </c>
      <c r="N52" s="2">
        <f t="shared" si="4"/>
        <v>82.8</v>
      </c>
      <c r="O52" s="27">
        <f>10*N52-G52</f>
        <v>583</v>
      </c>
      <c r="P52" s="27"/>
      <c r="R52" s="2">
        <f t="shared" si="5"/>
        <v>10</v>
      </c>
      <c r="S52" s="2">
        <f t="shared" si="6"/>
        <v>2.9589371980676331</v>
      </c>
      <c r="T52" s="2">
        <f>VLOOKUP(A52,[1]TDSheet!$A:$U,21,0)</f>
        <v>16.2</v>
      </c>
      <c r="U52" s="2">
        <f>VLOOKUP(A52,[1]TDSheet!$A:$V,22,0)</f>
        <v>87.4</v>
      </c>
      <c r="V52" s="2">
        <f>VLOOKUP(A52,[1]TDSheet!$A:$N,14,0)</f>
        <v>25.4</v>
      </c>
      <c r="X52" s="2">
        <f t="shared" si="7"/>
        <v>233.20000000000002</v>
      </c>
    </row>
    <row r="53" spans="1:24" ht="11.1" customHeight="1" x14ac:dyDescent="0.2">
      <c r="A53" s="8" t="s">
        <v>57</v>
      </c>
      <c r="B53" s="8" t="s">
        <v>14</v>
      </c>
      <c r="C53" s="20"/>
      <c r="D53" s="9"/>
      <c r="E53" s="10">
        <v>60</v>
      </c>
      <c r="F53" s="10">
        <v>20</v>
      </c>
      <c r="G53" s="10">
        <v>40</v>
      </c>
      <c r="H53" s="11">
        <f>VLOOKUP(A53,[1]TDSheet!$A:$H,8,0)</f>
        <v>0.45</v>
      </c>
      <c r="I53" s="17">
        <f>VLOOKUP(A53,[1]TDSheet!$A:$I,9,0)</f>
        <v>50</v>
      </c>
      <c r="J53" s="2">
        <f>VLOOKUP(A53,[2]Бердянск!$A:$E,4,0)</f>
        <v>20</v>
      </c>
      <c r="K53" s="2">
        <f t="shared" si="3"/>
        <v>0</v>
      </c>
      <c r="N53" s="2">
        <f t="shared" si="4"/>
        <v>4</v>
      </c>
      <c r="O53" s="27">
        <f t="shared" si="9"/>
        <v>8</v>
      </c>
      <c r="P53" s="27"/>
      <c r="R53" s="2">
        <f t="shared" si="5"/>
        <v>12</v>
      </c>
      <c r="S53" s="2">
        <f t="shared" si="6"/>
        <v>10</v>
      </c>
      <c r="T53" s="2">
        <f>VLOOKUP(A53,[1]TDSheet!$A:$U,21,0)</f>
        <v>0</v>
      </c>
      <c r="U53" s="2">
        <f>VLOOKUP(A53,[1]TDSheet!$A:$V,22,0)</f>
        <v>2</v>
      </c>
      <c r="V53" s="2">
        <f>VLOOKUP(A53,[1]TDSheet!$A:$N,14,0)</f>
        <v>2</v>
      </c>
      <c r="X53" s="2">
        <f t="shared" si="7"/>
        <v>3.6</v>
      </c>
    </row>
    <row r="54" spans="1:24" ht="11.1" customHeight="1" x14ac:dyDescent="0.2">
      <c r="A54" s="26" t="s">
        <v>58</v>
      </c>
      <c r="B54" s="8" t="s">
        <v>14</v>
      </c>
      <c r="C54" s="20"/>
      <c r="D54" s="9"/>
      <c r="E54" s="10">
        <v>8</v>
      </c>
      <c r="F54" s="10"/>
      <c r="G54" s="10">
        <v>8</v>
      </c>
      <c r="H54" s="11">
        <v>0.6</v>
      </c>
      <c r="I54" s="17">
        <v>45</v>
      </c>
      <c r="K54" s="2">
        <f t="shared" si="3"/>
        <v>0</v>
      </c>
      <c r="N54" s="2">
        <f t="shared" si="4"/>
        <v>0</v>
      </c>
      <c r="O54" s="27"/>
      <c r="P54" s="27"/>
      <c r="R54" s="2" t="e">
        <f t="shared" si="5"/>
        <v>#DIV/0!</v>
      </c>
      <c r="S54" s="2" t="e">
        <f t="shared" si="6"/>
        <v>#DIV/0!</v>
      </c>
      <c r="T54" s="2">
        <v>0</v>
      </c>
      <c r="U54" s="2">
        <v>0</v>
      </c>
      <c r="V54" s="2">
        <v>0</v>
      </c>
      <c r="X54" s="2">
        <f t="shared" si="7"/>
        <v>0</v>
      </c>
    </row>
    <row r="55" spans="1:24" ht="11.1" customHeight="1" x14ac:dyDescent="0.2">
      <c r="A55" s="8" t="s">
        <v>59</v>
      </c>
      <c r="B55" s="8" t="s">
        <v>14</v>
      </c>
      <c r="C55" s="23" t="str">
        <f>VLOOKUP(A55,[1]TDSheet!$A:$C,3,0)</f>
        <v>Нояб</v>
      </c>
      <c r="D55" s="9"/>
      <c r="E55" s="10">
        <v>408</v>
      </c>
      <c r="F55" s="10">
        <v>57</v>
      </c>
      <c r="G55" s="10">
        <v>351</v>
      </c>
      <c r="H55" s="11">
        <f>VLOOKUP(A55,[1]TDSheet!$A:$H,8,0)</f>
        <v>0.4</v>
      </c>
      <c r="I55" s="17">
        <f>VLOOKUP(A55,[1]TDSheet!$A:$I,9,0)</f>
        <v>40</v>
      </c>
      <c r="J55" s="2">
        <f>VLOOKUP(A55,[2]Бердянск!$A:$E,4,0)</f>
        <v>117</v>
      </c>
      <c r="K55" s="2">
        <f t="shared" si="3"/>
        <v>-60</v>
      </c>
      <c r="N55" s="2">
        <f t="shared" si="4"/>
        <v>11.4</v>
      </c>
      <c r="O55" s="27"/>
      <c r="P55" s="27"/>
      <c r="R55" s="2">
        <f t="shared" si="5"/>
        <v>30.789473684210524</v>
      </c>
      <c r="S55" s="2">
        <f t="shared" si="6"/>
        <v>30.789473684210524</v>
      </c>
      <c r="T55" s="2">
        <f>VLOOKUP(A55,[1]TDSheet!$A:$U,21,0)</f>
        <v>19.399999999999999</v>
      </c>
      <c r="U55" s="2">
        <f>VLOOKUP(A55,[1]TDSheet!$A:$V,22,0)</f>
        <v>0</v>
      </c>
      <c r="V55" s="2">
        <f>VLOOKUP(A55,[1]TDSheet!$A:$N,14,0)</f>
        <v>29.2</v>
      </c>
      <c r="X55" s="2">
        <f t="shared" si="7"/>
        <v>0</v>
      </c>
    </row>
    <row r="56" spans="1:24" ht="11.1" customHeight="1" x14ac:dyDescent="0.2">
      <c r="A56" s="8" t="s">
        <v>60</v>
      </c>
      <c r="B56" s="8" t="s">
        <v>14</v>
      </c>
      <c r="C56" s="23" t="str">
        <f>VLOOKUP(A56,[1]TDSheet!$A:$C,3,0)</f>
        <v>Нояб</v>
      </c>
      <c r="D56" s="10">
        <v>91</v>
      </c>
      <c r="E56" s="10">
        <v>1032</v>
      </c>
      <c r="F56" s="10">
        <v>374</v>
      </c>
      <c r="G56" s="10">
        <v>659</v>
      </c>
      <c r="H56" s="11">
        <f>VLOOKUP(A56,[1]TDSheet!$A:$H,8,0)</f>
        <v>0.4</v>
      </c>
      <c r="I56" s="17">
        <f>VLOOKUP(A56,[1]TDSheet!$A:$I,9,0)</f>
        <v>45</v>
      </c>
      <c r="J56" s="2">
        <f>VLOOKUP(A56,[2]Бердянск!$A:$E,4,0)</f>
        <v>364</v>
      </c>
      <c r="K56" s="2">
        <f t="shared" si="3"/>
        <v>10</v>
      </c>
      <c r="N56" s="2">
        <f t="shared" si="4"/>
        <v>74.8</v>
      </c>
      <c r="O56" s="27">
        <f t="shared" si="9"/>
        <v>238.59999999999991</v>
      </c>
      <c r="P56" s="27"/>
      <c r="R56" s="2">
        <f t="shared" si="5"/>
        <v>12</v>
      </c>
      <c r="S56" s="2">
        <f t="shared" si="6"/>
        <v>8.810160427807487</v>
      </c>
      <c r="T56" s="2">
        <f>VLOOKUP(A56,[1]TDSheet!$A:$U,21,0)</f>
        <v>56.2</v>
      </c>
      <c r="U56" s="2">
        <f>VLOOKUP(A56,[1]TDSheet!$A:$V,22,0)</f>
        <v>68.599999999999994</v>
      </c>
      <c r="V56" s="2">
        <f>VLOOKUP(A56,[1]TDSheet!$A:$N,14,0)</f>
        <v>78.400000000000006</v>
      </c>
      <c r="X56" s="2">
        <f t="shared" si="7"/>
        <v>95.439999999999969</v>
      </c>
    </row>
    <row r="57" spans="1:24" ht="11.1" customHeight="1" x14ac:dyDescent="0.2">
      <c r="A57" s="8" t="s">
        <v>61</v>
      </c>
      <c r="B57" s="8" t="s">
        <v>14</v>
      </c>
      <c r="C57" s="23" t="str">
        <f>VLOOKUP(A57,[1]TDSheet!$A:$C,3,0)</f>
        <v>Нояб</v>
      </c>
      <c r="D57" s="10">
        <v>317</v>
      </c>
      <c r="E57" s="10">
        <v>1302</v>
      </c>
      <c r="F57" s="10">
        <v>188</v>
      </c>
      <c r="G57" s="10">
        <v>1276</v>
      </c>
      <c r="H57" s="11">
        <f>VLOOKUP(A57,[1]TDSheet!$A:$H,8,0)</f>
        <v>0.4</v>
      </c>
      <c r="I57" s="17">
        <f>VLOOKUP(A57,[1]TDSheet!$A:$I,9,0)</f>
        <v>40</v>
      </c>
      <c r="J57" s="2">
        <f>VLOOKUP(A57,[2]Бердянск!$A:$E,4,0)</f>
        <v>352</v>
      </c>
      <c r="K57" s="2">
        <f t="shared" si="3"/>
        <v>-164</v>
      </c>
      <c r="N57" s="2">
        <f t="shared" si="4"/>
        <v>37.6</v>
      </c>
      <c r="O57" s="27"/>
      <c r="P57" s="27"/>
      <c r="R57" s="2">
        <f t="shared" si="5"/>
        <v>33.936170212765958</v>
      </c>
      <c r="S57" s="2">
        <f t="shared" si="6"/>
        <v>33.936170212765958</v>
      </c>
      <c r="T57" s="2">
        <f>VLOOKUP(A57,[1]TDSheet!$A:$U,21,0)</f>
        <v>91.8</v>
      </c>
      <c r="U57" s="2">
        <f>VLOOKUP(A57,[1]TDSheet!$A:$V,22,0)</f>
        <v>8.1999999999999993</v>
      </c>
      <c r="V57" s="2">
        <f>VLOOKUP(A57,[1]TDSheet!$A:$N,14,0)</f>
        <v>108.4</v>
      </c>
      <c r="X57" s="2">
        <f t="shared" si="7"/>
        <v>0</v>
      </c>
    </row>
    <row r="58" spans="1:24" ht="11.1" customHeight="1" x14ac:dyDescent="0.2">
      <c r="A58" s="8" t="s">
        <v>62</v>
      </c>
      <c r="B58" s="8" t="s">
        <v>9</v>
      </c>
      <c r="C58" s="23" t="str">
        <f>VLOOKUP(A58,[1]TDSheet!$A:$C,3,0)</f>
        <v>Нояб</v>
      </c>
      <c r="D58" s="10">
        <v>60.866</v>
      </c>
      <c r="E58" s="10">
        <v>243.749</v>
      </c>
      <c r="F58" s="10">
        <v>17.628</v>
      </c>
      <c r="G58" s="10">
        <v>235.49199999999999</v>
      </c>
      <c r="H58" s="11">
        <f>VLOOKUP(A58,[1]TDSheet!$A:$H,8,0)</f>
        <v>1</v>
      </c>
      <c r="I58" s="17">
        <f>VLOOKUP(A58,[1]TDSheet!$A:$I,9,0)</f>
        <v>50</v>
      </c>
      <c r="J58" s="2">
        <f>VLOOKUP(A58,[2]Бердянск!$A:$E,4,0)</f>
        <v>22.826000000000001</v>
      </c>
      <c r="K58" s="2">
        <f t="shared" si="3"/>
        <v>-5.1980000000000004</v>
      </c>
      <c r="N58" s="2">
        <f t="shared" si="4"/>
        <v>3.5255999999999998</v>
      </c>
      <c r="O58" s="27"/>
      <c r="P58" s="27"/>
      <c r="R58" s="2">
        <f t="shared" si="5"/>
        <v>66.794871794871796</v>
      </c>
      <c r="S58" s="2">
        <f t="shared" si="6"/>
        <v>66.794871794871796</v>
      </c>
      <c r="T58" s="2">
        <f>VLOOKUP(A58,[1]TDSheet!$A:$U,21,0)</f>
        <v>9.4445999999999994</v>
      </c>
      <c r="U58" s="2">
        <f>VLOOKUP(A58,[1]TDSheet!$A:$V,22,0)</f>
        <v>1.1224000000000001</v>
      </c>
      <c r="V58" s="2">
        <f>VLOOKUP(A58,[1]TDSheet!$A:$N,14,0)</f>
        <v>16.550999999999998</v>
      </c>
      <c r="X58" s="2">
        <f t="shared" si="7"/>
        <v>0</v>
      </c>
    </row>
    <row r="59" spans="1:24" ht="11.1" customHeight="1" x14ac:dyDescent="0.2">
      <c r="A59" s="8" t="s">
        <v>63</v>
      </c>
      <c r="B59" s="8" t="s">
        <v>9</v>
      </c>
      <c r="C59" s="23" t="str">
        <f>VLOOKUP(A59,[1]TDSheet!$A:$C,3,0)</f>
        <v>Нояб</v>
      </c>
      <c r="D59" s="9"/>
      <c r="E59" s="10">
        <v>107.99</v>
      </c>
      <c r="F59" s="10">
        <v>54.078000000000003</v>
      </c>
      <c r="G59" s="10">
        <v>53.911999999999999</v>
      </c>
      <c r="H59" s="11">
        <f>VLOOKUP(A59,[1]TDSheet!$A:$H,8,0)</f>
        <v>1</v>
      </c>
      <c r="I59" s="17">
        <f>VLOOKUP(A59,[1]TDSheet!$A:$I,9,0)</f>
        <v>50</v>
      </c>
      <c r="J59" s="2">
        <f>VLOOKUP(A59,[2]Бердянск!$A:$E,4,0)</f>
        <v>53.462000000000003</v>
      </c>
      <c r="K59" s="2">
        <f t="shared" si="3"/>
        <v>0.61599999999999966</v>
      </c>
      <c r="N59" s="2">
        <f t="shared" si="4"/>
        <v>10.8156</v>
      </c>
      <c r="O59" s="27">
        <f t="shared" si="9"/>
        <v>75.875199999999978</v>
      </c>
      <c r="P59" s="27"/>
      <c r="R59" s="2">
        <f t="shared" si="5"/>
        <v>11.999999999999998</v>
      </c>
      <c r="S59" s="2">
        <f t="shared" si="6"/>
        <v>4.9846517992529309</v>
      </c>
      <c r="T59" s="2">
        <f>VLOOKUP(A59,[1]TDSheet!$A:$U,21,0)</f>
        <v>7.5524000000000004</v>
      </c>
      <c r="U59" s="2">
        <f>VLOOKUP(A59,[1]TDSheet!$A:$V,22,0)</f>
        <v>13.244800000000001</v>
      </c>
      <c r="V59" s="2">
        <f>VLOOKUP(A59,[1]TDSheet!$A:$N,14,0)</f>
        <v>7.5528000000000004</v>
      </c>
      <c r="X59" s="2">
        <f t="shared" si="7"/>
        <v>75.875199999999978</v>
      </c>
    </row>
    <row r="60" spans="1:24" ht="21.95" customHeight="1" x14ac:dyDescent="0.2">
      <c r="A60" s="8" t="s">
        <v>64</v>
      </c>
      <c r="B60" s="8" t="s">
        <v>9</v>
      </c>
      <c r="C60" s="23" t="str">
        <f>VLOOKUP(A60,[1]TDSheet!$A:$C,3,0)</f>
        <v>Нояб</v>
      </c>
      <c r="D60" s="10">
        <v>-1.8720000000000001</v>
      </c>
      <c r="E60" s="10">
        <v>181.18199999999999</v>
      </c>
      <c r="F60" s="28">
        <f>62.226+F108</f>
        <v>84.578000000000003</v>
      </c>
      <c r="G60" s="28">
        <f>62.264+G108</f>
        <v>81.198999999999998</v>
      </c>
      <c r="H60" s="11">
        <f>VLOOKUP(A60,[1]TDSheet!$A:$H,8,0)</f>
        <v>1</v>
      </c>
      <c r="I60" s="17">
        <f>VLOOKUP(A60,[1]TDSheet!$A:$I,9,0)</f>
        <v>55</v>
      </c>
      <c r="J60" s="2">
        <f>VLOOKUP(A60,[2]Бердянск!$A:$E,4,0)</f>
        <v>57.095999999999997</v>
      </c>
      <c r="K60" s="2">
        <f t="shared" si="3"/>
        <v>27.482000000000006</v>
      </c>
      <c r="N60" s="2">
        <f t="shared" si="4"/>
        <v>16.915600000000001</v>
      </c>
      <c r="O60" s="27">
        <f t="shared" si="9"/>
        <v>121.78820000000003</v>
      </c>
      <c r="P60" s="27"/>
      <c r="R60" s="2">
        <f t="shared" si="5"/>
        <v>12</v>
      </c>
      <c r="S60" s="2">
        <f t="shared" si="6"/>
        <v>4.800243562155643</v>
      </c>
      <c r="T60" s="2">
        <f>VLOOKUP(A60,[1]TDSheet!$A:$U,21,0)</f>
        <v>9.5445999999999991</v>
      </c>
      <c r="U60" s="2">
        <f>VLOOKUP(A60,[1]TDSheet!$A:$V,22,0)</f>
        <v>19.312999999999999</v>
      </c>
      <c r="V60" s="2">
        <f>VLOOKUP(A60,[1]TDSheet!$A:$N,14,0)</f>
        <v>6.1054000000000004</v>
      </c>
      <c r="X60" s="2">
        <f t="shared" si="7"/>
        <v>121.78820000000003</v>
      </c>
    </row>
    <row r="61" spans="1:24" ht="21.95" customHeight="1" x14ac:dyDescent="0.2">
      <c r="A61" s="8" t="s">
        <v>65</v>
      </c>
      <c r="B61" s="8" t="s">
        <v>9</v>
      </c>
      <c r="C61" s="20"/>
      <c r="D61" s="9"/>
      <c r="E61" s="10">
        <v>584.96600000000001</v>
      </c>
      <c r="F61" s="10">
        <v>221.83799999999999</v>
      </c>
      <c r="G61" s="10">
        <v>363.12799999999999</v>
      </c>
      <c r="H61" s="11">
        <f>VLOOKUP(A61,[1]TDSheet!$A:$H,8,0)</f>
        <v>1</v>
      </c>
      <c r="I61" s="17">
        <f>VLOOKUP(A61,[1]TDSheet!$A:$I,9,0)</f>
        <v>40</v>
      </c>
      <c r="J61" s="2">
        <f>VLOOKUP(A61,[2]Бердянск!$A:$E,4,0)</f>
        <v>162.48400000000001</v>
      </c>
      <c r="K61" s="2">
        <f t="shared" si="3"/>
        <v>59.353999999999985</v>
      </c>
      <c r="N61" s="2">
        <f t="shared" si="4"/>
        <v>44.367599999999996</v>
      </c>
      <c r="O61" s="27">
        <f t="shared" si="9"/>
        <v>169.28320000000002</v>
      </c>
      <c r="P61" s="27"/>
      <c r="R61" s="2">
        <f t="shared" si="5"/>
        <v>12.000000000000002</v>
      </c>
      <c r="S61" s="2">
        <f t="shared" si="6"/>
        <v>8.1845310541926999</v>
      </c>
      <c r="T61" s="2">
        <f>VLOOKUP(A61,[1]TDSheet!$A:$U,21,0)</f>
        <v>36.143999999999998</v>
      </c>
      <c r="U61" s="2">
        <f>VLOOKUP(A61,[1]TDSheet!$A:$V,22,0)</f>
        <v>70.746400000000008</v>
      </c>
      <c r="V61" s="2">
        <f>VLOOKUP(A61,[1]TDSheet!$A:$N,14,0)</f>
        <v>25.963000000000001</v>
      </c>
      <c r="X61" s="2">
        <f t="shared" si="7"/>
        <v>169.28320000000002</v>
      </c>
    </row>
    <row r="62" spans="1:24" ht="11.1" customHeight="1" x14ac:dyDescent="0.2">
      <c r="A62" s="8" t="s">
        <v>66</v>
      </c>
      <c r="B62" s="8" t="s">
        <v>14</v>
      </c>
      <c r="C62" s="23" t="str">
        <f>VLOOKUP(A62,[1]TDSheet!$A:$C,3,0)</f>
        <v>Нояб</v>
      </c>
      <c r="D62" s="10">
        <v>-5</v>
      </c>
      <c r="E62" s="10">
        <v>695</v>
      </c>
      <c r="F62" s="10">
        <v>393</v>
      </c>
      <c r="G62" s="10">
        <v>297</v>
      </c>
      <c r="H62" s="11">
        <f>VLOOKUP(A62,[1]TDSheet!$A:$H,8,0)</f>
        <v>0.4</v>
      </c>
      <c r="I62" s="17">
        <f>VLOOKUP(A62,[1]TDSheet!$A:$I,9,0)</f>
        <v>45</v>
      </c>
      <c r="J62" s="2">
        <f>VLOOKUP(A62,[2]Бердянск!$A:$E,4,0)</f>
        <v>391</v>
      </c>
      <c r="K62" s="2">
        <f t="shared" si="3"/>
        <v>2</v>
      </c>
      <c r="N62" s="2">
        <f t="shared" si="4"/>
        <v>78.599999999999994</v>
      </c>
      <c r="O62" s="27">
        <f>11*N62-G62</f>
        <v>567.59999999999991</v>
      </c>
      <c r="P62" s="27"/>
      <c r="R62" s="2">
        <f t="shared" si="5"/>
        <v>11</v>
      </c>
      <c r="S62" s="2">
        <f t="shared" si="6"/>
        <v>3.7786259541984735</v>
      </c>
      <c r="T62" s="2">
        <f>VLOOKUP(A62,[1]TDSheet!$A:$U,21,0)</f>
        <v>29.8</v>
      </c>
      <c r="U62" s="2">
        <f>VLOOKUP(A62,[1]TDSheet!$A:$V,22,0)</f>
        <v>84</v>
      </c>
      <c r="V62" s="2">
        <f>VLOOKUP(A62,[1]TDSheet!$A:$N,14,0)</f>
        <v>47.6</v>
      </c>
      <c r="X62" s="2">
        <f t="shared" si="7"/>
        <v>227.03999999999996</v>
      </c>
    </row>
    <row r="63" spans="1:24" ht="11.1" customHeight="1" x14ac:dyDescent="0.2">
      <c r="A63" s="8" t="s">
        <v>67</v>
      </c>
      <c r="B63" s="8" t="s">
        <v>9</v>
      </c>
      <c r="C63" s="20"/>
      <c r="D63" s="10">
        <v>5</v>
      </c>
      <c r="E63" s="10">
        <v>2</v>
      </c>
      <c r="F63" s="10">
        <v>2</v>
      </c>
      <c r="G63" s="10"/>
      <c r="H63" s="11">
        <f>VLOOKUP(A63,[1]TDSheet!$A:$H,8,0)</f>
        <v>1</v>
      </c>
      <c r="I63" s="17">
        <f>VLOOKUP(A63,[1]TDSheet!$A:$I,9,0)</f>
        <v>40</v>
      </c>
      <c r="J63" s="2">
        <f>VLOOKUP(A63,[2]Бердянск!$A:$E,4,0)</f>
        <v>2</v>
      </c>
      <c r="K63" s="2">
        <f t="shared" si="3"/>
        <v>0</v>
      </c>
      <c r="N63" s="2">
        <f t="shared" si="4"/>
        <v>0.4</v>
      </c>
      <c r="O63" s="27">
        <v>5</v>
      </c>
      <c r="P63" s="27"/>
      <c r="R63" s="2">
        <f t="shared" si="5"/>
        <v>12.5</v>
      </c>
      <c r="S63" s="2">
        <f t="shared" si="6"/>
        <v>0</v>
      </c>
      <c r="T63" s="2">
        <f>VLOOKUP(A63,[1]TDSheet!$A:$U,21,0)</f>
        <v>0</v>
      </c>
      <c r="U63" s="2">
        <f>VLOOKUP(A63,[1]TDSheet!$A:$V,22,0)</f>
        <v>0</v>
      </c>
      <c r="V63" s="2">
        <f>VLOOKUP(A63,[1]TDSheet!$A:$N,14,0)</f>
        <v>0</v>
      </c>
      <c r="X63" s="2">
        <f t="shared" si="7"/>
        <v>5</v>
      </c>
    </row>
    <row r="64" spans="1:24" ht="21.95" customHeight="1" x14ac:dyDescent="0.2">
      <c r="A64" s="8" t="s">
        <v>68</v>
      </c>
      <c r="B64" s="8" t="s">
        <v>14</v>
      </c>
      <c r="C64" s="20"/>
      <c r="D64" s="9"/>
      <c r="E64" s="10">
        <v>30</v>
      </c>
      <c r="F64" s="10">
        <v>23</v>
      </c>
      <c r="G64" s="10">
        <v>7</v>
      </c>
      <c r="H64" s="11">
        <f>VLOOKUP(A64,[1]TDSheet!$A:$H,8,0)</f>
        <v>0.35</v>
      </c>
      <c r="I64" s="17">
        <f>VLOOKUP(A64,[1]TDSheet!$A:$I,9,0)</f>
        <v>45</v>
      </c>
      <c r="J64" s="2">
        <f>VLOOKUP(A64,[2]Бердянск!$A:$E,4,0)</f>
        <v>25</v>
      </c>
      <c r="K64" s="2">
        <f t="shared" si="3"/>
        <v>-2</v>
      </c>
      <c r="N64" s="2">
        <f t="shared" si="4"/>
        <v>4.5999999999999996</v>
      </c>
      <c r="O64" s="27">
        <f>9*N64-G64</f>
        <v>34.4</v>
      </c>
      <c r="P64" s="27"/>
      <c r="R64" s="2">
        <f t="shared" si="5"/>
        <v>9</v>
      </c>
      <c r="S64" s="2">
        <f t="shared" si="6"/>
        <v>1.5217391304347827</v>
      </c>
      <c r="T64" s="2">
        <f>VLOOKUP(A64,[1]TDSheet!$A:$U,21,0)</f>
        <v>0</v>
      </c>
      <c r="U64" s="2">
        <f>VLOOKUP(A64,[1]TDSheet!$A:$V,22,0)</f>
        <v>1.2</v>
      </c>
      <c r="V64" s="2">
        <f>VLOOKUP(A64,[1]TDSheet!$A:$N,14,0)</f>
        <v>1.2</v>
      </c>
      <c r="X64" s="2">
        <f t="shared" si="7"/>
        <v>12.04</v>
      </c>
    </row>
    <row r="65" spans="1:24" ht="21.95" customHeight="1" x14ac:dyDescent="0.2">
      <c r="A65" s="8" t="s">
        <v>69</v>
      </c>
      <c r="B65" s="8" t="s">
        <v>14</v>
      </c>
      <c r="C65" s="20"/>
      <c r="D65" s="10">
        <v>6</v>
      </c>
      <c r="E65" s="10">
        <v>10</v>
      </c>
      <c r="F65" s="10">
        <v>16</v>
      </c>
      <c r="G65" s="10"/>
      <c r="H65" s="11">
        <f>VLOOKUP(A65,[1]TDSheet!$A:$H,8,0)</f>
        <v>0.4</v>
      </c>
      <c r="I65" s="17">
        <f>VLOOKUP(A65,[1]TDSheet!$A:$I,9,0)</f>
        <v>60</v>
      </c>
      <c r="J65" s="2">
        <f>VLOOKUP(A65,[2]Бердянск!$A:$E,4,0)</f>
        <v>16</v>
      </c>
      <c r="K65" s="2">
        <f t="shared" si="3"/>
        <v>0</v>
      </c>
      <c r="N65" s="2">
        <f t="shared" si="4"/>
        <v>3.2</v>
      </c>
      <c r="O65" s="27">
        <f>7*N65-G65</f>
        <v>22.400000000000002</v>
      </c>
      <c r="P65" s="27"/>
      <c r="R65" s="2">
        <f t="shared" si="5"/>
        <v>7</v>
      </c>
      <c r="S65" s="2">
        <f t="shared" si="6"/>
        <v>0</v>
      </c>
      <c r="T65" s="2">
        <f>VLOOKUP(A65,[1]TDSheet!$A:$U,21,0)</f>
        <v>0</v>
      </c>
      <c r="U65" s="2">
        <f>VLOOKUP(A65,[1]TDSheet!$A:$V,22,0)</f>
        <v>1.2</v>
      </c>
      <c r="V65" s="2">
        <f>VLOOKUP(A65,[1]TDSheet!$A:$N,14,0)</f>
        <v>1.2</v>
      </c>
      <c r="X65" s="2">
        <f t="shared" si="7"/>
        <v>8.9600000000000009</v>
      </c>
    </row>
    <row r="66" spans="1:24" ht="21.95" customHeight="1" x14ac:dyDescent="0.2">
      <c r="A66" s="8" t="s">
        <v>70</v>
      </c>
      <c r="B66" s="8" t="s">
        <v>14</v>
      </c>
      <c r="C66" s="20"/>
      <c r="D66" s="9"/>
      <c r="E66" s="10">
        <v>6</v>
      </c>
      <c r="F66" s="10"/>
      <c r="G66" s="10">
        <v>6</v>
      </c>
      <c r="H66" s="11">
        <f>VLOOKUP(A66,[1]TDSheet!$A:$H,8,0)</f>
        <v>0.35</v>
      </c>
      <c r="I66" s="17">
        <f>VLOOKUP(A66,[1]TDSheet!$A:$I,9,0)</f>
        <v>45</v>
      </c>
      <c r="K66" s="2">
        <f t="shared" si="3"/>
        <v>0</v>
      </c>
      <c r="N66" s="2">
        <f t="shared" si="4"/>
        <v>0</v>
      </c>
      <c r="O66" s="27"/>
      <c r="P66" s="27"/>
      <c r="R66" s="2" t="e">
        <f t="shared" si="5"/>
        <v>#DIV/0!</v>
      </c>
      <c r="S66" s="2" t="e">
        <f t="shared" si="6"/>
        <v>#DIV/0!</v>
      </c>
      <c r="T66" s="2">
        <f>VLOOKUP(A66,[1]TDSheet!$A:$U,21,0)</f>
        <v>0</v>
      </c>
      <c r="U66" s="2">
        <f>VLOOKUP(A66,[1]TDSheet!$A:$V,22,0)</f>
        <v>1.2</v>
      </c>
      <c r="V66" s="2">
        <f>VLOOKUP(A66,[1]TDSheet!$A:$N,14,0)</f>
        <v>1</v>
      </c>
      <c r="X66" s="2">
        <f t="shared" si="7"/>
        <v>0</v>
      </c>
    </row>
    <row r="67" spans="1:24" ht="21.95" customHeight="1" x14ac:dyDescent="0.2">
      <c r="A67" s="8" t="s">
        <v>71</v>
      </c>
      <c r="B67" s="8" t="s">
        <v>14</v>
      </c>
      <c r="C67" s="20"/>
      <c r="D67" s="10">
        <v>8</v>
      </c>
      <c r="E67" s="10">
        <v>40</v>
      </c>
      <c r="F67" s="10">
        <v>30</v>
      </c>
      <c r="G67" s="10">
        <v>18</v>
      </c>
      <c r="H67" s="11">
        <f>VLOOKUP(A67,[1]TDSheet!$A:$H,8,0)</f>
        <v>0.1</v>
      </c>
      <c r="I67" s="17">
        <f>VLOOKUP(A67,[1]TDSheet!$A:$I,9,0)</f>
        <v>730</v>
      </c>
      <c r="J67" s="2">
        <f>VLOOKUP(A67,[2]Бердянск!$A:$E,4,0)</f>
        <v>30</v>
      </c>
      <c r="K67" s="2">
        <f t="shared" si="3"/>
        <v>0</v>
      </c>
      <c r="N67" s="2">
        <f t="shared" si="4"/>
        <v>6</v>
      </c>
      <c r="O67" s="27">
        <f>10*N67-G67</f>
        <v>42</v>
      </c>
      <c r="P67" s="27"/>
      <c r="R67" s="2">
        <f t="shared" si="5"/>
        <v>10</v>
      </c>
      <c r="S67" s="2">
        <f t="shared" si="6"/>
        <v>3</v>
      </c>
      <c r="T67" s="2">
        <f>VLOOKUP(A67,[1]TDSheet!$A:$U,21,0)</f>
        <v>0</v>
      </c>
      <c r="U67" s="2">
        <f>VLOOKUP(A67,[1]TDSheet!$A:$V,22,0)</f>
        <v>4</v>
      </c>
      <c r="V67" s="2">
        <f>VLOOKUP(A67,[1]TDSheet!$A:$N,14,0)</f>
        <v>2.2000000000000002</v>
      </c>
      <c r="X67" s="2">
        <f t="shared" si="7"/>
        <v>4.2</v>
      </c>
    </row>
    <row r="68" spans="1:24" ht="11.1" customHeight="1" x14ac:dyDescent="0.2">
      <c r="A68" s="8" t="s">
        <v>72</v>
      </c>
      <c r="B68" s="8" t="s">
        <v>14</v>
      </c>
      <c r="C68" s="23" t="str">
        <f>VLOOKUP(A68,[1]TDSheet!$A:$C,3,0)</f>
        <v>Нояб</v>
      </c>
      <c r="D68" s="10">
        <v>205</v>
      </c>
      <c r="E68" s="10">
        <v>492</v>
      </c>
      <c r="F68" s="10">
        <v>128</v>
      </c>
      <c r="G68" s="10">
        <v>489</v>
      </c>
      <c r="H68" s="11">
        <f>VLOOKUP(A68,[1]TDSheet!$A:$H,8,0)</f>
        <v>0.4</v>
      </c>
      <c r="I68" s="17">
        <f>VLOOKUP(A68,[1]TDSheet!$A:$I,9,0)</f>
        <v>40</v>
      </c>
      <c r="J68" s="2">
        <f>VLOOKUP(A68,[2]Бердянск!$A:$E,4,0)</f>
        <v>139</v>
      </c>
      <c r="K68" s="2">
        <f t="shared" si="3"/>
        <v>-11</v>
      </c>
      <c r="N68" s="2">
        <f t="shared" si="4"/>
        <v>25.6</v>
      </c>
      <c r="O68" s="27"/>
      <c r="P68" s="27"/>
      <c r="R68" s="2">
        <f t="shared" si="5"/>
        <v>19.1015625</v>
      </c>
      <c r="S68" s="2">
        <f t="shared" si="6"/>
        <v>19.1015625</v>
      </c>
      <c r="T68" s="2">
        <f>VLOOKUP(A68,[1]TDSheet!$A:$U,21,0)</f>
        <v>44</v>
      </c>
      <c r="U68" s="2">
        <f>VLOOKUP(A68,[1]TDSheet!$A:$V,22,0)</f>
        <v>7.4</v>
      </c>
      <c r="V68" s="2">
        <f>VLOOKUP(A68,[1]TDSheet!$A:$N,14,0)</f>
        <v>47</v>
      </c>
      <c r="X68" s="2">
        <f t="shared" si="7"/>
        <v>0</v>
      </c>
    </row>
    <row r="69" spans="1:24" ht="11.1" customHeight="1" x14ac:dyDescent="0.2">
      <c r="A69" s="8" t="s">
        <v>73</v>
      </c>
      <c r="B69" s="8" t="s">
        <v>14</v>
      </c>
      <c r="C69" s="20"/>
      <c r="D69" s="9"/>
      <c r="E69" s="10">
        <v>30</v>
      </c>
      <c r="F69" s="10">
        <v>24</v>
      </c>
      <c r="G69" s="10">
        <v>6</v>
      </c>
      <c r="H69" s="11">
        <f>VLOOKUP(A69,[1]TDSheet!$A:$H,8,0)</f>
        <v>0.4</v>
      </c>
      <c r="I69" s="17">
        <f>VLOOKUP(A69,[1]TDSheet!$A:$I,9,0)</f>
        <v>40</v>
      </c>
      <c r="J69" s="2">
        <f>VLOOKUP(A69,[2]Бердянск!$A:$E,4,0)</f>
        <v>24</v>
      </c>
      <c r="K69" s="2">
        <f t="shared" si="3"/>
        <v>0</v>
      </c>
      <c r="N69" s="2">
        <f t="shared" si="4"/>
        <v>4.8</v>
      </c>
      <c r="O69" s="27">
        <f>8*N69-G69</f>
        <v>32.4</v>
      </c>
      <c r="P69" s="27"/>
      <c r="R69" s="2">
        <f t="shared" si="5"/>
        <v>8</v>
      </c>
      <c r="S69" s="2">
        <f t="shared" si="6"/>
        <v>1.25</v>
      </c>
      <c r="T69" s="2">
        <f>VLOOKUP(A69,[1]TDSheet!$A:$U,21,0)</f>
        <v>0</v>
      </c>
      <c r="U69" s="2">
        <f>VLOOKUP(A69,[1]TDSheet!$A:$V,22,0)</f>
        <v>1.2</v>
      </c>
      <c r="V69" s="2">
        <f>VLOOKUP(A69,[1]TDSheet!$A:$N,14,0)</f>
        <v>1.2</v>
      </c>
      <c r="X69" s="2">
        <f t="shared" si="7"/>
        <v>12.96</v>
      </c>
    </row>
    <row r="70" spans="1:24" ht="21.95" customHeight="1" x14ac:dyDescent="0.2">
      <c r="A70" s="8" t="s">
        <v>74</v>
      </c>
      <c r="B70" s="8" t="s">
        <v>14</v>
      </c>
      <c r="C70" s="20"/>
      <c r="D70" s="9"/>
      <c r="E70" s="10">
        <v>48</v>
      </c>
      <c r="F70" s="10">
        <v>14</v>
      </c>
      <c r="G70" s="10">
        <v>34</v>
      </c>
      <c r="H70" s="11">
        <f>VLOOKUP(A70,[1]TDSheet!$A:$H,8,0)</f>
        <v>0.35</v>
      </c>
      <c r="I70" s="17">
        <f>VLOOKUP(A70,[1]TDSheet!$A:$I,9,0)</f>
        <v>35</v>
      </c>
      <c r="J70" s="2">
        <f>VLOOKUP(A70,[2]Бердянск!$A:$E,4,0)</f>
        <v>14</v>
      </c>
      <c r="K70" s="2">
        <f t="shared" si="3"/>
        <v>0</v>
      </c>
      <c r="N70" s="2">
        <f t="shared" si="4"/>
        <v>2.8</v>
      </c>
      <c r="O70" s="27"/>
      <c r="P70" s="27"/>
      <c r="R70" s="2">
        <f t="shared" si="5"/>
        <v>12.142857142857144</v>
      </c>
      <c r="S70" s="2">
        <f t="shared" si="6"/>
        <v>12.142857142857144</v>
      </c>
      <c r="T70" s="2">
        <f>VLOOKUP(A70,[1]TDSheet!$A:$U,21,0)</f>
        <v>0</v>
      </c>
      <c r="U70" s="2">
        <f>VLOOKUP(A70,[1]TDSheet!$A:$V,22,0)</f>
        <v>1.2</v>
      </c>
      <c r="V70" s="2">
        <f>VLOOKUP(A70,[1]TDSheet!$A:$N,14,0)</f>
        <v>2</v>
      </c>
      <c r="X70" s="2">
        <f t="shared" si="7"/>
        <v>0</v>
      </c>
    </row>
    <row r="71" spans="1:24" ht="11.1" customHeight="1" x14ac:dyDescent="0.2">
      <c r="A71" s="26" t="s">
        <v>75</v>
      </c>
      <c r="B71" s="8" t="s">
        <v>9</v>
      </c>
      <c r="C71" s="20"/>
      <c r="D71" s="9"/>
      <c r="E71" s="10">
        <v>10.746</v>
      </c>
      <c r="F71" s="10">
        <v>10.746</v>
      </c>
      <c r="G71" s="10"/>
      <c r="H71" s="11">
        <v>1</v>
      </c>
      <c r="I71" s="17">
        <v>40</v>
      </c>
      <c r="J71" s="2">
        <f>VLOOKUP(A71,[2]Бердянск!$A:$E,4,0)</f>
        <v>12.045999999999999</v>
      </c>
      <c r="K71" s="2">
        <f t="shared" ref="K71:K108" si="10">F71-J71</f>
        <v>-1.2999999999999989</v>
      </c>
      <c r="N71" s="2">
        <f t="shared" ref="N71:N108" si="11">F71/5</f>
        <v>2.1492</v>
      </c>
      <c r="O71" s="27">
        <f>7*N71-G71</f>
        <v>15.0444</v>
      </c>
      <c r="P71" s="27"/>
      <c r="R71" s="2">
        <f t="shared" ref="R71:R108" si="12">(O71+G71)/N71</f>
        <v>7</v>
      </c>
      <c r="S71" s="2">
        <f t="shared" ref="S71:S108" si="13">G71/N71</f>
        <v>0</v>
      </c>
      <c r="T71" s="2">
        <v>0</v>
      </c>
      <c r="U71" s="2">
        <v>0</v>
      </c>
      <c r="V71" s="2">
        <v>0</v>
      </c>
      <c r="X71" s="2">
        <f t="shared" ref="X71:X108" si="14">O71*H71</f>
        <v>15.0444</v>
      </c>
    </row>
    <row r="72" spans="1:24" ht="11.1" customHeight="1" x14ac:dyDescent="0.2">
      <c r="A72" s="8" t="s">
        <v>76</v>
      </c>
      <c r="B72" s="8" t="s">
        <v>9</v>
      </c>
      <c r="C72" s="23" t="str">
        <f>VLOOKUP(A72,[1]TDSheet!$A:$C,3,0)</f>
        <v>Нояб</v>
      </c>
      <c r="D72" s="10">
        <v>-2.7120000000000002</v>
      </c>
      <c r="E72" s="10">
        <v>153.78200000000001</v>
      </c>
      <c r="F72" s="10">
        <v>36.497999999999998</v>
      </c>
      <c r="G72" s="10">
        <v>114.572</v>
      </c>
      <c r="H72" s="11">
        <f>VLOOKUP(A72,[1]TDSheet!$A:$H,8,0)</f>
        <v>1</v>
      </c>
      <c r="I72" s="17">
        <f>VLOOKUP(A72,[1]TDSheet!$A:$I,9,0)</f>
        <v>50</v>
      </c>
      <c r="J72" s="2">
        <f>VLOOKUP(A72,[2]Бердянск!$A:$E,4,0)</f>
        <v>35.67</v>
      </c>
      <c r="K72" s="2">
        <f t="shared" si="10"/>
        <v>0.82799999999999585</v>
      </c>
      <c r="N72" s="2">
        <f t="shared" si="11"/>
        <v>7.2995999999999999</v>
      </c>
      <c r="O72" s="27"/>
      <c r="P72" s="27"/>
      <c r="R72" s="2">
        <f t="shared" si="12"/>
        <v>15.69565455641405</v>
      </c>
      <c r="S72" s="2">
        <f t="shared" si="13"/>
        <v>15.69565455641405</v>
      </c>
      <c r="T72" s="2">
        <f>VLOOKUP(A72,[1]TDSheet!$A:$U,21,0)</f>
        <v>8.0950000000000006</v>
      </c>
      <c r="U72" s="2">
        <f>VLOOKUP(A72,[1]TDSheet!$A:$V,22,0)</f>
        <v>17.434800000000003</v>
      </c>
      <c r="V72" s="2">
        <f>VLOOKUP(A72,[1]TDSheet!$A:$N,14,0)</f>
        <v>3.8954</v>
      </c>
      <c r="X72" s="2">
        <f t="shared" si="14"/>
        <v>0</v>
      </c>
    </row>
    <row r="73" spans="1:24" ht="11.1" customHeight="1" x14ac:dyDescent="0.2">
      <c r="A73" s="8" t="s">
        <v>77</v>
      </c>
      <c r="B73" s="8" t="s">
        <v>9</v>
      </c>
      <c r="C73" s="23" t="str">
        <f>VLOOKUP(A73,[1]TDSheet!$A:$C,3,0)</f>
        <v>Нояб</v>
      </c>
      <c r="D73" s="10">
        <v>10.688000000000001</v>
      </c>
      <c r="E73" s="10">
        <v>87.433000000000007</v>
      </c>
      <c r="F73" s="10">
        <v>38.219000000000001</v>
      </c>
      <c r="G73" s="10">
        <v>49.218000000000004</v>
      </c>
      <c r="H73" s="11">
        <f>VLOOKUP(A73,[1]TDSheet!$A:$H,8,0)</f>
        <v>1</v>
      </c>
      <c r="I73" s="17">
        <f>VLOOKUP(A73,[1]TDSheet!$A:$I,9,0)</f>
        <v>50</v>
      </c>
      <c r="J73" s="2">
        <f>VLOOKUP(A73,[2]Бердянск!$A:$E,4,0)</f>
        <v>37.125999999999998</v>
      </c>
      <c r="K73" s="2">
        <f t="shared" si="10"/>
        <v>1.0930000000000035</v>
      </c>
      <c r="N73" s="2">
        <f t="shared" si="11"/>
        <v>7.6438000000000006</v>
      </c>
      <c r="O73" s="27">
        <f t="shared" si="9"/>
        <v>42.507600000000011</v>
      </c>
      <c r="P73" s="27"/>
      <c r="R73" s="2">
        <f t="shared" si="12"/>
        <v>12.000000000000002</v>
      </c>
      <c r="S73" s="2">
        <f t="shared" si="13"/>
        <v>6.4389439807425628</v>
      </c>
      <c r="T73" s="2">
        <f>VLOOKUP(A73,[1]TDSheet!$A:$U,21,0)</f>
        <v>6.5676000000000005</v>
      </c>
      <c r="U73" s="2">
        <f>VLOOKUP(A73,[1]TDSheet!$A:$V,22,0)</f>
        <v>4.6052</v>
      </c>
      <c r="V73" s="2">
        <f>VLOOKUP(A73,[1]TDSheet!$A:$N,14,0)</f>
        <v>6.2037999999999993</v>
      </c>
      <c r="X73" s="2">
        <f t="shared" si="14"/>
        <v>42.507600000000011</v>
      </c>
    </row>
    <row r="74" spans="1:24" ht="11.1" customHeight="1" x14ac:dyDescent="0.2">
      <c r="A74" s="8" t="s">
        <v>78</v>
      </c>
      <c r="B74" s="8" t="s">
        <v>14</v>
      </c>
      <c r="C74" s="23" t="str">
        <f>VLOOKUP(A74,[1]TDSheet!$A:$C,3,0)</f>
        <v>Нояб</v>
      </c>
      <c r="D74" s="9"/>
      <c r="E74" s="10">
        <v>588</v>
      </c>
      <c r="F74" s="10">
        <v>316</v>
      </c>
      <c r="G74" s="10">
        <v>272</v>
      </c>
      <c r="H74" s="11">
        <f>VLOOKUP(A74,[1]TDSheet!$A:$H,8,0)</f>
        <v>0.4</v>
      </c>
      <c r="I74" s="17">
        <f>VLOOKUP(A74,[1]TDSheet!$A:$I,9,0)</f>
        <v>40</v>
      </c>
      <c r="J74" s="2">
        <f>VLOOKUP(A74,[2]Бердянск!$A:$E,4,0)</f>
        <v>310</v>
      </c>
      <c r="K74" s="2">
        <f t="shared" si="10"/>
        <v>6</v>
      </c>
      <c r="N74" s="2">
        <f t="shared" si="11"/>
        <v>63.2</v>
      </c>
      <c r="O74" s="27">
        <f>11*N74-G74</f>
        <v>423.20000000000005</v>
      </c>
      <c r="P74" s="27"/>
      <c r="R74" s="2">
        <f t="shared" si="12"/>
        <v>11</v>
      </c>
      <c r="S74" s="2">
        <f t="shared" si="13"/>
        <v>4.3037974683544302</v>
      </c>
      <c r="T74" s="2">
        <f>VLOOKUP(A74,[1]TDSheet!$A:$U,21,0)</f>
        <v>14.8</v>
      </c>
      <c r="U74" s="2">
        <f>VLOOKUP(A74,[1]TDSheet!$A:$V,22,0)</f>
        <v>69.2</v>
      </c>
      <c r="V74" s="2">
        <f>VLOOKUP(A74,[1]TDSheet!$A:$N,14,0)</f>
        <v>20.8</v>
      </c>
      <c r="X74" s="2">
        <f t="shared" si="14"/>
        <v>169.28000000000003</v>
      </c>
    </row>
    <row r="75" spans="1:24" ht="11.1" customHeight="1" x14ac:dyDescent="0.2">
      <c r="A75" s="8" t="s">
        <v>79</v>
      </c>
      <c r="B75" s="8" t="s">
        <v>14</v>
      </c>
      <c r="C75" s="23" t="str">
        <f>VLOOKUP(A75,[1]TDSheet!$A:$C,3,0)</f>
        <v>Нояб</v>
      </c>
      <c r="D75" s="10">
        <v>316</v>
      </c>
      <c r="E75" s="10">
        <v>1110</v>
      </c>
      <c r="F75" s="10">
        <v>408</v>
      </c>
      <c r="G75" s="10">
        <v>867</v>
      </c>
      <c r="H75" s="11">
        <f>VLOOKUP(A75,[1]TDSheet!$A:$H,8,0)</f>
        <v>0.4</v>
      </c>
      <c r="I75" s="17">
        <f>VLOOKUP(A75,[1]TDSheet!$A:$I,9,0)</f>
        <v>40</v>
      </c>
      <c r="J75" s="2">
        <f>VLOOKUP(A75,[2]Бердянск!$A:$E,4,0)</f>
        <v>393</v>
      </c>
      <c r="K75" s="2">
        <f t="shared" si="10"/>
        <v>15</v>
      </c>
      <c r="N75" s="2">
        <f t="shared" si="11"/>
        <v>81.599999999999994</v>
      </c>
      <c r="O75" s="27">
        <f t="shared" si="9"/>
        <v>112.19999999999993</v>
      </c>
      <c r="P75" s="27"/>
      <c r="R75" s="2">
        <f t="shared" si="12"/>
        <v>12</v>
      </c>
      <c r="S75" s="2">
        <f t="shared" si="13"/>
        <v>10.625</v>
      </c>
      <c r="T75" s="2">
        <f>VLOOKUP(A75,[1]TDSheet!$A:$U,21,0)</f>
        <v>75.599999999999994</v>
      </c>
      <c r="U75" s="2">
        <f>VLOOKUP(A75,[1]TDSheet!$A:$V,22,0)</f>
        <v>70.400000000000006</v>
      </c>
      <c r="V75" s="2">
        <f>VLOOKUP(A75,[1]TDSheet!$A:$N,14,0)</f>
        <v>96.8</v>
      </c>
      <c r="X75" s="2">
        <f t="shared" si="14"/>
        <v>44.879999999999974</v>
      </c>
    </row>
    <row r="76" spans="1:24" ht="11.1" customHeight="1" x14ac:dyDescent="0.2">
      <c r="A76" s="8" t="s">
        <v>80</v>
      </c>
      <c r="B76" s="8" t="s">
        <v>14</v>
      </c>
      <c r="C76" s="23" t="str">
        <f>VLOOKUP(A76,[1]TDSheet!$A:$C,3,0)</f>
        <v>Нояб</v>
      </c>
      <c r="D76" s="10">
        <v>112</v>
      </c>
      <c r="E76" s="10">
        <v>354</v>
      </c>
      <c r="F76" s="10">
        <v>138</v>
      </c>
      <c r="G76" s="10">
        <v>286</v>
      </c>
      <c r="H76" s="11">
        <f>VLOOKUP(A76,[1]TDSheet!$A:$H,8,0)</f>
        <v>0.4</v>
      </c>
      <c r="I76" s="17">
        <f>VLOOKUP(A76,[1]TDSheet!$A:$I,9,0)</f>
        <v>40</v>
      </c>
      <c r="J76" s="2">
        <f>VLOOKUP(A76,[2]Бердянск!$A:$E,4,0)</f>
        <v>129</v>
      </c>
      <c r="K76" s="2">
        <f t="shared" si="10"/>
        <v>9</v>
      </c>
      <c r="N76" s="2">
        <f t="shared" si="11"/>
        <v>27.6</v>
      </c>
      <c r="O76" s="27">
        <f t="shared" si="9"/>
        <v>45.200000000000045</v>
      </c>
      <c r="P76" s="27"/>
      <c r="R76" s="2">
        <f t="shared" si="12"/>
        <v>12.000000000000002</v>
      </c>
      <c r="S76" s="2">
        <f t="shared" si="13"/>
        <v>10.362318840579709</v>
      </c>
      <c r="T76" s="2">
        <f>VLOOKUP(A76,[1]TDSheet!$A:$U,21,0)</f>
        <v>29.2</v>
      </c>
      <c r="U76" s="2">
        <f>VLOOKUP(A76,[1]TDSheet!$A:$V,22,0)</f>
        <v>26</v>
      </c>
      <c r="V76" s="2">
        <f>VLOOKUP(A76,[1]TDSheet!$A:$N,14,0)</f>
        <v>30.8</v>
      </c>
      <c r="X76" s="2">
        <f t="shared" si="14"/>
        <v>18.08000000000002</v>
      </c>
    </row>
    <row r="77" spans="1:24" ht="21.95" customHeight="1" x14ac:dyDescent="0.2">
      <c r="A77" s="8" t="s">
        <v>81</v>
      </c>
      <c r="B77" s="8" t="s">
        <v>9</v>
      </c>
      <c r="C77" s="20"/>
      <c r="D77" s="10">
        <v>92.051000000000002</v>
      </c>
      <c r="E77" s="10">
        <v>809.18299999999999</v>
      </c>
      <c r="F77" s="10">
        <v>5.8170000000000002</v>
      </c>
      <c r="G77" s="10">
        <v>811.29499999999996</v>
      </c>
      <c r="H77" s="11">
        <f>VLOOKUP(A77,[1]TDSheet!$A:$H,8,0)</f>
        <v>1</v>
      </c>
      <c r="I77" s="17">
        <f>VLOOKUP(A77,[1]TDSheet!$A:$I,9,0)</f>
        <v>40</v>
      </c>
      <c r="J77" s="2">
        <f>VLOOKUP(A77,[2]Бердянск!$A:$E,4,0)</f>
        <v>52.604999999999997</v>
      </c>
      <c r="K77" s="2">
        <f t="shared" si="10"/>
        <v>-46.787999999999997</v>
      </c>
      <c r="N77" s="2">
        <f t="shared" si="11"/>
        <v>1.1634</v>
      </c>
      <c r="O77" s="27"/>
      <c r="P77" s="27"/>
      <c r="R77" s="2">
        <f t="shared" si="12"/>
        <v>697.34828949630389</v>
      </c>
      <c r="S77" s="2">
        <f t="shared" si="13"/>
        <v>697.34828949630389</v>
      </c>
      <c r="T77" s="2">
        <f>VLOOKUP(A77,[1]TDSheet!$A:$U,21,0)</f>
        <v>38.926200000000001</v>
      </c>
      <c r="U77" s="2">
        <f>VLOOKUP(A77,[1]TDSheet!$A:$V,22,0)</f>
        <v>0</v>
      </c>
      <c r="V77" s="2">
        <f>VLOOKUP(A77,[1]TDSheet!$A:$N,14,0)</f>
        <v>61.972000000000001</v>
      </c>
      <c r="X77" s="2">
        <f t="shared" si="14"/>
        <v>0</v>
      </c>
    </row>
    <row r="78" spans="1:24" ht="21.95" customHeight="1" x14ac:dyDescent="0.2">
      <c r="A78" s="8" t="s">
        <v>82</v>
      </c>
      <c r="B78" s="8" t="s">
        <v>9</v>
      </c>
      <c r="C78" s="20"/>
      <c r="D78" s="10">
        <v>129.285</v>
      </c>
      <c r="E78" s="10">
        <v>748.18100000000004</v>
      </c>
      <c r="F78" s="10">
        <v>39.341999999999999</v>
      </c>
      <c r="G78" s="10">
        <v>745.69600000000003</v>
      </c>
      <c r="H78" s="11">
        <f>VLOOKUP(A78,[1]TDSheet!$A:$H,8,0)</f>
        <v>1</v>
      </c>
      <c r="I78" s="17">
        <f>VLOOKUP(A78,[1]TDSheet!$A:$I,9,0)</f>
        <v>40</v>
      </c>
      <c r="J78" s="2">
        <f>VLOOKUP(A78,[2]Бердянск!$A:$E,4,0)</f>
        <v>52.164000000000001</v>
      </c>
      <c r="K78" s="2">
        <f t="shared" si="10"/>
        <v>-12.822000000000003</v>
      </c>
      <c r="N78" s="2">
        <f t="shared" si="11"/>
        <v>7.8683999999999994</v>
      </c>
      <c r="O78" s="27"/>
      <c r="P78" s="27"/>
      <c r="R78" s="2">
        <f t="shared" si="12"/>
        <v>94.770982664836566</v>
      </c>
      <c r="S78" s="2">
        <f t="shared" si="13"/>
        <v>94.770982664836566</v>
      </c>
      <c r="T78" s="2">
        <f>VLOOKUP(A78,[1]TDSheet!$A:$U,21,0)</f>
        <v>41.108800000000002</v>
      </c>
      <c r="U78" s="2">
        <f>VLOOKUP(A78,[1]TDSheet!$A:$V,22,0)</f>
        <v>0</v>
      </c>
      <c r="V78" s="2">
        <f>VLOOKUP(A78,[1]TDSheet!$A:$N,14,0)</f>
        <v>59.919000000000004</v>
      </c>
      <c r="X78" s="2">
        <f t="shared" si="14"/>
        <v>0</v>
      </c>
    </row>
    <row r="79" spans="1:24" ht="21.95" customHeight="1" x14ac:dyDescent="0.2">
      <c r="A79" s="8" t="s">
        <v>83</v>
      </c>
      <c r="B79" s="8" t="s">
        <v>14</v>
      </c>
      <c r="C79" s="20"/>
      <c r="D79" s="10">
        <v>137</v>
      </c>
      <c r="E79" s="10">
        <v>16</v>
      </c>
      <c r="F79" s="10">
        <v>5</v>
      </c>
      <c r="G79" s="10">
        <v>148</v>
      </c>
      <c r="H79" s="11">
        <f>VLOOKUP(A79,[1]TDSheet!$A:$H,8,0)</f>
        <v>0.4</v>
      </c>
      <c r="I79" s="17">
        <f>VLOOKUP(A79,[1]TDSheet!$A:$I,9,0)</f>
        <v>90</v>
      </c>
      <c r="J79" s="2">
        <f>VLOOKUP(A79,[2]Бердянск!$A:$E,4,0)</f>
        <v>5</v>
      </c>
      <c r="K79" s="2">
        <f t="shared" si="10"/>
        <v>0</v>
      </c>
      <c r="N79" s="2">
        <f t="shared" si="11"/>
        <v>1</v>
      </c>
      <c r="O79" s="27"/>
      <c r="P79" s="27"/>
      <c r="R79" s="2">
        <f t="shared" si="12"/>
        <v>148</v>
      </c>
      <c r="S79" s="2">
        <f t="shared" si="13"/>
        <v>148</v>
      </c>
      <c r="T79" s="2">
        <f>VLOOKUP(A79,[1]TDSheet!$A:$U,21,0)</f>
        <v>10.4</v>
      </c>
      <c r="U79" s="2">
        <f>VLOOKUP(A79,[1]TDSheet!$A:$V,22,0)</f>
        <v>8.8000000000000007</v>
      </c>
      <c r="V79" s="2">
        <f>VLOOKUP(A79,[1]TDSheet!$A:$N,14,0)</f>
        <v>0.4</v>
      </c>
      <c r="W79" s="29" t="str">
        <f>VLOOKUP(A79,[1]TDSheet!$A:$W,23,0)</f>
        <v>необходимо увеличить продажи</v>
      </c>
      <c r="X79" s="2">
        <f t="shared" si="14"/>
        <v>0</v>
      </c>
    </row>
    <row r="80" spans="1:24" ht="21.95" customHeight="1" x14ac:dyDescent="0.2">
      <c r="A80" s="8" t="s">
        <v>84</v>
      </c>
      <c r="B80" s="8" t="s">
        <v>14</v>
      </c>
      <c r="C80" s="20"/>
      <c r="D80" s="10">
        <v>112</v>
      </c>
      <c r="E80" s="10">
        <v>40</v>
      </c>
      <c r="F80" s="10">
        <v>33</v>
      </c>
      <c r="G80" s="10">
        <v>119</v>
      </c>
      <c r="H80" s="11">
        <f>VLOOKUP(A80,[1]TDSheet!$A:$H,8,0)</f>
        <v>0.33</v>
      </c>
      <c r="I80" s="17">
        <f>VLOOKUP(A80,[1]TDSheet!$A:$I,9,0)</f>
        <v>60</v>
      </c>
      <c r="J80" s="2">
        <f>VLOOKUP(A80,[2]Бердянск!$A:$E,4,0)</f>
        <v>33</v>
      </c>
      <c r="K80" s="2">
        <f t="shared" si="10"/>
        <v>0</v>
      </c>
      <c r="N80" s="2">
        <f t="shared" si="11"/>
        <v>6.6</v>
      </c>
      <c r="O80" s="27"/>
      <c r="P80" s="27"/>
      <c r="R80" s="2">
        <f t="shared" si="12"/>
        <v>18.030303030303031</v>
      </c>
      <c r="S80" s="2">
        <f t="shared" si="13"/>
        <v>18.030303030303031</v>
      </c>
      <c r="T80" s="2">
        <f>VLOOKUP(A80,[1]TDSheet!$A:$U,21,0)</f>
        <v>13.6</v>
      </c>
      <c r="U80" s="2">
        <f>VLOOKUP(A80,[1]TDSheet!$A:$V,22,0)</f>
        <v>11.6</v>
      </c>
      <c r="V80" s="2">
        <f>VLOOKUP(A80,[1]TDSheet!$A:$N,14,0)</f>
        <v>5.2</v>
      </c>
      <c r="W80" s="29" t="str">
        <f>VLOOKUP(A80,[1]TDSheet!$A:$W,23,0)</f>
        <v>необходимо увеличить продажи</v>
      </c>
      <c r="X80" s="2">
        <f t="shared" si="14"/>
        <v>0</v>
      </c>
    </row>
    <row r="81" spans="1:24" ht="21.95" customHeight="1" x14ac:dyDescent="0.2">
      <c r="A81" s="8" t="s">
        <v>85</v>
      </c>
      <c r="B81" s="8" t="s">
        <v>14</v>
      </c>
      <c r="C81" s="20"/>
      <c r="D81" s="10">
        <v>7</v>
      </c>
      <c r="E81" s="10">
        <v>30</v>
      </c>
      <c r="F81" s="10">
        <v>22</v>
      </c>
      <c r="G81" s="10">
        <v>15</v>
      </c>
      <c r="H81" s="11">
        <f>VLOOKUP(A81,[1]TDSheet!$A:$H,8,0)</f>
        <v>0.4</v>
      </c>
      <c r="I81" s="17">
        <f>VLOOKUP(A81,[1]TDSheet!$A:$I,9,0)</f>
        <v>90</v>
      </c>
      <c r="J81" s="2">
        <f>VLOOKUP(A81,[2]Бердянск!$A:$E,4,0)</f>
        <v>22</v>
      </c>
      <c r="K81" s="2">
        <f t="shared" si="10"/>
        <v>0</v>
      </c>
      <c r="N81" s="2">
        <f t="shared" si="11"/>
        <v>4.4000000000000004</v>
      </c>
      <c r="O81" s="27">
        <f>10*N81-G81</f>
        <v>29</v>
      </c>
      <c r="P81" s="27"/>
      <c r="R81" s="2">
        <f t="shared" si="12"/>
        <v>10</v>
      </c>
      <c r="S81" s="2">
        <f t="shared" si="13"/>
        <v>3.4090909090909087</v>
      </c>
      <c r="T81" s="2">
        <f>VLOOKUP(A81,[1]TDSheet!$A:$U,21,0)</f>
        <v>0</v>
      </c>
      <c r="U81" s="2">
        <f>VLOOKUP(A81,[1]TDSheet!$A:$V,22,0)</f>
        <v>4</v>
      </c>
      <c r="V81" s="2">
        <f>VLOOKUP(A81,[1]TDSheet!$A:$N,14,0)</f>
        <v>2.6</v>
      </c>
      <c r="X81" s="2">
        <f t="shared" si="14"/>
        <v>11.600000000000001</v>
      </c>
    </row>
    <row r="82" spans="1:24" ht="11.1" customHeight="1" x14ac:dyDescent="0.2">
      <c r="A82" s="8" t="s">
        <v>86</v>
      </c>
      <c r="B82" s="8" t="s">
        <v>14</v>
      </c>
      <c r="C82" s="20"/>
      <c r="D82" s="10">
        <v>9</v>
      </c>
      <c r="E82" s="10">
        <v>24</v>
      </c>
      <c r="F82" s="10">
        <v>12</v>
      </c>
      <c r="G82" s="10">
        <v>21</v>
      </c>
      <c r="H82" s="11">
        <f>VLOOKUP(A82,[1]TDSheet!$A:$H,8,0)</f>
        <v>0.4</v>
      </c>
      <c r="I82" s="17">
        <f>VLOOKUP(A82,[1]TDSheet!$A:$I,9,0)</f>
        <v>50</v>
      </c>
      <c r="J82" s="2">
        <f>VLOOKUP(A82,[2]Бердянск!$A:$E,4,0)</f>
        <v>12</v>
      </c>
      <c r="K82" s="2">
        <f t="shared" si="10"/>
        <v>0</v>
      </c>
      <c r="N82" s="2">
        <f t="shared" si="11"/>
        <v>2.4</v>
      </c>
      <c r="O82" s="27">
        <f t="shared" si="9"/>
        <v>7.7999999999999972</v>
      </c>
      <c r="P82" s="27"/>
      <c r="R82" s="2">
        <f t="shared" si="12"/>
        <v>12</v>
      </c>
      <c r="S82" s="2">
        <f t="shared" si="13"/>
        <v>8.75</v>
      </c>
      <c r="T82" s="2">
        <f>VLOOKUP(A82,[1]TDSheet!$A:$U,21,0)</f>
        <v>0</v>
      </c>
      <c r="U82" s="2">
        <f>VLOOKUP(A82,[1]TDSheet!$A:$V,22,0)</f>
        <v>1.4</v>
      </c>
      <c r="V82" s="2">
        <f>VLOOKUP(A82,[1]TDSheet!$A:$N,14,0)</f>
        <v>0.4</v>
      </c>
      <c r="W82" s="29" t="str">
        <f>VLOOKUP(A82,[1]TDSheet!$A:$W,23,0)</f>
        <v>необходимо увеличить продажи</v>
      </c>
      <c r="X82" s="2">
        <f t="shared" si="14"/>
        <v>3.1199999999999992</v>
      </c>
    </row>
    <row r="83" spans="1:24" ht="11.1" customHeight="1" x14ac:dyDescent="0.2">
      <c r="A83" s="8" t="s">
        <v>87</v>
      </c>
      <c r="B83" s="8" t="s">
        <v>14</v>
      </c>
      <c r="C83" s="20"/>
      <c r="D83" s="10">
        <v>7</v>
      </c>
      <c r="E83" s="10">
        <v>10</v>
      </c>
      <c r="F83" s="10">
        <v>7</v>
      </c>
      <c r="G83" s="10">
        <v>10</v>
      </c>
      <c r="H83" s="11">
        <f>VLOOKUP(A83,[1]TDSheet!$A:$H,8,0)</f>
        <v>0.375</v>
      </c>
      <c r="I83" s="17">
        <f>VLOOKUP(A83,[1]TDSheet!$A:$I,9,0)</f>
        <v>50</v>
      </c>
      <c r="J83" s="2">
        <f>VLOOKUP(A83,[2]Бердянск!$A:$E,4,0)</f>
        <v>7</v>
      </c>
      <c r="K83" s="2">
        <f t="shared" si="10"/>
        <v>0</v>
      </c>
      <c r="N83" s="2">
        <f t="shared" si="11"/>
        <v>1.4</v>
      </c>
      <c r="O83" s="27">
        <f t="shared" si="9"/>
        <v>6.7999999999999972</v>
      </c>
      <c r="P83" s="27"/>
      <c r="R83" s="2">
        <f t="shared" si="12"/>
        <v>11.999999999999998</v>
      </c>
      <c r="S83" s="2">
        <f t="shared" si="13"/>
        <v>7.1428571428571432</v>
      </c>
      <c r="T83" s="2">
        <f>VLOOKUP(A83,[1]TDSheet!$A:$U,21,0)</f>
        <v>0</v>
      </c>
      <c r="U83" s="2">
        <f>VLOOKUP(A83,[1]TDSheet!$A:$V,22,0)</f>
        <v>1.4</v>
      </c>
      <c r="V83" s="2">
        <f>VLOOKUP(A83,[1]TDSheet!$A:$N,14,0)</f>
        <v>1.2</v>
      </c>
      <c r="X83" s="2">
        <f t="shared" si="14"/>
        <v>2.5499999999999989</v>
      </c>
    </row>
    <row r="84" spans="1:24" ht="21.95" customHeight="1" x14ac:dyDescent="0.2">
      <c r="A84" s="8" t="s">
        <v>88</v>
      </c>
      <c r="B84" s="8" t="s">
        <v>9</v>
      </c>
      <c r="C84" s="20"/>
      <c r="D84" s="9"/>
      <c r="E84" s="10">
        <v>43.274000000000001</v>
      </c>
      <c r="F84" s="10">
        <v>2.41</v>
      </c>
      <c r="G84" s="10">
        <v>40.863999999999997</v>
      </c>
      <c r="H84" s="11">
        <f>VLOOKUP(A84,[1]TDSheet!$A:$H,8,0)</f>
        <v>1</v>
      </c>
      <c r="I84" s="17">
        <f>VLOOKUP(A84,[1]TDSheet!$A:$I,9,0)</f>
        <v>45</v>
      </c>
      <c r="J84" s="2">
        <f>VLOOKUP(A84,[2]Бердянск!$A:$E,4,0)</f>
        <v>2.2000000000000002</v>
      </c>
      <c r="K84" s="2">
        <f t="shared" si="10"/>
        <v>0.20999999999999996</v>
      </c>
      <c r="N84" s="2">
        <f t="shared" si="11"/>
        <v>0.48200000000000004</v>
      </c>
      <c r="O84" s="27"/>
      <c r="P84" s="27"/>
      <c r="R84" s="2">
        <f t="shared" si="12"/>
        <v>84.78008298755185</v>
      </c>
      <c r="S84" s="2">
        <f t="shared" si="13"/>
        <v>84.78008298755185</v>
      </c>
      <c r="T84" s="2">
        <f>VLOOKUP(A84,[1]TDSheet!$A:$U,21,0)</f>
        <v>0</v>
      </c>
      <c r="U84" s="2">
        <f>VLOOKUP(A84,[1]TDSheet!$A:$V,22,0)</f>
        <v>2.8562000000000003</v>
      </c>
      <c r="V84" s="2">
        <f>VLOOKUP(A84,[1]TDSheet!$A:$N,14,0)</f>
        <v>2.8608000000000002</v>
      </c>
      <c r="X84" s="2">
        <f t="shared" si="14"/>
        <v>0</v>
      </c>
    </row>
    <row r="85" spans="1:24" ht="11.1" customHeight="1" x14ac:dyDescent="0.2">
      <c r="A85" s="26" t="s">
        <v>89</v>
      </c>
      <c r="B85" s="8" t="s">
        <v>9</v>
      </c>
      <c r="C85" s="20"/>
      <c r="D85" s="9"/>
      <c r="E85" s="10">
        <v>12.115</v>
      </c>
      <c r="F85" s="10">
        <v>6.0579999999999998</v>
      </c>
      <c r="G85" s="10">
        <v>6.0570000000000004</v>
      </c>
      <c r="H85" s="11">
        <v>1</v>
      </c>
      <c r="I85" s="17">
        <v>50</v>
      </c>
      <c r="J85" s="2">
        <f>VLOOKUP(A85,[2]Бердянск!$A:$E,4,0)</f>
        <v>6.0579999999999998</v>
      </c>
      <c r="K85" s="2">
        <f t="shared" si="10"/>
        <v>0</v>
      </c>
      <c r="N85" s="2">
        <f t="shared" si="11"/>
        <v>1.2116</v>
      </c>
      <c r="O85" s="27">
        <f t="shared" si="9"/>
        <v>8.4822000000000006</v>
      </c>
      <c r="P85" s="27"/>
      <c r="R85" s="2">
        <f t="shared" si="12"/>
        <v>12</v>
      </c>
      <c r="S85" s="2">
        <f t="shared" si="13"/>
        <v>4.9991746450973924</v>
      </c>
      <c r="T85" s="2">
        <v>0</v>
      </c>
      <c r="U85" s="2">
        <v>0</v>
      </c>
      <c r="V85" s="2">
        <v>0</v>
      </c>
      <c r="X85" s="2">
        <f t="shared" si="14"/>
        <v>8.4822000000000006</v>
      </c>
    </row>
    <row r="86" spans="1:24" ht="21.95" customHeight="1" x14ac:dyDescent="0.2">
      <c r="A86" s="8" t="s">
        <v>90</v>
      </c>
      <c r="B86" s="8" t="s">
        <v>14</v>
      </c>
      <c r="C86" s="20"/>
      <c r="D86" s="10">
        <v>18</v>
      </c>
      <c r="E86" s="10">
        <v>30</v>
      </c>
      <c r="F86" s="10">
        <v>10</v>
      </c>
      <c r="G86" s="10">
        <v>38</v>
      </c>
      <c r="H86" s="11">
        <f>VLOOKUP(A86,[1]TDSheet!$A:$H,8,0)</f>
        <v>0.4</v>
      </c>
      <c r="I86" s="17">
        <f>VLOOKUP(A86,[1]TDSheet!$A:$I,9,0)</f>
        <v>90</v>
      </c>
      <c r="J86" s="2">
        <f>VLOOKUP(A86,[2]Бердянск!$A:$E,4,0)</f>
        <v>10</v>
      </c>
      <c r="K86" s="2">
        <f t="shared" si="10"/>
        <v>0</v>
      </c>
      <c r="N86" s="2">
        <f t="shared" si="11"/>
        <v>2</v>
      </c>
      <c r="O86" s="27"/>
      <c r="P86" s="27"/>
      <c r="R86" s="2">
        <f t="shared" si="12"/>
        <v>19</v>
      </c>
      <c r="S86" s="2">
        <f t="shared" si="13"/>
        <v>19</v>
      </c>
      <c r="T86" s="2">
        <f>VLOOKUP(A86,[1]TDSheet!$A:$U,21,0)</f>
        <v>0</v>
      </c>
      <c r="U86" s="2">
        <f>VLOOKUP(A86,[1]TDSheet!$A:$V,22,0)</f>
        <v>4</v>
      </c>
      <c r="V86" s="2">
        <f>VLOOKUP(A86,[1]TDSheet!$A:$N,14,0)</f>
        <v>0.4</v>
      </c>
      <c r="X86" s="2">
        <f t="shared" si="14"/>
        <v>0</v>
      </c>
    </row>
    <row r="87" spans="1:24" ht="21.95" customHeight="1" x14ac:dyDescent="0.2">
      <c r="A87" s="8" t="s">
        <v>91</v>
      </c>
      <c r="B87" s="8" t="s">
        <v>14</v>
      </c>
      <c r="C87" s="20"/>
      <c r="D87" s="10">
        <v>10</v>
      </c>
      <c r="E87" s="10">
        <v>20</v>
      </c>
      <c r="F87" s="10"/>
      <c r="G87" s="10">
        <v>30</v>
      </c>
      <c r="H87" s="11">
        <f>VLOOKUP(A87,[1]TDSheet!$A:$H,8,0)</f>
        <v>0.4</v>
      </c>
      <c r="I87" s="17">
        <f>VLOOKUP(A87,[1]TDSheet!$A:$I,9,0)</f>
        <v>90</v>
      </c>
      <c r="K87" s="2">
        <f t="shared" si="10"/>
        <v>0</v>
      </c>
      <c r="N87" s="2">
        <f t="shared" si="11"/>
        <v>0</v>
      </c>
      <c r="O87" s="27"/>
      <c r="P87" s="27"/>
      <c r="R87" s="2" t="e">
        <f t="shared" si="12"/>
        <v>#DIV/0!</v>
      </c>
      <c r="S87" s="2" t="e">
        <f t="shared" si="13"/>
        <v>#DIV/0!</v>
      </c>
      <c r="T87" s="2">
        <f>VLOOKUP(A87,[1]TDSheet!$A:$U,21,0)</f>
        <v>0</v>
      </c>
      <c r="U87" s="2">
        <f>VLOOKUP(A87,[1]TDSheet!$A:$V,22,0)</f>
        <v>2</v>
      </c>
      <c r="V87" s="2">
        <f>VLOOKUP(A87,[1]TDSheet!$A:$N,14,0)</f>
        <v>0</v>
      </c>
      <c r="W87" s="30" t="s">
        <v>130</v>
      </c>
      <c r="X87" s="2">
        <f t="shared" si="14"/>
        <v>0</v>
      </c>
    </row>
    <row r="88" spans="1:24" ht="21.95" customHeight="1" x14ac:dyDescent="0.2">
      <c r="A88" s="8" t="s">
        <v>92</v>
      </c>
      <c r="B88" s="8" t="s">
        <v>9</v>
      </c>
      <c r="C88" s="20"/>
      <c r="D88" s="10">
        <v>7.8680000000000003</v>
      </c>
      <c r="E88" s="10">
        <v>64.507999999999996</v>
      </c>
      <c r="F88" s="10">
        <v>13.497</v>
      </c>
      <c r="G88" s="10">
        <v>42.497999999999998</v>
      </c>
      <c r="H88" s="11">
        <f>VLOOKUP(A88,[1]TDSheet!$A:$H,8,0)</f>
        <v>1</v>
      </c>
      <c r="I88" s="17">
        <f>VLOOKUP(A88,[1]TDSheet!$A:$I,9,0)</f>
        <v>35</v>
      </c>
      <c r="J88" s="2">
        <f>VLOOKUP(A88,[2]Бердянск!$A:$E,4,0)</f>
        <v>12.17</v>
      </c>
      <c r="K88" s="2">
        <f t="shared" si="10"/>
        <v>1.327</v>
      </c>
      <c r="N88" s="2">
        <f t="shared" si="11"/>
        <v>2.6993999999999998</v>
      </c>
      <c r="O88" s="27"/>
      <c r="P88" s="27"/>
      <c r="R88" s="2">
        <f t="shared" si="12"/>
        <v>15.743498555234497</v>
      </c>
      <c r="S88" s="2">
        <f t="shared" si="13"/>
        <v>15.743498555234497</v>
      </c>
      <c r="T88" s="2">
        <f>VLOOKUP(A88,[1]TDSheet!$A:$U,21,0)</f>
        <v>0</v>
      </c>
      <c r="U88" s="2">
        <f>VLOOKUP(A88,[1]TDSheet!$A:$V,22,0)</f>
        <v>1.6132000000000002</v>
      </c>
      <c r="V88" s="2">
        <f>VLOOKUP(A88,[1]TDSheet!$A:$N,14,0)</f>
        <v>2.4396</v>
      </c>
      <c r="X88" s="2">
        <f t="shared" si="14"/>
        <v>0</v>
      </c>
    </row>
    <row r="89" spans="1:24" ht="21.95" customHeight="1" x14ac:dyDescent="0.2">
      <c r="A89" s="8" t="s">
        <v>93</v>
      </c>
      <c r="B89" s="8" t="s">
        <v>9</v>
      </c>
      <c r="C89" s="20"/>
      <c r="D89" s="10">
        <v>19.068999999999999</v>
      </c>
      <c r="E89" s="10">
        <v>10.97</v>
      </c>
      <c r="F89" s="10">
        <v>16.317</v>
      </c>
      <c r="G89" s="10"/>
      <c r="H89" s="11">
        <f>VLOOKUP(A89,[1]TDSheet!$A:$H,8,0)</f>
        <v>1</v>
      </c>
      <c r="I89" s="17">
        <f>VLOOKUP(A89,[1]TDSheet!$A:$I,9,0)</f>
        <v>35</v>
      </c>
      <c r="J89" s="2">
        <f>VLOOKUP(A89,[2]Бердянск!$A:$E,4,0)</f>
        <v>15.057</v>
      </c>
      <c r="K89" s="2">
        <f t="shared" si="10"/>
        <v>1.2599999999999998</v>
      </c>
      <c r="N89" s="2">
        <f t="shared" si="11"/>
        <v>3.2633999999999999</v>
      </c>
      <c r="O89" s="27">
        <f>7*N89-G89</f>
        <v>22.843799999999998</v>
      </c>
      <c r="P89" s="27"/>
      <c r="R89" s="2">
        <f t="shared" si="12"/>
        <v>7</v>
      </c>
      <c r="S89" s="2">
        <f t="shared" si="13"/>
        <v>0</v>
      </c>
      <c r="T89" s="2">
        <f>VLOOKUP(A89,[1]TDSheet!$A:$U,21,0)</f>
        <v>0</v>
      </c>
      <c r="U89" s="2">
        <f>VLOOKUP(A89,[1]TDSheet!$A:$V,22,0)</f>
        <v>3.2095999999999996</v>
      </c>
      <c r="V89" s="2">
        <f>VLOOKUP(A89,[1]TDSheet!$A:$N,14,0)</f>
        <v>3.5707999999999998</v>
      </c>
      <c r="X89" s="2">
        <f t="shared" si="14"/>
        <v>22.843799999999998</v>
      </c>
    </row>
    <row r="90" spans="1:24" ht="21.95" customHeight="1" x14ac:dyDescent="0.2">
      <c r="A90" s="8" t="s">
        <v>94</v>
      </c>
      <c r="B90" s="8" t="s">
        <v>9</v>
      </c>
      <c r="C90" s="20"/>
      <c r="D90" s="9"/>
      <c r="E90" s="10">
        <v>38.606999999999999</v>
      </c>
      <c r="F90" s="10">
        <v>4.8</v>
      </c>
      <c r="G90" s="10">
        <v>33.807000000000002</v>
      </c>
      <c r="H90" s="11">
        <f>VLOOKUP(A90,[1]TDSheet!$A:$H,8,0)</f>
        <v>1</v>
      </c>
      <c r="I90" s="17">
        <f>VLOOKUP(A90,[1]TDSheet!$A:$I,9,0)</f>
        <v>40</v>
      </c>
      <c r="J90" s="2">
        <f>VLOOKUP(A90,[2]Бердянск!$A:$E,4,0)</f>
        <v>25.6</v>
      </c>
      <c r="K90" s="2">
        <f t="shared" si="10"/>
        <v>-20.8</v>
      </c>
      <c r="N90" s="2">
        <f t="shared" si="11"/>
        <v>0.96</v>
      </c>
      <c r="O90" s="27"/>
      <c r="P90" s="27"/>
      <c r="R90" s="2">
        <f t="shared" si="12"/>
        <v>35.215625000000003</v>
      </c>
      <c r="S90" s="2">
        <f t="shared" si="13"/>
        <v>35.215625000000003</v>
      </c>
      <c r="T90" s="2">
        <f>VLOOKUP(A90,[1]TDSheet!$A:$U,21,0)</f>
        <v>0</v>
      </c>
      <c r="U90" s="2">
        <f>VLOOKUP(A90,[1]TDSheet!$A:$V,22,0)</f>
        <v>1.4689999999999999</v>
      </c>
      <c r="V90" s="2">
        <f>VLOOKUP(A90,[1]TDSheet!$A:$N,14,0)</f>
        <v>2.4127999999999998</v>
      </c>
      <c r="X90" s="2">
        <f t="shared" si="14"/>
        <v>0</v>
      </c>
    </row>
    <row r="91" spans="1:24" ht="21.95" customHeight="1" x14ac:dyDescent="0.2">
      <c r="A91" s="8" t="s">
        <v>95</v>
      </c>
      <c r="B91" s="8" t="s">
        <v>14</v>
      </c>
      <c r="C91" s="20"/>
      <c r="D91" s="9"/>
      <c r="E91" s="10">
        <v>36</v>
      </c>
      <c r="F91" s="10">
        <v>12</v>
      </c>
      <c r="G91" s="10">
        <v>24</v>
      </c>
      <c r="H91" s="11">
        <f>VLOOKUP(A91,[1]TDSheet!$A:$H,8,0)</f>
        <v>0.05</v>
      </c>
      <c r="I91" s="17">
        <f>VLOOKUP(A91,[1]TDSheet!$A:$I,9,0)</f>
        <v>120</v>
      </c>
      <c r="J91" s="2">
        <f>VLOOKUP(A91,[2]Бердянск!$A:$E,4,0)</f>
        <v>12</v>
      </c>
      <c r="K91" s="2">
        <f t="shared" si="10"/>
        <v>0</v>
      </c>
      <c r="N91" s="2">
        <f t="shared" si="11"/>
        <v>2.4</v>
      </c>
      <c r="O91" s="27">
        <f t="shared" ref="O91:O101" si="15">12*N91-G91</f>
        <v>4.7999999999999972</v>
      </c>
      <c r="P91" s="27"/>
      <c r="R91" s="2">
        <f t="shared" si="12"/>
        <v>12</v>
      </c>
      <c r="S91" s="2">
        <f t="shared" si="13"/>
        <v>10</v>
      </c>
      <c r="T91" s="2">
        <f>VLOOKUP(A91,[1]TDSheet!$A:$U,21,0)</f>
        <v>0</v>
      </c>
      <c r="U91" s="2">
        <f>VLOOKUP(A91,[1]TDSheet!$A:$V,22,0)</f>
        <v>2.4</v>
      </c>
      <c r="V91" s="2">
        <f>VLOOKUP(A91,[1]TDSheet!$A:$N,14,0)</f>
        <v>2.4</v>
      </c>
      <c r="X91" s="2">
        <f t="shared" si="14"/>
        <v>0.23999999999999988</v>
      </c>
    </row>
    <row r="92" spans="1:24" ht="11.1" customHeight="1" x14ac:dyDescent="0.2">
      <c r="A92" s="8" t="s">
        <v>96</v>
      </c>
      <c r="B92" s="8" t="s">
        <v>14</v>
      </c>
      <c r="C92" s="20"/>
      <c r="D92" s="10">
        <v>9</v>
      </c>
      <c r="E92" s="10">
        <v>40</v>
      </c>
      <c r="F92" s="10">
        <v>10</v>
      </c>
      <c r="G92" s="10">
        <v>39</v>
      </c>
      <c r="H92" s="11">
        <f>VLOOKUP(A92,[1]TDSheet!$A:$H,8,0)</f>
        <v>0.1</v>
      </c>
      <c r="I92" s="17">
        <f>VLOOKUP(A92,[1]TDSheet!$A:$I,9,0)</f>
        <v>730</v>
      </c>
      <c r="J92" s="2">
        <f>VLOOKUP(A92,[2]Бердянск!$A:$E,4,0)</f>
        <v>10</v>
      </c>
      <c r="K92" s="2">
        <f t="shared" si="10"/>
        <v>0</v>
      </c>
      <c r="N92" s="2">
        <f t="shared" si="11"/>
        <v>2</v>
      </c>
      <c r="O92" s="27"/>
      <c r="P92" s="27"/>
      <c r="R92" s="2">
        <f t="shared" si="12"/>
        <v>19.5</v>
      </c>
      <c r="S92" s="2">
        <f t="shared" si="13"/>
        <v>19.5</v>
      </c>
      <c r="T92" s="2">
        <f>VLOOKUP(A92,[1]TDSheet!$A:$U,21,0)</f>
        <v>0</v>
      </c>
      <c r="U92" s="2">
        <f>VLOOKUP(A92,[1]TDSheet!$A:$V,22,0)</f>
        <v>4</v>
      </c>
      <c r="V92" s="2">
        <f>VLOOKUP(A92,[1]TDSheet!$A:$N,14,0)</f>
        <v>2.2000000000000002</v>
      </c>
      <c r="X92" s="2">
        <f t="shared" si="14"/>
        <v>0</v>
      </c>
    </row>
    <row r="93" spans="1:24" ht="21.95" customHeight="1" x14ac:dyDescent="0.2">
      <c r="A93" s="8" t="s">
        <v>97</v>
      </c>
      <c r="B93" s="8" t="s">
        <v>14</v>
      </c>
      <c r="C93" s="20"/>
      <c r="D93" s="10">
        <v>9</v>
      </c>
      <c r="E93" s="10">
        <v>40</v>
      </c>
      <c r="F93" s="10">
        <v>10</v>
      </c>
      <c r="G93" s="10">
        <v>39</v>
      </c>
      <c r="H93" s="11">
        <f>VLOOKUP(A93,[1]TDSheet!$A:$H,8,0)</f>
        <v>0.1</v>
      </c>
      <c r="I93" s="17">
        <f>VLOOKUP(A93,[1]TDSheet!$A:$I,9,0)</f>
        <v>730</v>
      </c>
      <c r="J93" s="2">
        <f>VLOOKUP(A93,[2]Бердянск!$A:$E,4,0)</f>
        <v>10</v>
      </c>
      <c r="K93" s="2">
        <f t="shared" si="10"/>
        <v>0</v>
      </c>
      <c r="N93" s="2">
        <f t="shared" si="11"/>
        <v>2</v>
      </c>
      <c r="O93" s="27"/>
      <c r="P93" s="27"/>
      <c r="R93" s="2">
        <f t="shared" si="12"/>
        <v>19.5</v>
      </c>
      <c r="S93" s="2">
        <f t="shared" si="13"/>
        <v>19.5</v>
      </c>
      <c r="T93" s="2">
        <f>VLOOKUP(A93,[1]TDSheet!$A:$U,21,0)</f>
        <v>0</v>
      </c>
      <c r="U93" s="2">
        <f>VLOOKUP(A93,[1]TDSheet!$A:$V,22,0)</f>
        <v>4</v>
      </c>
      <c r="V93" s="2">
        <f>VLOOKUP(A93,[1]TDSheet!$A:$N,14,0)</f>
        <v>2.2000000000000002</v>
      </c>
      <c r="X93" s="2">
        <f t="shared" si="14"/>
        <v>0</v>
      </c>
    </row>
    <row r="94" spans="1:24" ht="11.1" customHeight="1" x14ac:dyDescent="0.2">
      <c r="A94" s="8" t="s">
        <v>98</v>
      </c>
      <c r="B94" s="8" t="s">
        <v>14</v>
      </c>
      <c r="C94" s="20"/>
      <c r="D94" s="9"/>
      <c r="E94" s="10">
        <v>24</v>
      </c>
      <c r="F94" s="10">
        <v>12</v>
      </c>
      <c r="G94" s="10">
        <v>12</v>
      </c>
      <c r="H94" s="11">
        <f>VLOOKUP(A94,[1]TDSheet!$A:$H,8,0)</f>
        <v>0.33</v>
      </c>
      <c r="I94" s="17">
        <f>VLOOKUP(A94,[1]TDSheet!$A:$I,9,0)</f>
        <v>40</v>
      </c>
      <c r="J94" s="2">
        <f>VLOOKUP(A94,[2]Бердянск!$A:$E,4,0)</f>
        <v>12</v>
      </c>
      <c r="K94" s="2">
        <f t="shared" si="10"/>
        <v>0</v>
      </c>
      <c r="N94" s="2">
        <f t="shared" si="11"/>
        <v>2.4</v>
      </c>
      <c r="O94" s="27">
        <f t="shared" si="15"/>
        <v>16.799999999999997</v>
      </c>
      <c r="P94" s="27"/>
      <c r="R94" s="2">
        <f t="shared" si="12"/>
        <v>12</v>
      </c>
      <c r="S94" s="2">
        <f t="shared" si="13"/>
        <v>5</v>
      </c>
      <c r="T94" s="2">
        <f>VLOOKUP(A94,[1]TDSheet!$A:$U,21,0)</f>
        <v>0</v>
      </c>
      <c r="U94" s="2">
        <f>VLOOKUP(A94,[1]TDSheet!$A:$V,22,0)</f>
        <v>1.2</v>
      </c>
      <c r="V94" s="2">
        <f>VLOOKUP(A94,[1]TDSheet!$A:$N,14,0)</f>
        <v>1.2</v>
      </c>
      <c r="X94" s="2">
        <f t="shared" si="14"/>
        <v>5.5439999999999996</v>
      </c>
    </row>
    <row r="95" spans="1:24" ht="21.95" customHeight="1" x14ac:dyDescent="0.2">
      <c r="A95" s="8" t="s">
        <v>99</v>
      </c>
      <c r="B95" s="8" t="s">
        <v>14</v>
      </c>
      <c r="C95" s="20"/>
      <c r="D95" s="9"/>
      <c r="E95" s="10">
        <v>30</v>
      </c>
      <c r="F95" s="10">
        <v>18</v>
      </c>
      <c r="G95" s="10">
        <v>12</v>
      </c>
      <c r="H95" s="11">
        <f>VLOOKUP(A95,[1]TDSheet!$A:$H,8,0)</f>
        <v>0.33</v>
      </c>
      <c r="I95" s="17">
        <f>VLOOKUP(A95,[1]TDSheet!$A:$I,9,0)</f>
        <v>40</v>
      </c>
      <c r="J95" s="2">
        <f>VLOOKUP(A95,[2]Бердянск!$A:$E,4,0)</f>
        <v>24</v>
      </c>
      <c r="K95" s="2">
        <f t="shared" si="10"/>
        <v>-6</v>
      </c>
      <c r="N95" s="2">
        <f t="shared" si="11"/>
        <v>3.6</v>
      </c>
      <c r="O95" s="27">
        <f>10*N95-G95</f>
        <v>24</v>
      </c>
      <c r="P95" s="27"/>
      <c r="R95" s="2">
        <f t="shared" si="12"/>
        <v>10</v>
      </c>
      <c r="S95" s="2">
        <f t="shared" si="13"/>
        <v>3.333333333333333</v>
      </c>
      <c r="T95" s="2">
        <f>VLOOKUP(A95,[1]TDSheet!$A:$U,21,0)</f>
        <v>0</v>
      </c>
      <c r="U95" s="2">
        <f>VLOOKUP(A95,[1]TDSheet!$A:$V,22,0)</f>
        <v>1.2</v>
      </c>
      <c r="V95" s="2">
        <f>VLOOKUP(A95,[1]TDSheet!$A:$N,14,0)</f>
        <v>1.2</v>
      </c>
      <c r="X95" s="2">
        <f t="shared" si="14"/>
        <v>7.92</v>
      </c>
    </row>
    <row r="96" spans="1:24" ht="11.1" customHeight="1" x14ac:dyDescent="0.2">
      <c r="A96" s="8" t="s">
        <v>100</v>
      </c>
      <c r="B96" s="8" t="s">
        <v>14</v>
      </c>
      <c r="C96" s="20"/>
      <c r="D96" s="9"/>
      <c r="E96" s="10">
        <v>30</v>
      </c>
      <c r="F96" s="10">
        <v>12</v>
      </c>
      <c r="G96" s="10">
        <v>18</v>
      </c>
      <c r="H96" s="11">
        <f>VLOOKUP(A96,[1]TDSheet!$A:$H,8,0)</f>
        <v>0.3</v>
      </c>
      <c r="I96" s="17">
        <f>VLOOKUP(A96,[1]TDSheet!$A:$I,9,0)</f>
        <v>40</v>
      </c>
      <c r="J96" s="2">
        <f>VLOOKUP(A96,[2]Бердянск!$A:$E,4,0)</f>
        <v>24</v>
      </c>
      <c r="K96" s="2">
        <f t="shared" si="10"/>
        <v>-12</v>
      </c>
      <c r="N96" s="2">
        <f t="shared" si="11"/>
        <v>2.4</v>
      </c>
      <c r="O96" s="27">
        <f t="shared" si="15"/>
        <v>10.799999999999997</v>
      </c>
      <c r="P96" s="27"/>
      <c r="R96" s="2">
        <f t="shared" si="12"/>
        <v>12</v>
      </c>
      <c r="S96" s="2">
        <f t="shared" si="13"/>
        <v>7.5</v>
      </c>
      <c r="T96" s="2">
        <f>VLOOKUP(A96,[1]TDSheet!$A:$U,21,0)</f>
        <v>0</v>
      </c>
      <c r="U96" s="2">
        <f>VLOOKUP(A96,[1]TDSheet!$A:$V,22,0)</f>
        <v>1.2</v>
      </c>
      <c r="V96" s="2">
        <f>VLOOKUP(A96,[1]TDSheet!$A:$N,14,0)</f>
        <v>1.2</v>
      </c>
      <c r="X96" s="2">
        <f t="shared" si="14"/>
        <v>3.2399999999999989</v>
      </c>
    </row>
    <row r="97" spans="1:24" ht="11.1" customHeight="1" x14ac:dyDescent="0.2">
      <c r="A97" s="8" t="s">
        <v>101</v>
      </c>
      <c r="B97" s="8" t="s">
        <v>9</v>
      </c>
      <c r="C97" s="20"/>
      <c r="D97" s="10">
        <v>2.6360000000000001</v>
      </c>
      <c r="E97" s="10">
        <v>122.108</v>
      </c>
      <c r="F97" s="10"/>
      <c r="G97" s="10">
        <v>122.108</v>
      </c>
      <c r="H97" s="11">
        <f>VLOOKUP(A97,[1]TDSheet!$A:$H,8,0)</f>
        <v>1</v>
      </c>
      <c r="I97" s="17">
        <f>VLOOKUP(A97,[1]TDSheet!$A:$I,9,0)</f>
        <v>45</v>
      </c>
      <c r="K97" s="2">
        <f t="shared" si="10"/>
        <v>0</v>
      </c>
      <c r="N97" s="2">
        <f t="shared" si="11"/>
        <v>0</v>
      </c>
      <c r="O97" s="27"/>
      <c r="P97" s="27"/>
      <c r="R97" s="2" t="e">
        <f t="shared" si="12"/>
        <v>#DIV/0!</v>
      </c>
      <c r="S97" s="2" t="e">
        <f t="shared" si="13"/>
        <v>#DIV/0!</v>
      </c>
      <c r="T97" s="2">
        <f>VLOOKUP(A97,[1]TDSheet!$A:$U,21,0)</f>
        <v>0</v>
      </c>
      <c r="U97" s="2">
        <f>VLOOKUP(A97,[1]TDSheet!$A:$V,22,0)</f>
        <v>1.1023999999999998</v>
      </c>
      <c r="V97" s="2">
        <f>VLOOKUP(A97,[1]TDSheet!$A:$N,14,0)</f>
        <v>0</v>
      </c>
      <c r="X97" s="2">
        <f t="shared" si="14"/>
        <v>0</v>
      </c>
    </row>
    <row r="98" spans="1:24" ht="11.1" customHeight="1" x14ac:dyDescent="0.2">
      <c r="A98" s="8" t="s">
        <v>102</v>
      </c>
      <c r="B98" s="8" t="s">
        <v>9</v>
      </c>
      <c r="C98" s="20"/>
      <c r="D98" s="10">
        <v>-2.5999999999999999E-2</v>
      </c>
      <c r="E98" s="10">
        <v>31.655999999999999</v>
      </c>
      <c r="F98" s="10">
        <v>15.747</v>
      </c>
      <c r="G98" s="10">
        <v>15.882999999999999</v>
      </c>
      <c r="H98" s="11">
        <f>VLOOKUP(A98,[1]TDSheet!$A:$H,8,0)</f>
        <v>1</v>
      </c>
      <c r="I98" s="17">
        <f>VLOOKUP(A98,[1]TDSheet!$A:$I,9,0)</f>
        <v>40</v>
      </c>
      <c r="J98" s="2">
        <f>VLOOKUP(A98,[2]Бердянск!$A:$E,4,0)</f>
        <v>17.594000000000001</v>
      </c>
      <c r="K98" s="2">
        <f t="shared" si="10"/>
        <v>-1.8470000000000013</v>
      </c>
      <c r="N98" s="2">
        <f t="shared" si="11"/>
        <v>3.1494</v>
      </c>
      <c r="O98" s="27">
        <f t="shared" si="15"/>
        <v>21.909800000000001</v>
      </c>
      <c r="P98" s="27"/>
      <c r="R98" s="2">
        <f t="shared" si="12"/>
        <v>12</v>
      </c>
      <c r="S98" s="2">
        <f t="shared" si="13"/>
        <v>5.0431828284752651</v>
      </c>
      <c r="T98" s="2">
        <f>VLOOKUP(A98,[1]TDSheet!$A:$U,21,0)</f>
        <v>0</v>
      </c>
      <c r="U98" s="2">
        <f>VLOOKUP(A98,[1]TDSheet!$A:$V,22,0)</f>
        <v>1.6506000000000001</v>
      </c>
      <c r="V98" s="2">
        <f>VLOOKUP(A98,[1]TDSheet!$A:$N,14,0)</f>
        <v>1.6620000000000001</v>
      </c>
      <c r="X98" s="2">
        <f t="shared" si="14"/>
        <v>21.909800000000001</v>
      </c>
    </row>
    <row r="99" spans="1:24" ht="21.95" customHeight="1" x14ac:dyDescent="0.2">
      <c r="A99" s="26" t="s">
        <v>103</v>
      </c>
      <c r="B99" s="8" t="s">
        <v>14</v>
      </c>
      <c r="C99" s="20"/>
      <c r="D99" s="9"/>
      <c r="E99" s="10">
        <v>40</v>
      </c>
      <c r="F99" s="10"/>
      <c r="G99" s="10">
        <v>40</v>
      </c>
      <c r="H99" s="11">
        <v>0.03</v>
      </c>
      <c r="I99" s="17">
        <v>120</v>
      </c>
      <c r="K99" s="2">
        <f t="shared" si="10"/>
        <v>0</v>
      </c>
      <c r="N99" s="2">
        <f t="shared" si="11"/>
        <v>0</v>
      </c>
      <c r="O99" s="27"/>
      <c r="P99" s="27"/>
      <c r="R99" s="2" t="e">
        <f t="shared" si="12"/>
        <v>#DIV/0!</v>
      </c>
      <c r="S99" s="2" t="e">
        <f t="shared" si="13"/>
        <v>#DIV/0!</v>
      </c>
      <c r="T99" s="2">
        <v>0</v>
      </c>
      <c r="U99" s="2">
        <v>0</v>
      </c>
      <c r="V99" s="2">
        <v>0</v>
      </c>
      <c r="X99" s="2">
        <f t="shared" si="14"/>
        <v>0</v>
      </c>
    </row>
    <row r="100" spans="1:24" ht="11.1" customHeight="1" x14ac:dyDescent="0.2">
      <c r="A100" s="26" t="s">
        <v>104</v>
      </c>
      <c r="B100" s="8" t="s">
        <v>14</v>
      </c>
      <c r="C100" s="20"/>
      <c r="D100" s="9"/>
      <c r="E100" s="10">
        <v>50</v>
      </c>
      <c r="F100" s="10"/>
      <c r="G100" s="10">
        <v>50</v>
      </c>
      <c r="H100" s="11">
        <v>0.4</v>
      </c>
      <c r="I100" s="17">
        <v>50</v>
      </c>
      <c r="K100" s="2">
        <f t="shared" si="10"/>
        <v>0</v>
      </c>
      <c r="N100" s="2">
        <f t="shared" si="11"/>
        <v>0</v>
      </c>
      <c r="O100" s="27"/>
      <c r="P100" s="27"/>
      <c r="R100" s="2" t="e">
        <f t="shared" si="12"/>
        <v>#DIV/0!</v>
      </c>
      <c r="S100" s="2" t="e">
        <f t="shared" si="13"/>
        <v>#DIV/0!</v>
      </c>
      <c r="T100" s="2">
        <v>0</v>
      </c>
      <c r="U100" s="2">
        <v>0</v>
      </c>
      <c r="V100" s="2">
        <v>0</v>
      </c>
      <c r="X100" s="2">
        <f t="shared" si="14"/>
        <v>0</v>
      </c>
    </row>
    <row r="101" spans="1:24" ht="11.1" customHeight="1" x14ac:dyDescent="0.2">
      <c r="A101" s="26" t="s">
        <v>105</v>
      </c>
      <c r="B101" s="8" t="s">
        <v>14</v>
      </c>
      <c r="C101" s="20"/>
      <c r="D101" s="9"/>
      <c r="E101" s="10">
        <v>20</v>
      </c>
      <c r="F101" s="10">
        <v>10</v>
      </c>
      <c r="G101" s="10">
        <v>10</v>
      </c>
      <c r="H101" s="11">
        <v>0.13</v>
      </c>
      <c r="I101" s="17">
        <v>150</v>
      </c>
      <c r="J101" s="2">
        <f>VLOOKUP(A101,[2]Бердянск!$A:$E,4,0)</f>
        <v>14</v>
      </c>
      <c r="K101" s="2">
        <f t="shared" si="10"/>
        <v>-4</v>
      </c>
      <c r="N101" s="2">
        <f t="shared" si="11"/>
        <v>2</v>
      </c>
      <c r="O101" s="27">
        <f t="shared" si="15"/>
        <v>14</v>
      </c>
      <c r="P101" s="27"/>
      <c r="R101" s="2">
        <f t="shared" si="12"/>
        <v>12</v>
      </c>
      <c r="S101" s="2">
        <f t="shared" si="13"/>
        <v>5</v>
      </c>
      <c r="T101" s="2">
        <v>0</v>
      </c>
      <c r="U101" s="2">
        <v>0</v>
      </c>
      <c r="V101" s="2">
        <v>0</v>
      </c>
      <c r="X101" s="2">
        <f t="shared" si="14"/>
        <v>1.82</v>
      </c>
    </row>
    <row r="102" spans="1:24" ht="11.1" customHeight="1" x14ac:dyDescent="0.2">
      <c r="A102" s="26" t="s">
        <v>106</v>
      </c>
      <c r="B102" s="8" t="s">
        <v>14</v>
      </c>
      <c r="C102" s="20"/>
      <c r="D102" s="9"/>
      <c r="E102" s="10">
        <v>6</v>
      </c>
      <c r="F102" s="10">
        <v>6</v>
      </c>
      <c r="G102" s="10"/>
      <c r="H102" s="11">
        <v>0.45</v>
      </c>
      <c r="I102" s="17">
        <v>55</v>
      </c>
      <c r="J102" s="2">
        <f>VLOOKUP(A102,[2]Бердянск!$A:$E,4,0)</f>
        <v>6</v>
      </c>
      <c r="K102" s="2">
        <f t="shared" si="10"/>
        <v>0</v>
      </c>
      <c r="N102" s="2">
        <f t="shared" si="11"/>
        <v>1.2</v>
      </c>
      <c r="O102" s="27">
        <f t="shared" ref="O102:O103" si="16">7*N102-G102</f>
        <v>8.4</v>
      </c>
      <c r="P102" s="27"/>
      <c r="R102" s="2">
        <f t="shared" si="12"/>
        <v>7.0000000000000009</v>
      </c>
      <c r="S102" s="2">
        <f t="shared" si="13"/>
        <v>0</v>
      </c>
      <c r="T102" s="2">
        <v>0</v>
      </c>
      <c r="U102" s="2">
        <v>0</v>
      </c>
      <c r="V102" s="2">
        <v>0</v>
      </c>
      <c r="X102" s="2">
        <f t="shared" si="14"/>
        <v>3.7800000000000002</v>
      </c>
    </row>
    <row r="103" spans="1:24" ht="11.1" customHeight="1" x14ac:dyDescent="0.2">
      <c r="A103" s="26" t="s">
        <v>107</v>
      </c>
      <c r="B103" s="8" t="s">
        <v>14</v>
      </c>
      <c r="C103" s="20"/>
      <c r="D103" s="9"/>
      <c r="E103" s="10">
        <v>12</v>
      </c>
      <c r="F103" s="10">
        <v>12</v>
      </c>
      <c r="G103" s="10"/>
      <c r="H103" s="11">
        <v>0.45</v>
      </c>
      <c r="I103" s="17">
        <v>45</v>
      </c>
      <c r="J103" s="2">
        <f>VLOOKUP(A103,[2]Бердянск!$A:$E,4,0)</f>
        <v>12</v>
      </c>
      <c r="K103" s="2">
        <f t="shared" si="10"/>
        <v>0</v>
      </c>
      <c r="N103" s="2">
        <f t="shared" si="11"/>
        <v>2.4</v>
      </c>
      <c r="O103" s="27">
        <f t="shared" si="16"/>
        <v>16.8</v>
      </c>
      <c r="P103" s="27"/>
      <c r="R103" s="2">
        <f t="shared" si="12"/>
        <v>7.0000000000000009</v>
      </c>
      <c r="S103" s="2">
        <f t="shared" si="13"/>
        <v>0</v>
      </c>
      <c r="T103" s="2">
        <v>0</v>
      </c>
      <c r="U103" s="2">
        <v>0</v>
      </c>
      <c r="V103" s="2">
        <v>0</v>
      </c>
      <c r="X103" s="2">
        <f t="shared" si="14"/>
        <v>7.5600000000000005</v>
      </c>
    </row>
    <row r="104" spans="1:24" ht="11.1" customHeight="1" x14ac:dyDescent="0.2">
      <c r="A104" s="26" t="s">
        <v>108</v>
      </c>
      <c r="B104" s="8" t="s">
        <v>9</v>
      </c>
      <c r="C104" s="20"/>
      <c r="D104" s="9"/>
      <c r="E104" s="10">
        <v>16.292999999999999</v>
      </c>
      <c r="F104" s="10">
        <v>12.275</v>
      </c>
      <c r="G104" s="10">
        <v>4.0179999999999998</v>
      </c>
      <c r="H104" s="11">
        <v>1</v>
      </c>
      <c r="I104" s="17">
        <v>40</v>
      </c>
      <c r="J104" s="2">
        <f>VLOOKUP(A104,[2]Бердянск!$A:$E,4,0)</f>
        <v>12.147</v>
      </c>
      <c r="K104" s="2">
        <f t="shared" si="10"/>
        <v>0.12800000000000011</v>
      </c>
      <c r="N104" s="2">
        <f t="shared" si="11"/>
        <v>2.4550000000000001</v>
      </c>
      <c r="O104" s="27">
        <f>9*N104-G104</f>
        <v>18.076999999999998</v>
      </c>
      <c r="P104" s="27"/>
      <c r="R104" s="2">
        <f t="shared" si="12"/>
        <v>9</v>
      </c>
      <c r="S104" s="2">
        <f t="shared" si="13"/>
        <v>1.6366598778004071</v>
      </c>
      <c r="T104" s="2">
        <v>0</v>
      </c>
      <c r="U104" s="2">
        <v>0</v>
      </c>
      <c r="V104" s="2">
        <v>0</v>
      </c>
      <c r="X104" s="2">
        <f t="shared" si="14"/>
        <v>18.076999999999998</v>
      </c>
    </row>
    <row r="105" spans="1:24" ht="11.1" customHeight="1" x14ac:dyDescent="0.2">
      <c r="A105" s="26" t="s">
        <v>109</v>
      </c>
      <c r="B105" s="8" t="s">
        <v>14</v>
      </c>
      <c r="C105" s="20"/>
      <c r="D105" s="9"/>
      <c r="E105" s="10">
        <v>100</v>
      </c>
      <c r="F105" s="28">
        <v>136</v>
      </c>
      <c r="G105" s="28">
        <v>-36</v>
      </c>
      <c r="H105" s="11">
        <f>VLOOKUP(A105,[1]TDSheet!$A:$H,8,0)</f>
        <v>0</v>
      </c>
      <c r="I105" s="17">
        <f>VLOOKUP(A105,[1]TDSheet!$A:$I,9,0)</f>
        <v>0</v>
      </c>
      <c r="J105" s="2">
        <f>VLOOKUP(A105,[2]Бердянск!$A:$E,4,0)</f>
        <v>136</v>
      </c>
      <c r="K105" s="2">
        <f t="shared" si="10"/>
        <v>0</v>
      </c>
      <c r="N105" s="2">
        <f t="shared" si="11"/>
        <v>27.2</v>
      </c>
      <c r="O105" s="27"/>
      <c r="P105" s="27"/>
      <c r="R105" s="2">
        <f t="shared" si="12"/>
        <v>-1.3235294117647058</v>
      </c>
      <c r="S105" s="2">
        <f t="shared" si="13"/>
        <v>-1.3235294117647058</v>
      </c>
      <c r="T105" s="2">
        <f>VLOOKUP(A105,[1]TDSheet!$A:$U,21,0)</f>
        <v>0</v>
      </c>
      <c r="U105" s="2">
        <f>VLOOKUP(A105,[1]TDSheet!$A:$V,22,0)</f>
        <v>20.6</v>
      </c>
      <c r="V105" s="2">
        <f>VLOOKUP(A105,[1]TDSheet!$A:$N,14,0)</f>
        <v>1.6</v>
      </c>
      <c r="X105" s="2">
        <f t="shared" si="14"/>
        <v>0</v>
      </c>
    </row>
    <row r="106" spans="1:24" ht="11.1" customHeight="1" x14ac:dyDescent="0.2">
      <c r="A106" s="8" t="s">
        <v>110</v>
      </c>
      <c r="B106" s="8" t="s">
        <v>9</v>
      </c>
      <c r="C106" s="20"/>
      <c r="D106" s="9"/>
      <c r="E106" s="10"/>
      <c r="F106" s="28">
        <v>4.4279999999999999</v>
      </c>
      <c r="G106" s="28">
        <v>-4.4279999999999999</v>
      </c>
      <c r="H106" s="11">
        <v>0</v>
      </c>
      <c r="I106" s="17">
        <v>0</v>
      </c>
      <c r="K106" s="2">
        <f t="shared" si="10"/>
        <v>4.4279999999999999</v>
      </c>
      <c r="N106" s="2">
        <f t="shared" si="11"/>
        <v>0.88559999999999994</v>
      </c>
      <c r="O106" s="27"/>
      <c r="P106" s="27"/>
      <c r="R106" s="2">
        <f t="shared" si="12"/>
        <v>-5</v>
      </c>
      <c r="S106" s="2">
        <f t="shared" si="13"/>
        <v>-5</v>
      </c>
      <c r="T106" s="2">
        <v>0</v>
      </c>
      <c r="U106" s="2">
        <v>0</v>
      </c>
      <c r="V106" s="2">
        <v>0</v>
      </c>
      <c r="X106" s="2">
        <f t="shared" si="14"/>
        <v>0</v>
      </c>
    </row>
    <row r="107" spans="1:24" ht="11.1" customHeight="1" x14ac:dyDescent="0.2">
      <c r="A107" s="8" t="s">
        <v>111</v>
      </c>
      <c r="B107" s="8" t="s">
        <v>9</v>
      </c>
      <c r="C107" s="20"/>
      <c r="D107" s="10">
        <v>-5.4429999999999996</v>
      </c>
      <c r="E107" s="10">
        <v>22.324999999999999</v>
      </c>
      <c r="F107" s="28">
        <v>31.053999999999998</v>
      </c>
      <c r="G107" s="28">
        <v>-14.172000000000001</v>
      </c>
      <c r="H107" s="11">
        <f>VLOOKUP(A107,[1]TDSheet!$A:$H,8,0)</f>
        <v>0</v>
      </c>
      <c r="I107" s="17">
        <f>VLOOKUP(A107,[1]TDSheet!$A:$I,9,0)</f>
        <v>0</v>
      </c>
      <c r="J107" s="2">
        <f>VLOOKUP(A107,[2]Бердянск!$A:$E,4,0)</f>
        <v>30.972000000000001</v>
      </c>
      <c r="K107" s="2">
        <f t="shared" si="10"/>
        <v>8.1999999999997186E-2</v>
      </c>
      <c r="N107" s="2">
        <f t="shared" si="11"/>
        <v>6.2107999999999999</v>
      </c>
      <c r="O107" s="27"/>
      <c r="P107" s="27"/>
      <c r="R107" s="2">
        <f t="shared" si="12"/>
        <v>-2.2818316480968637</v>
      </c>
      <c r="S107" s="2">
        <f t="shared" si="13"/>
        <v>-2.2818316480968637</v>
      </c>
      <c r="T107" s="2">
        <f>VLOOKUP(A107,[1]TDSheet!$A:$U,21,0)</f>
        <v>3.7020000000000004</v>
      </c>
      <c r="U107" s="2">
        <f>VLOOKUP(A107,[1]TDSheet!$A:$V,22,0)</f>
        <v>7.7469999999999999</v>
      </c>
      <c r="V107" s="2">
        <f>VLOOKUP(A107,[1]TDSheet!$A:$N,14,0)</f>
        <v>6.0213999999999999</v>
      </c>
      <c r="X107" s="2">
        <f t="shared" si="14"/>
        <v>0</v>
      </c>
    </row>
    <row r="108" spans="1:24" ht="21.95" customHeight="1" x14ac:dyDescent="0.2">
      <c r="A108" s="8" t="s">
        <v>112</v>
      </c>
      <c r="B108" s="8" t="s">
        <v>9</v>
      </c>
      <c r="C108" s="20"/>
      <c r="D108" s="10">
        <v>4.8259999999999996</v>
      </c>
      <c r="E108" s="10">
        <v>38.332999999999998</v>
      </c>
      <c r="F108" s="28">
        <v>22.352</v>
      </c>
      <c r="G108" s="28">
        <v>18.934999999999999</v>
      </c>
      <c r="H108" s="11">
        <f>VLOOKUP(A108,[1]TDSheet!$A:$H,8,0)</f>
        <v>0</v>
      </c>
      <c r="I108" s="17">
        <f>VLOOKUP(A108,[1]TDSheet!$A:$I,9,0)</f>
        <v>0</v>
      </c>
      <c r="J108" s="2">
        <f>VLOOKUP(A108,[2]Бердянск!$A:$E,4,0)</f>
        <v>20.71</v>
      </c>
      <c r="K108" s="2">
        <f t="shared" si="10"/>
        <v>1.6419999999999995</v>
      </c>
      <c r="N108" s="2">
        <f t="shared" si="11"/>
        <v>4.4703999999999997</v>
      </c>
      <c r="O108" s="27"/>
      <c r="P108" s="27"/>
      <c r="R108" s="2">
        <f t="shared" si="12"/>
        <v>4.2356388690050109</v>
      </c>
      <c r="S108" s="2">
        <f t="shared" si="13"/>
        <v>4.2356388690050109</v>
      </c>
      <c r="T108" s="2">
        <f>VLOOKUP(A108,[1]TDSheet!$A:$U,21,0)</f>
        <v>2.2481999999999998</v>
      </c>
      <c r="U108" s="2">
        <f>VLOOKUP(A108,[1]TDSheet!$A:$V,22,0)</f>
        <v>7.2108000000000008</v>
      </c>
      <c r="V108" s="2">
        <f>VLOOKUP(A108,[1]TDSheet!$A:$N,14,0)</f>
        <v>2.2484000000000002</v>
      </c>
      <c r="X108" s="2">
        <f t="shared" si="14"/>
        <v>0</v>
      </c>
    </row>
  </sheetData>
  <autoFilter ref="A3:X108" xr:uid="{0C457A30-9F93-4A86-AFB0-486AB979875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2023-12-06T07:31:25Z</dcterms:modified>
</cp:coreProperties>
</file>