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Новое Время\Договора\СТК Гермес\Заказы\05.12.2023\"/>
    </mc:Choice>
  </mc:AlternateContent>
  <bookViews>
    <workbookView xWindow="0" yWindow="0" windowWidth="19200" windowHeight="618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 refMode="R1C1"/>
</workbook>
</file>

<file path=xl/calcChain.xml><?xml version="1.0" encoding="utf-8"?>
<calcChain xmlns="http://schemas.openxmlformats.org/spreadsheetml/2006/main">
  <c r="V462" i="2" l="1"/>
  <c r="V461" i="2"/>
  <c r="V459" i="2"/>
  <c r="V458" i="2"/>
  <c r="W457" i="2"/>
  <c r="T470" i="2" s="1"/>
  <c r="N457" i="2"/>
  <c r="V454" i="2"/>
  <c r="V453" i="2"/>
  <c r="W452" i="2"/>
  <c r="X452" i="2" s="1"/>
  <c r="W451" i="2"/>
  <c r="W454" i="2" s="1"/>
  <c r="V449" i="2"/>
  <c r="V448" i="2"/>
  <c r="W447" i="2"/>
  <c r="X447" i="2" s="1"/>
  <c r="W446" i="2"/>
  <c r="W448" i="2" s="1"/>
  <c r="V444" i="2"/>
  <c r="V443" i="2"/>
  <c r="X442" i="2"/>
  <c r="W442" i="2"/>
  <c r="W441" i="2"/>
  <c r="X441" i="2" s="1"/>
  <c r="X443" i="2" s="1"/>
  <c r="V439" i="2"/>
  <c r="V438" i="2"/>
  <c r="X437" i="2"/>
  <c r="W437" i="2"/>
  <c r="W436" i="2"/>
  <c r="S470" i="2" s="1"/>
  <c r="W432" i="2"/>
  <c r="V432" i="2"/>
  <c r="V431" i="2"/>
  <c r="X430" i="2"/>
  <c r="W430" i="2"/>
  <c r="N430" i="2"/>
  <c r="X429" i="2"/>
  <c r="X431" i="2" s="1"/>
  <c r="W429" i="2"/>
  <c r="W431" i="2" s="1"/>
  <c r="N429" i="2"/>
  <c r="V427" i="2"/>
  <c r="V426" i="2"/>
  <c r="W425" i="2"/>
  <c r="X425" i="2" s="1"/>
  <c r="W424" i="2"/>
  <c r="X424" i="2" s="1"/>
  <c r="X423" i="2"/>
  <c r="W423" i="2"/>
  <c r="W422" i="2"/>
  <c r="X422" i="2" s="1"/>
  <c r="N422" i="2"/>
  <c r="W421" i="2"/>
  <c r="X421" i="2" s="1"/>
  <c r="N421" i="2"/>
  <c r="W420" i="2"/>
  <c r="W426" i="2" s="1"/>
  <c r="N420" i="2"/>
  <c r="W418" i="2"/>
  <c r="V418" i="2"/>
  <c r="W417" i="2"/>
  <c r="V417" i="2"/>
  <c r="X416" i="2"/>
  <c r="W416" i="2"/>
  <c r="N416" i="2"/>
  <c r="X415" i="2"/>
  <c r="X417" i="2" s="1"/>
  <c r="W415" i="2"/>
  <c r="N415" i="2"/>
  <c r="V413" i="2"/>
  <c r="V412" i="2"/>
  <c r="X411" i="2"/>
  <c r="W411" i="2"/>
  <c r="N411" i="2"/>
  <c r="W410" i="2"/>
  <c r="X410" i="2" s="1"/>
  <c r="N410" i="2"/>
  <c r="X409" i="2"/>
  <c r="W409" i="2"/>
  <c r="N409" i="2"/>
  <c r="X408" i="2"/>
  <c r="W408" i="2"/>
  <c r="N408" i="2"/>
  <c r="X407" i="2"/>
  <c r="W407" i="2"/>
  <c r="N407" i="2"/>
  <c r="X406" i="2"/>
  <c r="W406" i="2"/>
  <c r="N406" i="2"/>
  <c r="X405" i="2"/>
  <c r="W405" i="2"/>
  <c r="N405" i="2"/>
  <c r="X404" i="2"/>
  <c r="W404" i="2"/>
  <c r="N404" i="2"/>
  <c r="X403" i="2"/>
  <c r="W403" i="2"/>
  <c r="N403" i="2"/>
  <c r="V399" i="2"/>
  <c r="W398" i="2"/>
  <c r="V398" i="2"/>
  <c r="W397" i="2"/>
  <c r="W399" i="2" s="1"/>
  <c r="N397" i="2"/>
  <c r="V395" i="2"/>
  <c r="V394" i="2"/>
  <c r="W393" i="2"/>
  <c r="X393" i="2" s="1"/>
  <c r="N393" i="2"/>
  <c r="X392" i="2"/>
  <c r="W392" i="2"/>
  <c r="N392" i="2"/>
  <c r="W391" i="2"/>
  <c r="X391" i="2" s="1"/>
  <c r="N391" i="2"/>
  <c r="X390" i="2"/>
  <c r="W390" i="2"/>
  <c r="X389" i="2"/>
  <c r="W389" i="2"/>
  <c r="N389" i="2"/>
  <c r="X388" i="2"/>
  <c r="X394" i="2" s="1"/>
  <c r="W388" i="2"/>
  <c r="W394" i="2" s="1"/>
  <c r="N388" i="2"/>
  <c r="X387" i="2"/>
  <c r="W387" i="2"/>
  <c r="N387" i="2"/>
  <c r="V385" i="2"/>
  <c r="V384" i="2"/>
  <c r="W383" i="2"/>
  <c r="X383" i="2" s="1"/>
  <c r="N383" i="2"/>
  <c r="W382" i="2"/>
  <c r="Q470" i="2" s="1"/>
  <c r="N382" i="2"/>
  <c r="V379" i="2"/>
  <c r="V378" i="2"/>
  <c r="W377" i="2"/>
  <c r="X377" i="2" s="1"/>
  <c r="X376" i="2"/>
  <c r="W376" i="2"/>
  <c r="W378" i="2" s="1"/>
  <c r="V374" i="2"/>
  <c r="V373" i="2"/>
  <c r="X372" i="2"/>
  <c r="W372" i="2"/>
  <c r="X371" i="2"/>
  <c r="W371" i="2"/>
  <c r="W370" i="2"/>
  <c r="X370" i="2" s="1"/>
  <c r="X369" i="2"/>
  <c r="X373" i="2" s="1"/>
  <c r="W369" i="2"/>
  <c r="W374" i="2" s="1"/>
  <c r="W367" i="2"/>
  <c r="V367" i="2"/>
  <c r="W366" i="2"/>
  <c r="V366" i="2"/>
  <c r="W365" i="2"/>
  <c r="X365" i="2" s="1"/>
  <c r="X366" i="2" s="1"/>
  <c r="N365" i="2"/>
  <c r="V363" i="2"/>
  <c r="V362" i="2"/>
  <c r="W361" i="2"/>
  <c r="X361" i="2" s="1"/>
  <c r="N361" i="2"/>
  <c r="W360" i="2"/>
  <c r="X360" i="2" s="1"/>
  <c r="N360" i="2"/>
  <c r="W359" i="2"/>
  <c r="X359" i="2" s="1"/>
  <c r="N359" i="2"/>
  <c r="X358" i="2"/>
  <c r="W358" i="2"/>
  <c r="W362" i="2" s="1"/>
  <c r="N358" i="2"/>
  <c r="V356" i="2"/>
  <c r="V355" i="2"/>
  <c r="W354" i="2"/>
  <c r="X354" i="2" s="1"/>
  <c r="W353" i="2"/>
  <c r="X353" i="2" s="1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W346" i="2"/>
  <c r="X346" i="2" s="1"/>
  <c r="N346" i="2"/>
  <c r="W345" i="2"/>
  <c r="X345" i="2" s="1"/>
  <c r="N345" i="2"/>
  <c r="W344" i="2"/>
  <c r="X344" i="2" s="1"/>
  <c r="N344" i="2"/>
  <c r="W343" i="2"/>
  <c r="N343" i="2"/>
  <c r="W342" i="2"/>
  <c r="X342" i="2" s="1"/>
  <c r="N342" i="2"/>
  <c r="V340" i="2"/>
  <c r="V339" i="2"/>
  <c r="W338" i="2"/>
  <c r="X338" i="2" s="1"/>
  <c r="N338" i="2"/>
  <c r="W337" i="2"/>
  <c r="N337" i="2"/>
  <c r="W333" i="2"/>
  <c r="V333" i="2"/>
  <c r="X332" i="2"/>
  <c r="W332" i="2"/>
  <c r="V332" i="2"/>
  <c r="X331" i="2"/>
  <c r="W331" i="2"/>
  <c r="N331" i="2"/>
  <c r="V329" i="2"/>
  <c r="V328" i="2"/>
  <c r="W327" i="2"/>
  <c r="X327" i="2" s="1"/>
  <c r="N327" i="2"/>
  <c r="W326" i="2"/>
  <c r="X326" i="2" s="1"/>
  <c r="N326" i="2"/>
  <c r="W325" i="2"/>
  <c r="W329" i="2" s="1"/>
  <c r="N325" i="2"/>
  <c r="W324" i="2"/>
  <c r="X324" i="2" s="1"/>
  <c r="N324" i="2"/>
  <c r="W322" i="2"/>
  <c r="V322" i="2"/>
  <c r="V321" i="2"/>
  <c r="W320" i="2"/>
  <c r="X320" i="2" s="1"/>
  <c r="N320" i="2"/>
  <c r="X319" i="2"/>
  <c r="W319" i="2"/>
  <c r="W321" i="2" s="1"/>
  <c r="N319" i="2"/>
  <c r="V317" i="2"/>
  <c r="V316" i="2"/>
  <c r="W315" i="2"/>
  <c r="X315" i="2" s="1"/>
  <c r="N315" i="2"/>
  <c r="X314" i="2"/>
  <c r="W314" i="2"/>
  <c r="N314" i="2"/>
  <c r="W313" i="2"/>
  <c r="X313" i="2" s="1"/>
  <c r="N313" i="2"/>
  <c r="X312" i="2"/>
  <c r="W312" i="2"/>
  <c r="N312" i="2"/>
  <c r="V309" i="2"/>
  <c r="V308" i="2"/>
  <c r="W307" i="2"/>
  <c r="X307" i="2" s="1"/>
  <c r="X308" i="2" s="1"/>
  <c r="N307" i="2"/>
  <c r="W305" i="2"/>
  <c r="V305" i="2"/>
  <c r="V304" i="2"/>
  <c r="W303" i="2"/>
  <c r="W304" i="2" s="1"/>
  <c r="N303" i="2"/>
  <c r="V301" i="2"/>
  <c r="V300" i="2"/>
  <c r="W299" i="2"/>
  <c r="X299" i="2" s="1"/>
  <c r="N299" i="2"/>
  <c r="X298" i="2"/>
  <c r="W298" i="2"/>
  <c r="W297" i="2"/>
  <c r="N297" i="2"/>
  <c r="V295" i="2"/>
  <c r="V294" i="2"/>
  <c r="X293" i="2"/>
  <c r="W293" i="2"/>
  <c r="N293" i="2"/>
  <c r="W292" i="2"/>
  <c r="X292" i="2" s="1"/>
  <c r="N292" i="2"/>
  <c r="X291" i="2"/>
  <c r="W291" i="2"/>
  <c r="W290" i="2"/>
  <c r="X290" i="2" s="1"/>
  <c r="N290" i="2"/>
  <c r="X289" i="2"/>
  <c r="W289" i="2"/>
  <c r="N289" i="2"/>
  <c r="X288" i="2"/>
  <c r="W288" i="2"/>
  <c r="N288" i="2"/>
  <c r="X287" i="2"/>
  <c r="W287" i="2"/>
  <c r="W294" i="2" s="1"/>
  <c r="N287" i="2"/>
  <c r="W286" i="2"/>
  <c r="W295" i="2" s="1"/>
  <c r="N286" i="2"/>
  <c r="V282" i="2"/>
  <c r="V281" i="2"/>
  <c r="W280" i="2"/>
  <c r="W281" i="2" s="1"/>
  <c r="N280" i="2"/>
  <c r="V278" i="2"/>
  <c r="V277" i="2"/>
  <c r="W276" i="2"/>
  <c r="W277" i="2" s="1"/>
  <c r="N276" i="2"/>
  <c r="V274" i="2"/>
  <c r="W273" i="2"/>
  <c r="V273" i="2"/>
  <c r="W272" i="2"/>
  <c r="X272" i="2" s="1"/>
  <c r="X273" i="2" s="1"/>
  <c r="N272" i="2"/>
  <c r="V270" i="2"/>
  <c r="V269" i="2"/>
  <c r="W268" i="2"/>
  <c r="N268" i="2"/>
  <c r="V265" i="2"/>
  <c r="W264" i="2"/>
  <c r="V264" i="2"/>
  <c r="X263" i="2"/>
  <c r="W263" i="2"/>
  <c r="N263" i="2"/>
  <c r="W262" i="2"/>
  <c r="W265" i="2" s="1"/>
  <c r="N262" i="2"/>
  <c r="V260" i="2"/>
  <c r="V259" i="2"/>
  <c r="X258" i="2"/>
  <c r="W258" i="2"/>
  <c r="N258" i="2"/>
  <c r="W257" i="2"/>
  <c r="X257" i="2" s="1"/>
  <c r="N257" i="2"/>
  <c r="W256" i="2"/>
  <c r="X256" i="2" s="1"/>
  <c r="N256" i="2"/>
  <c r="W255" i="2"/>
  <c r="X255" i="2" s="1"/>
  <c r="W254" i="2"/>
  <c r="X254" i="2" s="1"/>
  <c r="N254" i="2"/>
  <c r="W253" i="2"/>
  <c r="X253" i="2" s="1"/>
  <c r="N253" i="2"/>
  <c r="W252" i="2"/>
  <c r="N252" i="2"/>
  <c r="V249" i="2"/>
  <c r="V248" i="2"/>
  <c r="W247" i="2"/>
  <c r="X247" i="2" s="1"/>
  <c r="N247" i="2"/>
  <c r="W246" i="2"/>
  <c r="X246" i="2" s="1"/>
  <c r="N246" i="2"/>
  <c r="X245" i="2"/>
  <c r="W245" i="2"/>
  <c r="N245" i="2"/>
  <c r="V243" i="2"/>
  <c r="V242" i="2"/>
  <c r="X241" i="2"/>
  <c r="W241" i="2"/>
  <c r="N241" i="2"/>
  <c r="W240" i="2"/>
  <c r="W243" i="2" s="1"/>
  <c r="W239" i="2"/>
  <c r="X239" i="2" s="1"/>
  <c r="V237" i="2"/>
  <c r="V236" i="2"/>
  <c r="X235" i="2"/>
  <c r="W235" i="2"/>
  <c r="N235" i="2"/>
  <c r="W234" i="2"/>
  <c r="W236" i="2" s="1"/>
  <c r="N234" i="2"/>
  <c r="W233" i="2"/>
  <c r="X233" i="2" s="1"/>
  <c r="N233" i="2"/>
  <c r="V231" i="2"/>
  <c r="V230" i="2"/>
  <c r="W229" i="2"/>
  <c r="X229" i="2" s="1"/>
  <c r="N229" i="2"/>
  <c r="W228" i="2"/>
  <c r="X228" i="2" s="1"/>
  <c r="N228" i="2"/>
  <c r="W227" i="2"/>
  <c r="N227" i="2"/>
  <c r="W226" i="2"/>
  <c r="X226" i="2" s="1"/>
  <c r="N226" i="2"/>
  <c r="W225" i="2"/>
  <c r="W224" i="2"/>
  <c r="X224" i="2" s="1"/>
  <c r="W223" i="2"/>
  <c r="X223" i="2" s="1"/>
  <c r="N223" i="2"/>
  <c r="X222" i="2"/>
  <c r="W222" i="2"/>
  <c r="N222" i="2"/>
  <c r="X221" i="2"/>
  <c r="W221" i="2"/>
  <c r="N221" i="2"/>
  <c r="V219" i="2"/>
  <c r="V218" i="2"/>
  <c r="W217" i="2"/>
  <c r="X217" i="2" s="1"/>
  <c r="N217" i="2"/>
  <c r="W216" i="2"/>
  <c r="X216" i="2" s="1"/>
  <c r="N216" i="2"/>
  <c r="W215" i="2"/>
  <c r="X215" i="2" s="1"/>
  <c r="N215" i="2"/>
  <c r="W214" i="2"/>
  <c r="X214" i="2" s="1"/>
  <c r="N214" i="2"/>
  <c r="W212" i="2"/>
  <c r="V212" i="2"/>
  <c r="V211" i="2"/>
  <c r="W210" i="2"/>
  <c r="W211" i="2" s="1"/>
  <c r="N210" i="2"/>
  <c r="V208" i="2"/>
  <c r="V207" i="2"/>
  <c r="X206" i="2"/>
  <c r="W206" i="2"/>
  <c r="N206" i="2"/>
  <c r="X205" i="2"/>
  <c r="W205" i="2"/>
  <c r="N205" i="2"/>
  <c r="W204" i="2"/>
  <c r="X204" i="2" s="1"/>
  <c r="N204" i="2"/>
  <c r="W203" i="2"/>
  <c r="X203" i="2" s="1"/>
  <c r="N203" i="2"/>
  <c r="X202" i="2"/>
  <c r="W202" i="2"/>
  <c r="N202" i="2"/>
  <c r="W201" i="2"/>
  <c r="X201" i="2" s="1"/>
  <c r="N201" i="2"/>
  <c r="W200" i="2"/>
  <c r="X200" i="2" s="1"/>
  <c r="N200" i="2"/>
  <c r="W199" i="2"/>
  <c r="X199" i="2" s="1"/>
  <c r="N199" i="2"/>
  <c r="X198" i="2"/>
  <c r="W198" i="2"/>
  <c r="N198" i="2"/>
  <c r="X197" i="2"/>
  <c r="W197" i="2"/>
  <c r="N197" i="2"/>
  <c r="W196" i="2"/>
  <c r="N196" i="2"/>
  <c r="W195" i="2"/>
  <c r="X195" i="2" s="1"/>
  <c r="N195" i="2"/>
  <c r="X194" i="2"/>
  <c r="W194" i="2"/>
  <c r="N194" i="2"/>
  <c r="X193" i="2"/>
  <c r="W193" i="2"/>
  <c r="N193" i="2"/>
  <c r="V190" i="2"/>
  <c r="V189" i="2"/>
  <c r="W188" i="2"/>
  <c r="X188" i="2" s="1"/>
  <c r="N188" i="2"/>
  <c r="W187" i="2"/>
  <c r="W189" i="2" s="1"/>
  <c r="N187" i="2"/>
  <c r="V185" i="2"/>
  <c r="V184" i="2"/>
  <c r="W183" i="2"/>
  <c r="X183" i="2" s="1"/>
  <c r="N183" i="2"/>
  <c r="W182" i="2"/>
  <c r="X182" i="2" s="1"/>
  <c r="N182" i="2"/>
  <c r="W181" i="2"/>
  <c r="X181" i="2" s="1"/>
  <c r="N181" i="2"/>
  <c r="X180" i="2"/>
  <c r="W180" i="2"/>
  <c r="N180" i="2"/>
  <c r="W179" i="2"/>
  <c r="X179" i="2" s="1"/>
  <c r="N179" i="2"/>
  <c r="X178" i="2"/>
  <c r="W178" i="2"/>
  <c r="N178" i="2"/>
  <c r="W177" i="2"/>
  <c r="X177" i="2" s="1"/>
  <c r="N177" i="2"/>
  <c r="W176" i="2"/>
  <c r="X176" i="2" s="1"/>
  <c r="N176" i="2"/>
  <c r="W175" i="2"/>
  <c r="X175" i="2" s="1"/>
  <c r="N175" i="2"/>
  <c r="W174" i="2"/>
  <c r="X174" i="2" s="1"/>
  <c r="W173" i="2"/>
  <c r="X173" i="2" s="1"/>
  <c r="W172" i="2"/>
  <c r="X172" i="2" s="1"/>
  <c r="N172" i="2"/>
  <c r="W171" i="2"/>
  <c r="X171" i="2" s="1"/>
  <c r="N171" i="2"/>
  <c r="W170" i="2"/>
  <c r="X170" i="2" s="1"/>
  <c r="X169" i="2"/>
  <c r="W169" i="2"/>
  <c r="N169" i="2"/>
  <c r="W168" i="2"/>
  <c r="X168" i="2" s="1"/>
  <c r="W167" i="2"/>
  <c r="N167" i="2"/>
  <c r="V165" i="2"/>
  <c r="V164" i="2"/>
  <c r="W163" i="2"/>
  <c r="X163" i="2" s="1"/>
  <c r="N163" i="2"/>
  <c r="W162" i="2"/>
  <c r="X162" i="2" s="1"/>
  <c r="N162" i="2"/>
  <c r="W161" i="2"/>
  <c r="X161" i="2" s="1"/>
  <c r="N161" i="2"/>
  <c r="W160" i="2"/>
  <c r="W165" i="2" s="1"/>
  <c r="N160" i="2"/>
  <c r="V158" i="2"/>
  <c r="V157" i="2"/>
  <c r="X156" i="2"/>
  <c r="W156" i="2"/>
  <c r="N156" i="2"/>
  <c r="W155" i="2"/>
  <c r="X155" i="2" s="1"/>
  <c r="X157" i="2" s="1"/>
  <c r="W153" i="2"/>
  <c r="V153" i="2"/>
  <c r="V152" i="2"/>
  <c r="W151" i="2"/>
  <c r="W152" i="2" s="1"/>
  <c r="N151" i="2"/>
  <c r="W150" i="2"/>
  <c r="X150" i="2" s="1"/>
  <c r="N150" i="2"/>
  <c r="V147" i="2"/>
  <c r="V146" i="2"/>
  <c r="W145" i="2"/>
  <c r="X145" i="2" s="1"/>
  <c r="N145" i="2"/>
  <c r="X144" i="2"/>
  <c r="W144" i="2"/>
  <c r="N144" i="2"/>
  <c r="W143" i="2"/>
  <c r="X143" i="2" s="1"/>
  <c r="N143" i="2"/>
  <c r="X142" i="2"/>
  <c r="W142" i="2"/>
  <c r="N142" i="2"/>
  <c r="W141" i="2"/>
  <c r="X141" i="2" s="1"/>
  <c r="N141" i="2"/>
  <c r="X140" i="2"/>
  <c r="W140" i="2"/>
  <c r="N140" i="2"/>
  <c r="W139" i="2"/>
  <c r="X139" i="2" s="1"/>
  <c r="N139" i="2"/>
  <c r="X138" i="2"/>
  <c r="W138" i="2"/>
  <c r="N138" i="2"/>
  <c r="W137" i="2"/>
  <c r="W146" i="2" s="1"/>
  <c r="V134" i="2"/>
  <c r="V133" i="2"/>
  <c r="W132" i="2"/>
  <c r="X132" i="2" s="1"/>
  <c r="N132" i="2"/>
  <c r="W131" i="2"/>
  <c r="X131" i="2" s="1"/>
  <c r="N131" i="2"/>
  <c r="W130" i="2"/>
  <c r="G470" i="2" s="1"/>
  <c r="N130" i="2"/>
  <c r="V126" i="2"/>
  <c r="W125" i="2"/>
  <c r="V125" i="2"/>
  <c r="X124" i="2"/>
  <c r="W124" i="2"/>
  <c r="N124" i="2"/>
  <c r="W123" i="2"/>
  <c r="X123" i="2" s="1"/>
  <c r="N123" i="2"/>
  <c r="X122" i="2"/>
  <c r="X125" i="2" s="1"/>
  <c r="W122" i="2"/>
  <c r="F470" i="2" s="1"/>
  <c r="V119" i="2"/>
  <c r="W118" i="2"/>
  <c r="V118" i="2"/>
  <c r="W117" i="2"/>
  <c r="X117" i="2" s="1"/>
  <c r="W116" i="2"/>
  <c r="X116" i="2" s="1"/>
  <c r="N116" i="2"/>
  <c r="X115" i="2"/>
  <c r="W115" i="2"/>
  <c r="W114" i="2"/>
  <c r="X114" i="2" s="1"/>
  <c r="N114" i="2"/>
  <c r="X113" i="2"/>
  <c r="W113" i="2"/>
  <c r="W119" i="2" s="1"/>
  <c r="N113" i="2"/>
  <c r="V111" i="2"/>
  <c r="V110" i="2"/>
  <c r="W109" i="2"/>
  <c r="X109" i="2" s="1"/>
  <c r="W108" i="2"/>
  <c r="X108" i="2" s="1"/>
  <c r="N108" i="2"/>
  <c r="W107" i="2"/>
  <c r="X107" i="2" s="1"/>
  <c r="W106" i="2"/>
  <c r="X106" i="2" s="1"/>
  <c r="W105" i="2"/>
  <c r="W104" i="2"/>
  <c r="X104" i="2" s="1"/>
  <c r="N104" i="2"/>
  <c r="W103" i="2"/>
  <c r="X103" i="2" s="1"/>
  <c r="W102" i="2"/>
  <c r="X102" i="2" s="1"/>
  <c r="W101" i="2"/>
  <c r="X101" i="2" s="1"/>
  <c r="V99" i="2"/>
  <c r="V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W92" i="2"/>
  <c r="X92" i="2" s="1"/>
  <c r="N92" i="2"/>
  <c r="W91" i="2"/>
  <c r="X91" i="2" s="1"/>
  <c r="N91" i="2"/>
  <c r="W90" i="2"/>
  <c r="N90" i="2"/>
  <c r="V88" i="2"/>
  <c r="V87" i="2"/>
  <c r="W86" i="2"/>
  <c r="X86" i="2" s="1"/>
  <c r="N86" i="2"/>
  <c r="W85" i="2"/>
  <c r="X85" i="2" s="1"/>
  <c r="N85" i="2"/>
  <c r="W84" i="2"/>
  <c r="X84" i="2" s="1"/>
  <c r="W83" i="2"/>
  <c r="X83" i="2" s="1"/>
  <c r="W82" i="2"/>
  <c r="X82" i="2" s="1"/>
  <c r="W81" i="2"/>
  <c r="X81" i="2" s="1"/>
  <c r="N81" i="2"/>
  <c r="W80" i="2"/>
  <c r="W87" i="2" s="1"/>
  <c r="W78" i="2"/>
  <c r="V78" i="2"/>
  <c r="V77" i="2"/>
  <c r="X76" i="2"/>
  <c r="W76" i="2"/>
  <c r="N76" i="2"/>
  <c r="X75" i="2"/>
  <c r="W75" i="2"/>
  <c r="N75" i="2"/>
  <c r="W74" i="2"/>
  <c r="X74" i="2" s="1"/>
  <c r="N74" i="2"/>
  <c r="W73" i="2"/>
  <c r="X73" i="2" s="1"/>
  <c r="N73" i="2"/>
  <c r="X72" i="2"/>
  <c r="W72" i="2"/>
  <c r="W71" i="2"/>
  <c r="X71" i="2" s="1"/>
  <c r="N71" i="2"/>
  <c r="W70" i="2"/>
  <c r="X70" i="2" s="1"/>
  <c r="N70" i="2"/>
  <c r="X69" i="2"/>
  <c r="W69" i="2"/>
  <c r="N69" i="2"/>
  <c r="W68" i="2"/>
  <c r="X68" i="2" s="1"/>
  <c r="N68" i="2"/>
  <c r="W67" i="2"/>
  <c r="X67" i="2" s="1"/>
  <c r="N67" i="2"/>
  <c r="W66" i="2"/>
  <c r="X66" i="2" s="1"/>
  <c r="N66" i="2"/>
  <c r="X65" i="2"/>
  <c r="W65" i="2"/>
  <c r="W64" i="2"/>
  <c r="X64" i="2" s="1"/>
  <c r="N64" i="2"/>
  <c r="X63" i="2"/>
  <c r="W63" i="2"/>
  <c r="X62" i="2"/>
  <c r="W62" i="2"/>
  <c r="V59" i="2"/>
  <c r="V58" i="2"/>
  <c r="W57" i="2"/>
  <c r="X57" i="2" s="1"/>
  <c r="X56" i="2"/>
  <c r="W56" i="2"/>
  <c r="N56" i="2"/>
  <c r="X55" i="2"/>
  <c r="W55" i="2"/>
  <c r="W54" i="2"/>
  <c r="W58" i="2" s="1"/>
  <c r="N54" i="2"/>
  <c r="W51" i="2"/>
  <c r="V51" i="2"/>
  <c r="W50" i="2"/>
  <c r="V50" i="2"/>
  <c r="X49" i="2"/>
  <c r="X50" i="2" s="1"/>
  <c r="W49" i="2"/>
  <c r="C470" i="2" s="1"/>
  <c r="N49" i="2"/>
  <c r="W45" i="2"/>
  <c r="V45" i="2"/>
  <c r="W44" i="2"/>
  <c r="V44" i="2"/>
  <c r="W43" i="2"/>
  <c r="X43" i="2" s="1"/>
  <c r="X44" i="2" s="1"/>
  <c r="N43" i="2"/>
  <c r="W41" i="2"/>
  <c r="V41" i="2"/>
  <c r="V40" i="2"/>
  <c r="W39" i="2"/>
  <c r="W40" i="2" s="1"/>
  <c r="N39" i="2"/>
  <c r="W37" i="2"/>
  <c r="V37" i="2"/>
  <c r="W36" i="2"/>
  <c r="V36" i="2"/>
  <c r="X35" i="2"/>
  <c r="X36" i="2" s="1"/>
  <c r="W35" i="2"/>
  <c r="N35" i="2"/>
  <c r="V33" i="2"/>
  <c r="V32" i="2"/>
  <c r="W31" i="2"/>
  <c r="X31" i="2" s="1"/>
  <c r="N31" i="2"/>
  <c r="X30" i="2"/>
  <c r="W30" i="2"/>
  <c r="N30" i="2"/>
  <c r="W29" i="2"/>
  <c r="X29" i="2" s="1"/>
  <c r="N29" i="2"/>
  <c r="W28" i="2"/>
  <c r="N28" i="2"/>
  <c r="W27" i="2"/>
  <c r="X27" i="2" s="1"/>
  <c r="N27" i="2"/>
  <c r="W26" i="2"/>
  <c r="X26" i="2" s="1"/>
  <c r="N26" i="2"/>
  <c r="W24" i="2"/>
  <c r="V24" i="2"/>
  <c r="W23" i="2"/>
  <c r="V23" i="2"/>
  <c r="X22" i="2"/>
  <c r="X23" i="2" s="1"/>
  <c r="W22" i="2"/>
  <c r="N22" i="2"/>
  <c r="H10" i="2"/>
  <c r="A9" i="2"/>
  <c r="J9" i="2" s="1"/>
  <c r="D7" i="2"/>
  <c r="O6" i="2"/>
  <c r="N2" i="2"/>
  <c r="W301" i="2" l="1"/>
  <c r="W282" i="2"/>
  <c r="W248" i="2"/>
  <c r="W249" i="2"/>
  <c r="W98" i="2"/>
  <c r="W88" i="2"/>
  <c r="R470" i="2"/>
  <c r="X412" i="2"/>
  <c r="W355" i="2"/>
  <c r="P470" i="2"/>
  <c r="X337" i="2"/>
  <c r="X339" i="2" s="1"/>
  <c r="W340" i="2"/>
  <c r="W317" i="2"/>
  <c r="W308" i="2"/>
  <c r="W309" i="2"/>
  <c r="M470" i="2"/>
  <c r="W278" i="2"/>
  <c r="X276" i="2"/>
  <c r="X277" i="2" s="1"/>
  <c r="W270" i="2"/>
  <c r="W259" i="2"/>
  <c r="X248" i="2"/>
  <c r="J470" i="2"/>
  <c r="W230" i="2"/>
  <c r="W231" i="2"/>
  <c r="W207" i="2"/>
  <c r="W208" i="2"/>
  <c r="W184" i="2"/>
  <c r="E470" i="2"/>
  <c r="W110" i="2"/>
  <c r="W33" i="2"/>
  <c r="W32" i="2"/>
  <c r="W461" i="2"/>
  <c r="V464" i="2"/>
  <c r="V460" i="2"/>
  <c r="V463" i="2"/>
  <c r="F10" i="2"/>
  <c r="H9" i="2"/>
  <c r="A10" i="2"/>
  <c r="X378" i="2"/>
  <c r="X218" i="2"/>
  <c r="X236" i="2"/>
  <c r="X77" i="2"/>
  <c r="X242" i="2"/>
  <c r="X118" i="2"/>
  <c r="X316" i="2"/>
  <c r="X321" i="2"/>
  <c r="X207" i="2"/>
  <c r="X362" i="2"/>
  <c r="W260" i="2"/>
  <c r="X28" i="2"/>
  <c r="X32" i="2" s="1"/>
  <c r="W134" i="2"/>
  <c r="W190" i="2"/>
  <c r="X196" i="2"/>
  <c r="W219" i="2"/>
  <c r="X234" i="2"/>
  <c r="X240" i="2"/>
  <c r="X39" i="2"/>
  <c r="X40" i="2" s="1"/>
  <c r="X54" i="2"/>
  <c r="X58" i="2" s="1"/>
  <c r="W59" i="2"/>
  <c r="X80" i="2"/>
  <c r="X87" i="2" s="1"/>
  <c r="X105" i="2"/>
  <c r="X110" i="2" s="1"/>
  <c r="X130" i="2"/>
  <c r="X133" i="2" s="1"/>
  <c r="X151" i="2"/>
  <c r="X152" i="2" s="1"/>
  <c r="W157" i="2"/>
  <c r="W185" i="2"/>
  <c r="X225" i="2"/>
  <c r="X230" i="2" s="1"/>
  <c r="X252" i="2"/>
  <c r="X259" i="2" s="1"/>
  <c r="X268" i="2"/>
  <c r="X269" i="2" s="1"/>
  <c r="X280" i="2"/>
  <c r="X281" i="2" s="1"/>
  <c r="X297" i="2"/>
  <c r="X300" i="2" s="1"/>
  <c r="X325" i="2"/>
  <c r="X328" i="2" s="1"/>
  <c r="X343" i="2"/>
  <c r="X355" i="2" s="1"/>
  <c r="W373" i="2"/>
  <c r="W379" i="2"/>
  <c r="W395" i="2"/>
  <c r="X436" i="2"/>
  <c r="X438" i="2" s="1"/>
  <c r="W462" i="2"/>
  <c r="W463" i="2" s="1"/>
  <c r="H470" i="2"/>
  <c r="X90" i="2"/>
  <c r="X98" i="2" s="1"/>
  <c r="X167" i="2"/>
  <c r="X184" i="2" s="1"/>
  <c r="W385" i="2"/>
  <c r="W427" i="2"/>
  <c r="F9" i="2"/>
  <c r="W99" i="2"/>
  <c r="X137" i="2"/>
  <c r="X146" i="2" s="1"/>
  <c r="X210" i="2"/>
  <c r="X211" i="2" s="1"/>
  <c r="X262" i="2"/>
  <c r="X264" i="2" s="1"/>
  <c r="W274" i="2"/>
  <c r="X303" i="2"/>
  <c r="X304" i="2" s="1"/>
  <c r="W356" i="2"/>
  <c r="W412" i="2"/>
  <c r="W443" i="2"/>
  <c r="W449" i="2"/>
  <c r="X457" i="2"/>
  <c r="X458" i="2" s="1"/>
  <c r="I470" i="2"/>
  <c r="W111" i="2"/>
  <c r="W269" i="2"/>
  <c r="W158" i="2"/>
  <c r="X187" i="2"/>
  <c r="X189" i="2" s="1"/>
  <c r="W339" i="2"/>
  <c r="X382" i="2"/>
  <c r="X384" i="2" s="1"/>
  <c r="X397" i="2"/>
  <c r="X398" i="2" s="1"/>
  <c r="X451" i="2"/>
  <c r="X453" i="2" s="1"/>
  <c r="W458" i="2"/>
  <c r="L470" i="2"/>
  <c r="W242" i="2"/>
  <c r="W316" i="2"/>
  <c r="W413" i="2"/>
  <c r="W438" i="2"/>
  <c r="W444" i="2"/>
  <c r="N470" i="2"/>
  <c r="X227" i="2"/>
  <c r="W363" i="2"/>
  <c r="X420" i="2"/>
  <c r="X426" i="2" s="1"/>
  <c r="X446" i="2"/>
  <c r="X448" i="2" s="1"/>
  <c r="W459" i="2"/>
  <c r="B470" i="2"/>
  <c r="O470" i="2"/>
  <c r="W147" i="2"/>
  <c r="W77" i="2"/>
  <c r="W237" i="2"/>
  <c r="W300" i="2"/>
  <c r="W439" i="2"/>
  <c r="W453" i="2"/>
  <c r="W164" i="2"/>
  <c r="X160" i="2"/>
  <c r="X164" i="2" s="1"/>
  <c r="W133" i="2"/>
  <c r="W218" i="2"/>
  <c r="X286" i="2"/>
  <c r="X294" i="2" s="1"/>
  <c r="W328" i="2"/>
  <c r="W384" i="2"/>
  <c r="D470" i="2"/>
  <c r="W126" i="2"/>
  <c r="X465" i="2" l="1"/>
  <c r="W464" i="2"/>
  <c r="W460" i="2"/>
</calcChain>
</file>

<file path=xl/sharedStrings.xml><?xml version="1.0" encoding="utf-8"?>
<sst xmlns="http://schemas.openxmlformats.org/spreadsheetml/2006/main" count="2955" uniqueCount="669">
  <si>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</si>
  <si>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</si>
  <si>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</si>
  <si>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</si>
  <si>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</si>
  <si>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</si>
  <si>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</si>
  <si>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</si>
  <si>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</si>
  <si>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</si>
  <si>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</si>
  <si>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</si>
  <si>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</si>
  <si>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</si>
  <si>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</si>
  <si>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</si>
  <si>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</si>
  <si>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</si>
  <si>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</si>
  <si>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</si>
  <si>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</si>
  <si>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</si>
  <si>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</si>
  <si>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</si>
  <si>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</si>
  <si>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</si>
  <si>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</si>
  <si>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</si>
  <si>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</si>
  <si>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</si>
  <si>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</si>
  <si>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</si>
  <si>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</si>
  <si>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</si>
  <si>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</si>
  <si>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</si>
  <si>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</si>
  <si>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</si>
  <si>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</si>
  <si>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</si>
  <si>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</si>
  <si>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</si>
  <si>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</si>
  <si>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</si>
  <si>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</si>
  <si>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</si>
  <si>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</si>
  <si>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</si>
  <si>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</si>
  <si>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</si>
  <si>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</si>
  <si>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</si>
  <si>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</si>
  <si>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</si>
  <si>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</si>
  <si>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</si>
  <si>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</si>
  <si>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</si>
  <si>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</si>
  <si>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</si>
  <si>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</si>
  <si>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</si>
  <si>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</si>
  <si>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</si>
  <si>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</si>
  <si>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</si>
  <si>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</si>
  <si>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04.12.2023</t>
  </si>
  <si>
    <t>29.11.2023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</si>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</sst>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zoomScaleNormal="100" zoomScaleSheetLayoutView="100" workbookViewId="0">
      <selection activeCell="Y147" sqref="Y147"/>
    </sheetView>
  </sheetViews>
  <sheetFormatPr defaultColWidth="9.1796875" defaultRowHeight="13" x14ac:dyDescent="0.3"/>
  <cols>
    <col min="1" max="1" width="9.1796875" style="1"/>
    <col min="2" max="2" width="10.81640625" style="4" customWidth="1"/>
    <col min="3" max="3" width="12.54296875" style="4" customWidth="1"/>
    <col min="4" max="4" width="6.453125" style="4" customWidth="1"/>
    <col min="5" max="5" width="6.81640625" style="4" customWidth="1"/>
    <col min="6" max="6" width="8.453125" style="4" customWidth="1"/>
    <col min="7" max="7" width="9.453125" style="4" customWidth="1"/>
    <col min="8" max="8" width="11.81640625" style="4" customWidth="1"/>
    <col min="9" max="9" width="9.453125" style="4" customWidth="1"/>
    <col min="10" max="10" width="9.1796875" style="5" customWidth="1"/>
    <col min="11" max="11" width="13.81640625" style="5" hidden="1" customWidth="1"/>
    <col min="12" max="12" width="9.453125" style="5" customWidth="1"/>
    <col min="13" max="13" width="10.453125" style="4" customWidth="1"/>
    <col min="14" max="14" width="7.453125" style="2" customWidth="1"/>
    <col min="15" max="15" width="15.54296875" style="2" customWidth="1"/>
    <col min="16" max="16" width="8.1796875" style="1" customWidth="1"/>
    <col min="17" max="17" width="6.1796875" style="1" customWidth="1"/>
    <col min="18" max="18" width="10.81640625" style="3" customWidth="1"/>
    <col min="19" max="19" width="10.453125" style="3" customWidth="1"/>
    <col min="20" max="20" width="9.453125" style="3" customWidth="1"/>
    <col min="21" max="21" width="8.453125" style="3" customWidth="1"/>
    <col min="22" max="22" width="10" style="1" customWidth="1"/>
    <col min="23" max="23" width="11" style="1" customWidth="1"/>
    <col min="24" max="24" width="10" style="1" customWidth="1"/>
    <col min="25" max="25" width="11.54296875" style="1" customWidth="1"/>
    <col min="26" max="26" width="10.453125" style="1" customWidth="1"/>
    <col min="27" max="27" width="11.453125" style="61" bestFit="1" customWidth="1"/>
    <col min="28" max="28" width="9.1796875" style="61"/>
    <col min="29" max="29" width="8.81640625" style="61" customWidth="1"/>
    <col min="30" max="30" width="13.54296875" style="1" customWidth="1"/>
    <col min="31" max="16384" width="9.1796875" style="1"/>
  </cols>
  <sheetData>
    <row r="1" spans="1:29" s="17" customFormat="1" ht="45" customHeight="1" x14ac:dyDescent="0.25">
      <c r="A1" s="48"/>
      <c r="B1" s="48"/>
      <c r="C1" s="48"/>
      <c r="D1" s="618" t="s">
        <v>29</v>
      </c>
      <c r="E1" s="618"/>
      <c r="F1" s="618"/>
      <c r="G1" s="14" t="s">
        <v>66</v>
      </c>
      <c r="H1" s="618" t="s">
        <v>49</v>
      </c>
      <c r="I1" s="618"/>
      <c r="J1" s="618"/>
      <c r="K1" s="618"/>
      <c r="L1" s="618"/>
      <c r="M1" s="618"/>
      <c r="N1" s="618"/>
      <c r="O1" s="618"/>
      <c r="P1" s="619" t="s">
        <v>67</v>
      </c>
      <c r="Q1" s="620"/>
      <c r="R1" s="62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5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1"/>
      <c r="P2" s="621"/>
      <c r="Q2" s="621"/>
      <c r="R2" s="621"/>
      <c r="S2" s="621"/>
      <c r="T2" s="621"/>
      <c r="U2" s="62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5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21"/>
      <c r="O3" s="621"/>
      <c r="P3" s="621"/>
      <c r="Q3" s="621"/>
      <c r="R3" s="621"/>
      <c r="S3" s="621"/>
      <c r="T3" s="621"/>
      <c r="U3" s="62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5" customHeight="1" x14ac:dyDescent="0.25">
      <c r="A5" s="600" t="s">
        <v>8</v>
      </c>
      <c r="B5" s="600"/>
      <c r="C5" s="600"/>
      <c r="D5" s="622"/>
      <c r="E5" s="622"/>
      <c r="F5" s="623" t="s">
        <v>14</v>
      </c>
      <c r="G5" s="623"/>
      <c r="H5" s="622"/>
      <c r="I5" s="622"/>
      <c r="J5" s="622"/>
      <c r="K5" s="622"/>
      <c r="L5" s="622"/>
      <c r="N5" s="27" t="s">
        <v>4</v>
      </c>
      <c r="O5" s="617">
        <v>45263</v>
      </c>
      <c r="P5" s="617"/>
      <c r="R5" s="624" t="s">
        <v>3</v>
      </c>
      <c r="S5" s="625"/>
      <c r="T5" s="626" t="s">
        <v>645</v>
      </c>
      <c r="U5" s="627"/>
      <c r="Z5" s="60"/>
      <c r="AA5" s="60"/>
      <c r="AB5" s="60"/>
    </row>
    <row r="6" spans="1:29" s="17" customFormat="1" ht="24" customHeight="1" x14ac:dyDescent="0.25">
      <c r="A6" s="600" t="s">
        <v>1</v>
      </c>
      <c r="B6" s="600"/>
      <c r="C6" s="600"/>
      <c r="D6" s="601" t="s">
        <v>646</v>
      </c>
      <c r="E6" s="601"/>
      <c r="F6" s="601"/>
      <c r="G6" s="601"/>
      <c r="H6" s="601"/>
      <c r="I6" s="601"/>
      <c r="J6" s="601"/>
      <c r="K6" s="601"/>
      <c r="L6" s="601"/>
      <c r="N6" s="27" t="s">
        <v>30</v>
      </c>
      <c r="O6" s="602" t="str">
        <f>IF(O5=0," ",CHOOSE(WEEKDAY(O5,2),"Понедельник","Вторник","Среда","Четверг","Пятница","Суббота","Воскресенье"))</f>
        <v>Воскресенье</v>
      </c>
      <c r="P6" s="602"/>
      <c r="R6" s="603" t="s">
        <v>5</v>
      </c>
      <c r="S6" s="604"/>
      <c r="T6" s="605" t="s">
        <v>69</v>
      </c>
      <c r="U6" s="606"/>
      <c r="Z6" s="60"/>
      <c r="AA6" s="60"/>
      <c r="AB6" s="60"/>
    </row>
    <row r="7" spans="1:29" s="17" customFormat="1" ht="21.75" hidden="1" customHeight="1" x14ac:dyDescent="0.25">
      <c r="A7" s="65"/>
      <c r="B7" s="65"/>
      <c r="C7" s="6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613"/>
      <c r="N7" s="29"/>
      <c r="O7" s="49"/>
      <c r="P7" s="49"/>
      <c r="R7" s="603"/>
      <c r="S7" s="604"/>
      <c r="T7" s="607"/>
      <c r="U7" s="608"/>
      <c r="Z7" s="60"/>
      <c r="AA7" s="60"/>
      <c r="AB7" s="60"/>
    </row>
    <row r="8" spans="1:29" s="17" customFormat="1" ht="25.5" customHeight="1" x14ac:dyDescent="0.25">
      <c r="A8" s="614" t="s">
        <v>60</v>
      </c>
      <c r="B8" s="614"/>
      <c r="C8" s="614"/>
      <c r="D8" s="615"/>
      <c r="E8" s="615"/>
      <c r="F8" s="615"/>
      <c r="G8" s="615"/>
      <c r="H8" s="615"/>
      <c r="I8" s="615"/>
      <c r="J8" s="615"/>
      <c r="K8" s="615"/>
      <c r="L8" s="615"/>
      <c r="N8" s="27" t="s">
        <v>11</v>
      </c>
      <c r="O8" s="595">
        <v>0.33333333333333331</v>
      </c>
      <c r="P8" s="595"/>
      <c r="R8" s="603"/>
      <c r="S8" s="604"/>
      <c r="T8" s="607"/>
      <c r="U8" s="608"/>
      <c r="Z8" s="60"/>
      <c r="AA8" s="60"/>
      <c r="AB8" s="60"/>
    </row>
    <row r="9" spans="1:29" s="17" customFormat="1" ht="40" customHeight="1" x14ac:dyDescent="0.25">
      <c r="A9" s="5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1"/>
      <c r="C9" s="591"/>
      <c r="D9" s="592" t="s">
        <v>48</v>
      </c>
      <c r="E9" s="593"/>
      <c r="F9" s="5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1"/>
      <c r="H9" s="616" t="str">
        <f>IF(AND($A$9="Тип доверенности/получателя при получении в адресе перегруза:",$D$9="Разовая доверенность"),"Введите ФИО","")</f>
        <v/>
      </c>
      <c r="I9" s="616"/>
      <c r="J9" s="6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6"/>
      <c r="L9" s="616"/>
      <c r="N9" s="31" t="s">
        <v>15</v>
      </c>
      <c r="O9" s="617"/>
      <c r="P9" s="617"/>
      <c r="R9" s="603"/>
      <c r="S9" s="604"/>
      <c r="T9" s="609"/>
      <c r="U9" s="610"/>
      <c r="V9" s="50"/>
      <c r="W9" s="50"/>
      <c r="X9" s="50"/>
      <c r="Y9" s="50"/>
      <c r="Z9" s="60"/>
      <c r="AA9" s="60"/>
      <c r="AB9" s="60"/>
    </row>
    <row r="10" spans="1:29" s="17" customFormat="1" ht="26.5" customHeight="1" x14ac:dyDescent="0.25">
      <c r="A10" s="5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1"/>
      <c r="C10" s="591"/>
      <c r="D10" s="592"/>
      <c r="E10" s="593"/>
      <c r="F10" s="5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1"/>
      <c r="H10" s="594" t="str">
        <f>IFERROR(VLOOKUP($D$10,Proxy,2,FALSE),"")</f>
        <v/>
      </c>
      <c r="I10" s="594"/>
      <c r="J10" s="594"/>
      <c r="K10" s="594"/>
      <c r="L10" s="594"/>
      <c r="N10" s="31" t="s">
        <v>35</v>
      </c>
      <c r="O10" s="595"/>
      <c r="P10" s="595"/>
      <c r="S10" s="29" t="s">
        <v>12</v>
      </c>
      <c r="T10" s="596" t="s">
        <v>70</v>
      </c>
      <c r="U10" s="597"/>
      <c r="V10" s="51"/>
      <c r="W10" s="51"/>
      <c r="X10" s="51"/>
      <c r="Y10" s="51"/>
      <c r="Z10" s="60"/>
      <c r="AA10" s="60"/>
      <c r="AB10" s="60"/>
    </row>
    <row r="11" spans="1:29" s="17" customFormat="1" ht="16" customHeight="1" x14ac:dyDescent="0.3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595"/>
      <c r="P11" s="595"/>
      <c r="S11" s="29" t="s">
        <v>31</v>
      </c>
      <c r="T11" s="583" t="s">
        <v>57</v>
      </c>
      <c r="U11" s="583"/>
      <c r="V11" s="52"/>
      <c r="W11" s="52"/>
      <c r="X11" s="52"/>
      <c r="Y11" s="52"/>
      <c r="Z11" s="60"/>
      <c r="AA11" s="60"/>
      <c r="AB11" s="60"/>
    </row>
    <row r="12" spans="1:29" s="17" customFormat="1" ht="18.649999999999999" customHeight="1" x14ac:dyDescent="0.25">
      <c r="A12" s="582" t="s">
        <v>71</v>
      </c>
      <c r="B12" s="582"/>
      <c r="C12" s="582"/>
      <c r="D12" s="582"/>
      <c r="E12" s="582"/>
      <c r="F12" s="582"/>
      <c r="G12" s="582"/>
      <c r="H12" s="582"/>
      <c r="I12" s="582"/>
      <c r="J12" s="582"/>
      <c r="K12" s="582"/>
      <c r="L12" s="582"/>
      <c r="N12" s="27" t="s">
        <v>33</v>
      </c>
      <c r="O12" s="598"/>
      <c r="P12" s="598"/>
      <c r="Q12" s="28"/>
      <c r="R12"/>
      <c r="S12" s="29" t="s">
        <v>48</v>
      </c>
      <c r="T12" s="599"/>
      <c r="U12" s="599"/>
      <c r="V12"/>
      <c r="Z12" s="60"/>
      <c r="AA12" s="60"/>
      <c r="AB12" s="60"/>
    </row>
    <row r="13" spans="1:29" s="17" customFormat="1" ht="23.25" customHeight="1" x14ac:dyDescent="0.25">
      <c r="A13" s="582" t="s">
        <v>72</v>
      </c>
      <c r="B13" s="582"/>
      <c r="C13" s="582"/>
      <c r="D13" s="582"/>
      <c r="E13" s="582"/>
      <c r="F13" s="582"/>
      <c r="G13" s="582"/>
      <c r="H13" s="582"/>
      <c r="I13" s="582"/>
      <c r="J13" s="582"/>
      <c r="K13" s="582"/>
      <c r="L13" s="582"/>
      <c r="M13" s="31"/>
      <c r="N13" s="31" t="s">
        <v>34</v>
      </c>
      <c r="O13" s="583"/>
      <c r="P13" s="58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49999999999999" customHeight="1" x14ac:dyDescent="0.25">
      <c r="A14" s="582" t="s">
        <v>73</v>
      </c>
      <c r="B14" s="582"/>
      <c r="C14" s="582"/>
      <c r="D14" s="582"/>
      <c r="E14" s="582"/>
      <c r="F14" s="582"/>
      <c r="G14" s="582"/>
      <c r="H14" s="582"/>
      <c r="I14" s="582"/>
      <c r="J14" s="582"/>
      <c r="K14" s="582"/>
      <c r="L14" s="58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5">
      <c r="A15" s="584" t="s">
        <v>74</v>
      </c>
      <c r="B15" s="584"/>
      <c r="C15" s="584"/>
      <c r="D15" s="584"/>
      <c r="E15" s="584"/>
      <c r="F15" s="584"/>
      <c r="G15" s="584"/>
      <c r="H15" s="584"/>
      <c r="I15" s="584"/>
      <c r="J15" s="584"/>
      <c r="K15" s="584"/>
      <c r="L15" s="584"/>
      <c r="M15"/>
      <c r="N15" s="585" t="s">
        <v>63</v>
      </c>
      <c r="O15" s="585"/>
      <c r="P15" s="585"/>
      <c r="Q15" s="585"/>
      <c r="R15" s="58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3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86"/>
      <c r="O16" s="586"/>
      <c r="P16" s="586"/>
      <c r="Q16" s="586"/>
      <c r="R16" s="58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5">
      <c r="A17" s="570" t="s">
        <v>61</v>
      </c>
      <c r="B17" s="570" t="s">
        <v>51</v>
      </c>
      <c r="C17" s="588" t="s">
        <v>50</v>
      </c>
      <c r="D17" s="570" t="s">
        <v>52</v>
      </c>
      <c r="E17" s="570"/>
      <c r="F17" s="570" t="s">
        <v>24</v>
      </c>
      <c r="G17" s="570" t="s">
        <v>27</v>
      </c>
      <c r="H17" s="570" t="s">
        <v>25</v>
      </c>
      <c r="I17" s="570" t="s">
        <v>26</v>
      </c>
      <c r="J17" s="589" t="s">
        <v>16</v>
      </c>
      <c r="K17" s="589" t="s">
        <v>65</v>
      </c>
      <c r="L17" s="589" t="s">
        <v>2</v>
      </c>
      <c r="M17" s="570" t="s">
        <v>28</v>
      </c>
      <c r="N17" s="570" t="s">
        <v>17</v>
      </c>
      <c r="O17" s="570"/>
      <c r="P17" s="570"/>
      <c r="Q17" s="570"/>
      <c r="R17" s="570"/>
      <c r="S17" s="587" t="s">
        <v>58</v>
      </c>
      <c r="T17" s="570"/>
      <c r="U17" s="570" t="s">
        <v>6</v>
      </c>
      <c r="V17" s="570" t="s">
        <v>44</v>
      </c>
      <c r="W17" s="571" t="s">
        <v>56</v>
      </c>
      <c r="X17" s="570" t="s">
        <v>18</v>
      </c>
      <c r="Y17" s="573" t="s">
        <v>62</v>
      </c>
      <c r="Z17" s="573" t="s">
        <v>19</v>
      </c>
      <c r="AA17" s="574" t="s">
        <v>59</v>
      </c>
      <c r="AB17" s="575"/>
      <c r="AC17" s="576"/>
      <c r="AD17" s="580"/>
      <c r="BA17" s="581" t="s">
        <v>64</v>
      </c>
    </row>
    <row r="18" spans="1:53" ht="14.25" customHeight="1" x14ac:dyDescent="0.25">
      <c r="A18" s="570"/>
      <c r="B18" s="570"/>
      <c r="C18" s="588"/>
      <c r="D18" s="570"/>
      <c r="E18" s="570"/>
      <c r="F18" s="570" t="s">
        <v>20</v>
      </c>
      <c r="G18" s="570" t="s">
        <v>21</v>
      </c>
      <c r="H18" s="570" t="s">
        <v>22</v>
      </c>
      <c r="I18" s="570" t="s">
        <v>22</v>
      </c>
      <c r="J18" s="590"/>
      <c r="K18" s="590"/>
      <c r="L18" s="590"/>
      <c r="M18" s="570"/>
      <c r="N18" s="570"/>
      <c r="O18" s="570"/>
      <c r="P18" s="570"/>
      <c r="Q18" s="570"/>
      <c r="R18" s="570"/>
      <c r="S18" s="36" t="s">
        <v>47</v>
      </c>
      <c r="T18" s="36" t="s">
        <v>46</v>
      </c>
      <c r="U18" s="570"/>
      <c r="V18" s="570"/>
      <c r="W18" s="572"/>
      <c r="X18" s="570"/>
      <c r="Y18" s="573"/>
      <c r="Z18" s="573"/>
      <c r="AA18" s="577"/>
      <c r="AB18" s="578"/>
      <c r="AC18" s="579"/>
      <c r="AD18" s="580"/>
      <c r="BA18" s="581"/>
    </row>
    <row r="19" spans="1:53" ht="27.75" customHeight="1" x14ac:dyDescent="0.25">
      <c r="A19" s="341" t="s">
        <v>75</v>
      </c>
      <c r="B19" s="341"/>
      <c r="C19" s="341"/>
      <c r="D19" s="341"/>
      <c r="E19" s="341"/>
      <c r="F19" s="341"/>
      <c r="G19" s="341"/>
      <c r="H19" s="341"/>
      <c r="I19" s="341"/>
      <c r="J19" s="341"/>
      <c r="K19" s="341"/>
      <c r="L19" s="341"/>
      <c r="M19" s="341"/>
      <c r="N19" s="341"/>
      <c r="O19" s="341"/>
      <c r="P19" s="341"/>
      <c r="Q19" s="341"/>
      <c r="R19" s="341"/>
      <c r="S19" s="341"/>
      <c r="T19" s="341"/>
      <c r="U19" s="341"/>
      <c r="V19" s="341"/>
      <c r="W19" s="341"/>
      <c r="X19" s="341"/>
      <c r="Y19" s="55"/>
      <c r="Z19" s="55"/>
    </row>
    <row r="20" spans="1:53" ht="16.5" customHeight="1" x14ac:dyDescent="0.3">
      <c r="A20" s="329" t="s">
        <v>75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66"/>
      <c r="Z20" s="66"/>
    </row>
    <row r="21" spans="1:53" ht="14.25" customHeight="1" x14ac:dyDescent="0.3">
      <c r="A21" s="330" t="s">
        <v>76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67"/>
      <c r="Z21" s="67"/>
    </row>
    <row r="22" spans="1:53" ht="27" customHeight="1" x14ac:dyDescent="0.3">
      <c r="A22" s="64" t="s">
        <v>77</v>
      </c>
      <c r="B22" s="64" t="s">
        <v>78</v>
      </c>
      <c r="C22" s="37">
        <v>4301031106</v>
      </c>
      <c r="D22" s="325">
        <v>4607091389258</v>
      </c>
      <c r="E22" s="32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7"/>
      <c r="P22" s="327"/>
      <c r="Q22" s="327"/>
      <c r="R22" s="32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t="12.5" x14ac:dyDescent="0.25">
      <c r="A23" s="319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19"/>
      <c r="M23" s="320"/>
      <c r="N23" s="316" t="s">
        <v>43</v>
      </c>
      <c r="O23" s="317"/>
      <c r="P23" s="317"/>
      <c r="Q23" s="317"/>
      <c r="R23" s="317"/>
      <c r="S23" s="317"/>
      <c r="T23" s="31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t="12.5" x14ac:dyDescent="0.25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19"/>
      <c r="M24" s="320"/>
      <c r="N24" s="316" t="s">
        <v>43</v>
      </c>
      <c r="O24" s="317"/>
      <c r="P24" s="317"/>
      <c r="Q24" s="317"/>
      <c r="R24" s="317"/>
      <c r="S24" s="317"/>
      <c r="T24" s="31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3">
      <c r="A25" s="330" t="s">
        <v>81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67"/>
      <c r="Z25" s="67"/>
    </row>
    <row r="26" spans="1:53" ht="27" customHeight="1" x14ac:dyDescent="0.3">
      <c r="A26" s="64" t="s">
        <v>82</v>
      </c>
      <c r="B26" s="64" t="s">
        <v>83</v>
      </c>
      <c r="C26" s="37">
        <v>4301051176</v>
      </c>
      <c r="D26" s="325">
        <v>4607091383881</v>
      </c>
      <c r="E26" s="32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7"/>
      <c r="P26" s="327"/>
      <c r="Q26" s="327"/>
      <c r="R26" s="32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3">
      <c r="A27" s="64" t="s">
        <v>84</v>
      </c>
      <c r="B27" s="64" t="s">
        <v>85</v>
      </c>
      <c r="C27" s="37">
        <v>4301051172</v>
      </c>
      <c r="D27" s="325">
        <v>4607091388237</v>
      </c>
      <c r="E27" s="32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7"/>
      <c r="P27" s="327"/>
      <c r="Q27" s="327"/>
      <c r="R27" s="32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3">
      <c r="A28" s="64" t="s">
        <v>86</v>
      </c>
      <c r="B28" s="64" t="s">
        <v>87</v>
      </c>
      <c r="C28" s="37">
        <v>4301051180</v>
      </c>
      <c r="D28" s="325">
        <v>4607091383935</v>
      </c>
      <c r="E28" s="32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7"/>
      <c r="P28" s="327"/>
      <c r="Q28" s="327"/>
      <c r="R28" s="32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3">
      <c r="A29" s="64" t="s">
        <v>88</v>
      </c>
      <c r="B29" s="64" t="s">
        <v>89</v>
      </c>
      <c r="C29" s="37">
        <v>4301051426</v>
      </c>
      <c r="D29" s="325">
        <v>4680115881853</v>
      </c>
      <c r="E29" s="32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7"/>
      <c r="P29" s="327"/>
      <c r="Q29" s="327"/>
      <c r="R29" s="32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3">
      <c r="A30" s="64" t="s">
        <v>90</v>
      </c>
      <c r="B30" s="64" t="s">
        <v>91</v>
      </c>
      <c r="C30" s="37">
        <v>4301051178</v>
      </c>
      <c r="D30" s="325">
        <v>4607091383911</v>
      </c>
      <c r="E30" s="32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7"/>
      <c r="P30" s="327"/>
      <c r="Q30" s="327"/>
      <c r="R30" s="32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3">
      <c r="A31" s="64" t="s">
        <v>92</v>
      </c>
      <c r="B31" s="64" t="s">
        <v>93</v>
      </c>
      <c r="C31" s="37">
        <v>4301051174</v>
      </c>
      <c r="D31" s="325">
        <v>4607091388244</v>
      </c>
      <c r="E31" s="32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6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7"/>
      <c r="P31" s="327"/>
      <c r="Q31" s="327"/>
      <c r="R31" s="328"/>
      <c r="S31" s="40" t="s">
        <v>48</v>
      </c>
      <c r="T31" s="40" t="s">
        <v>48</v>
      </c>
      <c r="U31" s="41" t="s">
        <v>0</v>
      </c>
      <c r="V31" s="59">
        <v>78.11999999999999</v>
      </c>
      <c r="W31" s="56">
        <f t="shared" si="0"/>
        <v>78.12</v>
      </c>
      <c r="X31" s="42">
        <f t="shared" si="1"/>
        <v>0.23343</v>
      </c>
      <c r="Y31" s="69" t="s">
        <v>48</v>
      </c>
      <c r="Z31" s="70" t="s">
        <v>48</v>
      </c>
      <c r="AD31" s="71"/>
      <c r="BA31" s="79" t="s">
        <v>66</v>
      </c>
    </row>
    <row r="32" spans="1:53" ht="12.5" x14ac:dyDescent="0.25">
      <c r="A32" s="319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19"/>
      <c r="M32" s="320"/>
      <c r="N32" s="316" t="s">
        <v>43</v>
      </c>
      <c r="O32" s="317"/>
      <c r="P32" s="317"/>
      <c r="Q32" s="317"/>
      <c r="R32" s="317"/>
      <c r="S32" s="317"/>
      <c r="T32" s="318"/>
      <c r="U32" s="43" t="s">
        <v>42</v>
      </c>
      <c r="V32" s="44">
        <f>IFERROR(V26/H26,"0")+IFERROR(V27/H27,"0")+IFERROR(V28/H28,"0")+IFERROR(V29/H29,"0")+IFERROR(V30/H30,"0")+IFERROR(V31/H31,"0")</f>
        <v>30.999999999999996</v>
      </c>
      <c r="W32" s="44">
        <f>IFERROR(W26/H26,"0")+IFERROR(W27/H27,"0")+IFERROR(W28/H28,"0")+IFERROR(W29/H29,"0")+IFERROR(W30/H30,"0")+IFERROR(W31/H31,"0")</f>
        <v>31</v>
      </c>
      <c r="X32" s="44">
        <f>IFERROR(IF(X26="",0,X26),"0")+IFERROR(IF(X27="",0,X27),"0")+IFERROR(IF(X28="",0,X28),"0")+IFERROR(IF(X29="",0,X29),"0")+IFERROR(IF(X30="",0,X30),"0")+IFERROR(IF(X31="",0,X31),"0")</f>
        <v>0.23343</v>
      </c>
      <c r="Y32" s="68"/>
      <c r="Z32" s="68"/>
    </row>
    <row r="33" spans="1:53" ht="12.5" x14ac:dyDescent="0.25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19"/>
      <c r="M33" s="320"/>
      <c r="N33" s="316" t="s">
        <v>43</v>
      </c>
      <c r="O33" s="317"/>
      <c r="P33" s="317"/>
      <c r="Q33" s="317"/>
      <c r="R33" s="317"/>
      <c r="S33" s="317"/>
      <c r="T33" s="318"/>
      <c r="U33" s="43" t="s">
        <v>0</v>
      </c>
      <c r="V33" s="44">
        <f>IFERROR(SUM(V26:V31),"0")</f>
        <v>78.11999999999999</v>
      </c>
      <c r="W33" s="44">
        <f>IFERROR(SUM(W26:W31),"0")</f>
        <v>78.12</v>
      </c>
      <c r="X33" s="43"/>
      <c r="Y33" s="68"/>
      <c r="Z33" s="68"/>
    </row>
    <row r="34" spans="1:53" ht="14.25" customHeight="1" x14ac:dyDescent="0.3">
      <c r="A34" s="330" t="s">
        <v>94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67"/>
      <c r="Z34" s="67"/>
    </row>
    <row r="35" spans="1:53" ht="27" customHeight="1" x14ac:dyDescent="0.3">
      <c r="A35" s="64" t="s">
        <v>95</v>
      </c>
      <c r="B35" s="64" t="s">
        <v>96</v>
      </c>
      <c r="C35" s="37">
        <v>4301032013</v>
      </c>
      <c r="D35" s="325">
        <v>4607091388503</v>
      </c>
      <c r="E35" s="32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7"/>
      <c r="P35" s="327"/>
      <c r="Q35" s="327"/>
      <c r="R35" s="328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ht="12.5" x14ac:dyDescent="0.25">
      <c r="A36" s="319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20"/>
      <c r="N36" s="316" t="s">
        <v>43</v>
      </c>
      <c r="O36" s="317"/>
      <c r="P36" s="317"/>
      <c r="Q36" s="317"/>
      <c r="R36" s="317"/>
      <c r="S36" s="317"/>
      <c r="T36" s="318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t="12.5" x14ac:dyDescent="0.25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19"/>
      <c r="M37" s="320"/>
      <c r="N37" s="316" t="s">
        <v>43</v>
      </c>
      <c r="O37" s="317"/>
      <c r="P37" s="317"/>
      <c r="Q37" s="317"/>
      <c r="R37" s="317"/>
      <c r="S37" s="317"/>
      <c r="T37" s="318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3">
      <c r="A38" s="330" t="s">
        <v>99</v>
      </c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0"/>
      <c r="W38" s="330"/>
      <c r="X38" s="330"/>
      <c r="Y38" s="67"/>
      <c r="Z38" s="67"/>
    </row>
    <row r="39" spans="1:53" ht="80.25" customHeight="1" x14ac:dyDescent="0.3">
      <c r="A39" s="64" t="s">
        <v>100</v>
      </c>
      <c r="B39" s="64" t="s">
        <v>101</v>
      </c>
      <c r="C39" s="37">
        <v>4301160001</v>
      </c>
      <c r="D39" s="325">
        <v>4607091388282</v>
      </c>
      <c r="E39" s="325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7"/>
      <c r="P39" s="327"/>
      <c r="Q39" s="327"/>
      <c r="R39" s="328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ht="12.5" x14ac:dyDescent="0.25">
      <c r="A40" s="319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19"/>
      <c r="M40" s="320"/>
      <c r="N40" s="316" t="s">
        <v>43</v>
      </c>
      <c r="O40" s="317"/>
      <c r="P40" s="317"/>
      <c r="Q40" s="317"/>
      <c r="R40" s="317"/>
      <c r="S40" s="317"/>
      <c r="T40" s="318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t="12.5" x14ac:dyDescent="0.25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19"/>
      <c r="M41" s="320"/>
      <c r="N41" s="316" t="s">
        <v>43</v>
      </c>
      <c r="O41" s="317"/>
      <c r="P41" s="317"/>
      <c r="Q41" s="317"/>
      <c r="R41" s="317"/>
      <c r="S41" s="317"/>
      <c r="T41" s="318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3">
      <c r="A42" s="330" t="s">
        <v>103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67"/>
      <c r="Z42" s="67"/>
    </row>
    <row r="43" spans="1:53" ht="27" customHeight="1" x14ac:dyDescent="0.3">
      <c r="A43" s="64" t="s">
        <v>104</v>
      </c>
      <c r="B43" s="64" t="s">
        <v>105</v>
      </c>
      <c r="C43" s="37">
        <v>4301170002</v>
      </c>
      <c r="D43" s="325">
        <v>4607091389111</v>
      </c>
      <c r="E43" s="325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7"/>
      <c r="P43" s="327"/>
      <c r="Q43" s="327"/>
      <c r="R43" s="328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ht="12.5" x14ac:dyDescent="0.25">
      <c r="A44" s="319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19"/>
      <c r="M44" s="320"/>
      <c r="N44" s="316" t="s">
        <v>43</v>
      </c>
      <c r="O44" s="317"/>
      <c r="P44" s="317"/>
      <c r="Q44" s="317"/>
      <c r="R44" s="317"/>
      <c r="S44" s="317"/>
      <c r="T44" s="318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t="12.5" x14ac:dyDescent="0.25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19"/>
      <c r="M45" s="320"/>
      <c r="N45" s="316" t="s">
        <v>43</v>
      </c>
      <c r="O45" s="317"/>
      <c r="P45" s="317"/>
      <c r="Q45" s="317"/>
      <c r="R45" s="317"/>
      <c r="S45" s="317"/>
      <c r="T45" s="318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5">
      <c r="A46" s="341" t="s">
        <v>106</v>
      </c>
      <c r="B46" s="341"/>
      <c r="C46" s="341"/>
      <c r="D46" s="341"/>
      <c r="E46" s="341"/>
      <c r="F46" s="341"/>
      <c r="G46" s="341"/>
      <c r="H46" s="341"/>
      <c r="I46" s="341"/>
      <c r="J46" s="341"/>
      <c r="K46" s="341"/>
      <c r="L46" s="341"/>
      <c r="M46" s="341"/>
      <c r="N46" s="341"/>
      <c r="O46" s="341"/>
      <c r="P46" s="341"/>
      <c r="Q46" s="341"/>
      <c r="R46" s="341"/>
      <c r="S46" s="341"/>
      <c r="T46" s="341"/>
      <c r="U46" s="341"/>
      <c r="V46" s="341"/>
      <c r="W46" s="341"/>
      <c r="X46" s="341"/>
      <c r="Y46" s="55"/>
      <c r="Z46" s="55"/>
    </row>
    <row r="47" spans="1:53" ht="16.5" customHeight="1" x14ac:dyDescent="0.3">
      <c r="A47" s="329" t="s">
        <v>107</v>
      </c>
      <c r="B47" s="329"/>
      <c r="C47" s="329"/>
      <c r="D47" s="329"/>
      <c r="E47" s="329"/>
      <c r="F47" s="329"/>
      <c r="G47" s="329"/>
      <c r="H47" s="329"/>
      <c r="I47" s="329"/>
      <c r="J47" s="329"/>
      <c r="K47" s="329"/>
      <c r="L47" s="329"/>
      <c r="M47" s="329"/>
      <c r="N47" s="329"/>
      <c r="O47" s="329"/>
      <c r="P47" s="329"/>
      <c r="Q47" s="329"/>
      <c r="R47" s="329"/>
      <c r="S47" s="329"/>
      <c r="T47" s="329"/>
      <c r="U47" s="329"/>
      <c r="V47" s="329"/>
      <c r="W47" s="329"/>
      <c r="X47" s="329"/>
      <c r="Y47" s="66"/>
      <c r="Z47" s="66"/>
    </row>
    <row r="48" spans="1:53" ht="14.25" customHeight="1" x14ac:dyDescent="0.3">
      <c r="A48" s="330" t="s">
        <v>108</v>
      </c>
      <c r="B48" s="330"/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0"/>
      <c r="W48" s="330"/>
      <c r="X48" s="330"/>
      <c r="Y48" s="67"/>
      <c r="Z48" s="67"/>
    </row>
    <row r="49" spans="1:53" ht="27" customHeight="1" x14ac:dyDescent="0.3">
      <c r="A49" s="64" t="s">
        <v>109</v>
      </c>
      <c r="B49" s="64" t="s">
        <v>110</v>
      </c>
      <c r="C49" s="37">
        <v>4301020234</v>
      </c>
      <c r="D49" s="325">
        <v>4680115881440</v>
      </c>
      <c r="E49" s="325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7"/>
      <c r="P49" s="327"/>
      <c r="Q49" s="327"/>
      <c r="R49" s="328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12.5" x14ac:dyDescent="0.25">
      <c r="A50" s="319"/>
      <c r="B50" s="319"/>
      <c r="C50" s="319"/>
      <c r="D50" s="319"/>
      <c r="E50" s="319"/>
      <c r="F50" s="319"/>
      <c r="G50" s="319"/>
      <c r="H50" s="319"/>
      <c r="I50" s="319"/>
      <c r="J50" s="319"/>
      <c r="K50" s="319"/>
      <c r="L50" s="319"/>
      <c r="M50" s="320"/>
      <c r="N50" s="316" t="s">
        <v>43</v>
      </c>
      <c r="O50" s="317"/>
      <c r="P50" s="317"/>
      <c r="Q50" s="317"/>
      <c r="R50" s="317"/>
      <c r="S50" s="317"/>
      <c r="T50" s="318"/>
      <c r="U50" s="43" t="s">
        <v>42</v>
      </c>
      <c r="V50" s="44">
        <f>IFERROR(V49/H49,"0")</f>
        <v>0</v>
      </c>
      <c r="W50" s="44">
        <f>IFERROR(W49/H49,"0")</f>
        <v>0</v>
      </c>
      <c r="X50" s="44">
        <f>IFERROR(IF(X49="",0,X49),"0")</f>
        <v>0</v>
      </c>
      <c r="Y50" s="68"/>
      <c r="Z50" s="68"/>
    </row>
    <row r="51" spans="1:53" ht="12.5" x14ac:dyDescent="0.25">
      <c r="A51" s="319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19"/>
      <c r="M51" s="320"/>
      <c r="N51" s="316" t="s">
        <v>43</v>
      </c>
      <c r="O51" s="317"/>
      <c r="P51" s="317"/>
      <c r="Q51" s="317"/>
      <c r="R51" s="317"/>
      <c r="S51" s="317"/>
      <c r="T51" s="318"/>
      <c r="U51" s="43" t="s">
        <v>0</v>
      </c>
      <c r="V51" s="44">
        <f>IFERROR(SUM(V49:V49),"0")</f>
        <v>0</v>
      </c>
      <c r="W51" s="44">
        <f>IFERROR(SUM(W49:W49),"0")</f>
        <v>0</v>
      </c>
      <c r="X51" s="43"/>
      <c r="Y51" s="68"/>
      <c r="Z51" s="68"/>
    </row>
    <row r="52" spans="1:53" ht="16.5" customHeight="1" x14ac:dyDescent="0.3">
      <c r="A52" s="329" t="s">
        <v>113</v>
      </c>
      <c r="B52" s="329"/>
      <c r="C52" s="329"/>
      <c r="D52" s="329"/>
      <c r="E52" s="329"/>
      <c r="F52" s="329"/>
      <c r="G52" s="329"/>
      <c r="H52" s="329"/>
      <c r="I52" s="329"/>
      <c r="J52" s="329"/>
      <c r="K52" s="329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66"/>
      <c r="Z52" s="66"/>
    </row>
    <row r="53" spans="1:53" ht="14.25" customHeight="1" x14ac:dyDescent="0.3">
      <c r="A53" s="330" t="s">
        <v>114</v>
      </c>
      <c r="B53" s="330"/>
      <c r="C53" s="330"/>
      <c r="D53" s="330"/>
      <c r="E53" s="330"/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0"/>
      <c r="W53" s="330"/>
      <c r="X53" s="330"/>
      <c r="Y53" s="67"/>
      <c r="Z53" s="67"/>
    </row>
    <row r="54" spans="1:53" ht="27" customHeight="1" x14ac:dyDescent="0.3">
      <c r="A54" s="64" t="s">
        <v>115</v>
      </c>
      <c r="B54" s="64" t="s">
        <v>116</v>
      </c>
      <c r="C54" s="37">
        <v>4301011452</v>
      </c>
      <c r="D54" s="325">
        <v>4680115881426</v>
      </c>
      <c r="E54" s="325"/>
      <c r="F54" s="63">
        <v>1.35</v>
      </c>
      <c r="G54" s="38">
        <v>8</v>
      </c>
      <c r="H54" s="63">
        <v>10.8</v>
      </c>
      <c r="I54" s="63">
        <v>11.28</v>
      </c>
      <c r="J54" s="38">
        <v>56</v>
      </c>
      <c r="K54" s="38" t="s">
        <v>112</v>
      </c>
      <c r="L54" s="39" t="s">
        <v>111</v>
      </c>
      <c r="M54" s="38">
        <v>50</v>
      </c>
      <c r="N54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27"/>
      <c r="P54" s="327"/>
      <c r="Q54" s="327"/>
      <c r="R54" s="328"/>
      <c r="S54" s="40" t="s">
        <v>48</v>
      </c>
      <c r="T54" s="40" t="s">
        <v>48</v>
      </c>
      <c r="U54" s="41" t="s">
        <v>0</v>
      </c>
      <c r="V54" s="59">
        <v>0</v>
      </c>
      <c r="W54" s="56">
        <f>IFERROR(IF(V54="",0,CEILING((V54/$H54),1)*$H54),"")</f>
        <v>0</v>
      </c>
      <c r="X54" s="42" t="str">
        <f>IFERROR(IF(W54=0,"",ROUNDUP(W54/H54,0)*0.02175),"")</f>
        <v/>
      </c>
      <c r="Y54" s="69" t="s">
        <v>48</v>
      </c>
      <c r="Z54" s="70" t="s">
        <v>48</v>
      </c>
      <c r="AD54" s="71"/>
      <c r="BA54" s="84" t="s">
        <v>66</v>
      </c>
    </row>
    <row r="55" spans="1:53" ht="27" customHeight="1" x14ac:dyDescent="0.3">
      <c r="A55" s="64" t="s">
        <v>115</v>
      </c>
      <c r="B55" s="64" t="s">
        <v>117</v>
      </c>
      <c r="C55" s="37">
        <v>4301011481</v>
      </c>
      <c r="D55" s="325">
        <v>4680115881426</v>
      </c>
      <c r="E55" s="325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119</v>
      </c>
      <c r="M55" s="38">
        <v>55</v>
      </c>
      <c r="N55" s="556" t="s">
        <v>118</v>
      </c>
      <c r="O55" s="327"/>
      <c r="P55" s="327"/>
      <c r="Q55" s="327"/>
      <c r="R55" s="328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3">
      <c r="A56" s="64" t="s">
        <v>120</v>
      </c>
      <c r="B56" s="64" t="s">
        <v>121</v>
      </c>
      <c r="C56" s="37">
        <v>4301011437</v>
      </c>
      <c r="D56" s="325">
        <v>4680115881419</v>
      </c>
      <c r="E56" s="325"/>
      <c r="F56" s="63">
        <v>0.45</v>
      </c>
      <c r="G56" s="38">
        <v>10</v>
      </c>
      <c r="H56" s="63">
        <v>4.5</v>
      </c>
      <c r="I56" s="63">
        <v>4.74</v>
      </c>
      <c r="J56" s="38">
        <v>120</v>
      </c>
      <c r="K56" s="38" t="s">
        <v>80</v>
      </c>
      <c r="L56" s="39" t="s">
        <v>111</v>
      </c>
      <c r="M56" s="38">
        <v>50</v>
      </c>
      <c r="N56" s="55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27"/>
      <c r="P56" s="327"/>
      <c r="Q56" s="327"/>
      <c r="R56" s="32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IFERROR(IF(W56=0,"",ROUNDUP(W56/H56,0)*0.00937),"")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3">
      <c r="A57" s="64" t="s">
        <v>122</v>
      </c>
      <c r="B57" s="64" t="s">
        <v>123</v>
      </c>
      <c r="C57" s="37">
        <v>4301011458</v>
      </c>
      <c r="D57" s="325">
        <v>4680115881525</v>
      </c>
      <c r="E57" s="325"/>
      <c r="F57" s="63">
        <v>0.4</v>
      </c>
      <c r="G57" s="38">
        <v>10</v>
      </c>
      <c r="H57" s="63">
        <v>4</v>
      </c>
      <c r="I57" s="63">
        <v>4.24</v>
      </c>
      <c r="J57" s="38">
        <v>120</v>
      </c>
      <c r="K57" s="38" t="s">
        <v>80</v>
      </c>
      <c r="L57" s="39" t="s">
        <v>111</v>
      </c>
      <c r="M57" s="38">
        <v>50</v>
      </c>
      <c r="N57" s="558" t="s">
        <v>124</v>
      </c>
      <c r="O57" s="327"/>
      <c r="P57" s="327"/>
      <c r="Q57" s="327"/>
      <c r="R57" s="32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12.5" x14ac:dyDescent="0.25">
      <c r="A58" s="319"/>
      <c r="B58" s="319"/>
      <c r="C58" s="319"/>
      <c r="D58" s="319"/>
      <c r="E58" s="319"/>
      <c r="F58" s="319"/>
      <c r="G58" s="319"/>
      <c r="H58" s="319"/>
      <c r="I58" s="319"/>
      <c r="J58" s="319"/>
      <c r="K58" s="319"/>
      <c r="L58" s="319"/>
      <c r="M58" s="320"/>
      <c r="N58" s="316" t="s">
        <v>43</v>
      </c>
      <c r="O58" s="317"/>
      <c r="P58" s="317"/>
      <c r="Q58" s="317"/>
      <c r="R58" s="317"/>
      <c r="S58" s="317"/>
      <c r="T58" s="318"/>
      <c r="U58" s="43" t="s">
        <v>42</v>
      </c>
      <c r="V58" s="44">
        <f>IFERROR(V54/H54,"0")+IFERROR(V55/H55,"0")+IFERROR(V56/H56,"0")+IFERROR(V57/H57,"0")</f>
        <v>0</v>
      </c>
      <c r="W58" s="44">
        <f>IFERROR(W54/H54,"0")+IFERROR(W55/H55,"0")+IFERROR(W56/H56,"0")+IFERROR(W57/H57,"0")</f>
        <v>0</v>
      </c>
      <c r="X58" s="44">
        <f>IFERROR(IF(X54="",0,X54),"0")+IFERROR(IF(X55="",0,X55),"0")+IFERROR(IF(X56="",0,X56),"0")+IFERROR(IF(X57="",0,X57),"0")</f>
        <v>0</v>
      </c>
      <c r="Y58" s="68"/>
      <c r="Z58" s="68"/>
    </row>
    <row r="59" spans="1:53" ht="12.5" x14ac:dyDescent="0.25">
      <c r="A59" s="319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19"/>
      <c r="M59" s="320"/>
      <c r="N59" s="316" t="s">
        <v>43</v>
      </c>
      <c r="O59" s="317"/>
      <c r="P59" s="317"/>
      <c r="Q59" s="317"/>
      <c r="R59" s="317"/>
      <c r="S59" s="317"/>
      <c r="T59" s="318"/>
      <c r="U59" s="43" t="s">
        <v>0</v>
      </c>
      <c r="V59" s="44">
        <f>IFERROR(SUM(V54:V57),"0")</f>
        <v>0</v>
      </c>
      <c r="W59" s="44">
        <f>IFERROR(SUM(W54:W57),"0")</f>
        <v>0</v>
      </c>
      <c r="X59" s="43"/>
      <c r="Y59" s="68"/>
      <c r="Z59" s="68"/>
    </row>
    <row r="60" spans="1:53" ht="16.5" customHeight="1" x14ac:dyDescent="0.3">
      <c r="A60" s="329" t="s">
        <v>106</v>
      </c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29"/>
      <c r="N60" s="329"/>
      <c r="O60" s="329"/>
      <c r="P60" s="329"/>
      <c r="Q60" s="329"/>
      <c r="R60" s="329"/>
      <c r="S60" s="329"/>
      <c r="T60" s="329"/>
      <c r="U60" s="329"/>
      <c r="V60" s="329"/>
      <c r="W60" s="329"/>
      <c r="X60" s="329"/>
      <c r="Y60" s="66"/>
      <c r="Z60" s="66"/>
    </row>
    <row r="61" spans="1:53" ht="14.25" customHeight="1" x14ac:dyDescent="0.3">
      <c r="A61" s="330" t="s">
        <v>114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67"/>
      <c r="Z61" s="67"/>
    </row>
    <row r="62" spans="1:53" ht="27" customHeight="1" x14ac:dyDescent="0.3">
      <c r="A62" s="64" t="s">
        <v>125</v>
      </c>
      <c r="B62" s="64" t="s">
        <v>126</v>
      </c>
      <c r="C62" s="37">
        <v>4301011623</v>
      </c>
      <c r="D62" s="325">
        <v>4607091382945</v>
      </c>
      <c r="E62" s="325"/>
      <c r="F62" s="63">
        <v>1.4</v>
      </c>
      <c r="G62" s="38">
        <v>8</v>
      </c>
      <c r="H62" s="63">
        <v>11.2</v>
      </c>
      <c r="I62" s="63">
        <v>11.68</v>
      </c>
      <c r="J62" s="38">
        <v>56</v>
      </c>
      <c r="K62" s="38" t="s">
        <v>112</v>
      </c>
      <c r="L62" s="39" t="s">
        <v>111</v>
      </c>
      <c r="M62" s="38">
        <v>50</v>
      </c>
      <c r="N62" s="553" t="s">
        <v>127</v>
      </c>
      <c r="O62" s="327"/>
      <c r="P62" s="327"/>
      <c r="Q62" s="327"/>
      <c r="R62" s="328"/>
      <c r="S62" s="40" t="s">
        <v>48</v>
      </c>
      <c r="T62" s="40" t="s">
        <v>48</v>
      </c>
      <c r="U62" s="41" t="s">
        <v>0</v>
      </c>
      <c r="V62" s="59">
        <v>0</v>
      </c>
      <c r="W62" s="56">
        <f t="shared" ref="W62:W76" si="2">IFERROR(IF(V62="",0,CEILING((V62/$H62),1)*$H62),"")</f>
        <v>0</v>
      </c>
      <c r="X62" s="42" t="str">
        <f>IFERROR(IF(W62=0,"",ROUNDUP(W62/H62,0)*0.02175),"")</f>
        <v/>
      </c>
      <c r="Y62" s="69" t="s">
        <v>48</v>
      </c>
      <c r="Z62" s="70" t="s">
        <v>48</v>
      </c>
      <c r="AD62" s="71"/>
      <c r="BA62" s="88" t="s">
        <v>66</v>
      </c>
    </row>
    <row r="63" spans="1:53" ht="27" customHeight="1" x14ac:dyDescent="0.3">
      <c r="A63" s="64" t="s">
        <v>128</v>
      </c>
      <c r="B63" s="64" t="s">
        <v>129</v>
      </c>
      <c r="C63" s="37">
        <v>4301011540</v>
      </c>
      <c r="D63" s="325">
        <v>4607091385670</v>
      </c>
      <c r="E63" s="325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131</v>
      </c>
      <c r="M63" s="38">
        <v>50</v>
      </c>
      <c r="N63" s="554" t="s">
        <v>130</v>
      </c>
      <c r="O63" s="327"/>
      <c r="P63" s="327"/>
      <c r="Q63" s="327"/>
      <c r="R63" s="328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si="2"/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3">
      <c r="A64" s="64" t="s">
        <v>132</v>
      </c>
      <c r="B64" s="64" t="s">
        <v>133</v>
      </c>
      <c r="C64" s="37">
        <v>4301011468</v>
      </c>
      <c r="D64" s="325">
        <v>4680115881327</v>
      </c>
      <c r="E64" s="32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134</v>
      </c>
      <c r="M64" s="38">
        <v>50</v>
      </c>
      <c r="N64" s="5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27"/>
      <c r="P64" s="327"/>
      <c r="Q64" s="327"/>
      <c r="R64" s="328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16.5" customHeight="1" x14ac:dyDescent="0.3">
      <c r="A65" s="64" t="s">
        <v>135</v>
      </c>
      <c r="B65" s="64" t="s">
        <v>136</v>
      </c>
      <c r="C65" s="37">
        <v>4301011703</v>
      </c>
      <c r="D65" s="325">
        <v>4680115882133</v>
      </c>
      <c r="E65" s="325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549" t="s">
        <v>137</v>
      </c>
      <c r="O65" s="327"/>
      <c r="P65" s="327"/>
      <c r="Q65" s="327"/>
      <c r="R65" s="32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3">
      <c r="A66" s="64" t="s">
        <v>138</v>
      </c>
      <c r="B66" s="64" t="s">
        <v>139</v>
      </c>
      <c r="C66" s="37">
        <v>4301011192</v>
      </c>
      <c r="D66" s="325">
        <v>4607091382952</v>
      </c>
      <c r="E66" s="325"/>
      <c r="F66" s="63">
        <v>0.5</v>
      </c>
      <c r="G66" s="38">
        <v>6</v>
      </c>
      <c r="H66" s="63">
        <v>3</v>
      </c>
      <c r="I66" s="63">
        <v>3.2</v>
      </c>
      <c r="J66" s="38">
        <v>156</v>
      </c>
      <c r="K66" s="38" t="s">
        <v>80</v>
      </c>
      <c r="L66" s="39" t="s">
        <v>111</v>
      </c>
      <c r="M66" s="38">
        <v>50</v>
      </c>
      <c r="N66" s="5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27"/>
      <c r="P66" s="327"/>
      <c r="Q66" s="327"/>
      <c r="R66" s="32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IFERROR(IF(W66=0,"",ROUNDUP(W66/H66,0)*0.00753),"")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3">
      <c r="A67" s="64" t="s">
        <v>140</v>
      </c>
      <c r="B67" s="64" t="s">
        <v>141</v>
      </c>
      <c r="C67" s="37">
        <v>4301011382</v>
      </c>
      <c r="D67" s="325">
        <v>4607091385687</v>
      </c>
      <c r="E67" s="325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8" t="s">
        <v>80</v>
      </c>
      <c r="L67" s="39" t="s">
        <v>131</v>
      </c>
      <c r="M67" s="38">
        <v>50</v>
      </c>
      <c r="N67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27"/>
      <c r="P67" s="327"/>
      <c r="Q67" s="327"/>
      <c r="R67" s="32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ref="X67:X72" si="3">IFERROR(IF(W67=0,"",ROUNDUP(W67/H67,0)*0.00937),"")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3">
      <c r="A68" s="64" t="s">
        <v>142</v>
      </c>
      <c r="B68" s="64" t="s">
        <v>143</v>
      </c>
      <c r="C68" s="37">
        <v>4301011565</v>
      </c>
      <c r="D68" s="325">
        <v>4680115882539</v>
      </c>
      <c r="E68" s="325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131</v>
      </c>
      <c r="M68" s="38">
        <v>50</v>
      </c>
      <c r="N68" s="55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7"/>
      <c r="P68" s="327"/>
      <c r="Q68" s="327"/>
      <c r="R68" s="32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3">
      <c r="A69" s="64" t="s">
        <v>144</v>
      </c>
      <c r="B69" s="64" t="s">
        <v>145</v>
      </c>
      <c r="C69" s="37">
        <v>4301011344</v>
      </c>
      <c r="D69" s="325">
        <v>4607091384604</v>
      </c>
      <c r="E69" s="32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111</v>
      </c>
      <c r="M69" s="38">
        <v>50</v>
      </c>
      <c r="N69" s="5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27"/>
      <c r="P69" s="327"/>
      <c r="Q69" s="327"/>
      <c r="R69" s="32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3">
      <c r="A70" s="64" t="s">
        <v>146</v>
      </c>
      <c r="B70" s="64" t="s">
        <v>147</v>
      </c>
      <c r="C70" s="37">
        <v>4301011386</v>
      </c>
      <c r="D70" s="325">
        <v>4680115880283</v>
      </c>
      <c r="E70" s="325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80</v>
      </c>
      <c r="L70" s="39" t="s">
        <v>111</v>
      </c>
      <c r="M70" s="38">
        <v>45</v>
      </c>
      <c r="N70" s="5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27"/>
      <c r="P70" s="327"/>
      <c r="Q70" s="327"/>
      <c r="R70" s="32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3">
      <c r="A71" s="64" t="s">
        <v>148</v>
      </c>
      <c r="B71" s="64" t="s">
        <v>149</v>
      </c>
      <c r="C71" s="37">
        <v>4301011443</v>
      </c>
      <c r="D71" s="325">
        <v>4680115881303</v>
      </c>
      <c r="E71" s="325"/>
      <c r="F71" s="63">
        <v>0.45</v>
      </c>
      <c r="G71" s="38">
        <v>10</v>
      </c>
      <c r="H71" s="63">
        <v>4.5</v>
      </c>
      <c r="I71" s="63">
        <v>4.71</v>
      </c>
      <c r="J71" s="38">
        <v>120</v>
      </c>
      <c r="K71" s="38" t="s">
        <v>80</v>
      </c>
      <c r="L71" s="39" t="s">
        <v>134</v>
      </c>
      <c r="M71" s="38">
        <v>50</v>
      </c>
      <c r="N71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27"/>
      <c r="P71" s="327"/>
      <c r="Q71" s="327"/>
      <c r="R71" s="32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3">
      <c r="A72" s="64" t="s">
        <v>150</v>
      </c>
      <c r="B72" s="64" t="s">
        <v>151</v>
      </c>
      <c r="C72" s="37">
        <v>4301011432</v>
      </c>
      <c r="D72" s="325">
        <v>4680115882720</v>
      </c>
      <c r="E72" s="325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8" t="s">
        <v>80</v>
      </c>
      <c r="L72" s="39" t="s">
        <v>111</v>
      </c>
      <c r="M72" s="38">
        <v>90</v>
      </c>
      <c r="N72" s="546" t="s">
        <v>152</v>
      </c>
      <c r="O72" s="327"/>
      <c r="P72" s="327"/>
      <c r="Q72" s="327"/>
      <c r="R72" s="32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3">
      <c r="A73" s="64" t="s">
        <v>153</v>
      </c>
      <c r="B73" s="64" t="s">
        <v>154</v>
      </c>
      <c r="C73" s="37">
        <v>4301011352</v>
      </c>
      <c r="D73" s="325">
        <v>4607091388466</v>
      </c>
      <c r="E73" s="325"/>
      <c r="F73" s="63">
        <v>0.45</v>
      </c>
      <c r="G73" s="38">
        <v>6</v>
      </c>
      <c r="H73" s="63">
        <v>2.7</v>
      </c>
      <c r="I73" s="63">
        <v>2.9</v>
      </c>
      <c r="J73" s="38">
        <v>156</v>
      </c>
      <c r="K73" s="38" t="s">
        <v>80</v>
      </c>
      <c r="L73" s="39" t="s">
        <v>131</v>
      </c>
      <c r="M73" s="38">
        <v>45</v>
      </c>
      <c r="N73" s="54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27"/>
      <c r="P73" s="327"/>
      <c r="Q73" s="327"/>
      <c r="R73" s="32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>IFERROR(IF(W73=0,"",ROUNDUP(W73/H73,0)*0.00753),"")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3">
      <c r="A74" s="64" t="s">
        <v>155</v>
      </c>
      <c r="B74" s="64" t="s">
        <v>156</v>
      </c>
      <c r="C74" s="37">
        <v>4301011417</v>
      </c>
      <c r="D74" s="325">
        <v>4680115880269</v>
      </c>
      <c r="E74" s="325"/>
      <c r="F74" s="63">
        <v>0.375</v>
      </c>
      <c r="G74" s="38">
        <v>10</v>
      </c>
      <c r="H74" s="63">
        <v>3.75</v>
      </c>
      <c r="I74" s="63">
        <v>3.99</v>
      </c>
      <c r="J74" s="38">
        <v>120</v>
      </c>
      <c r="K74" s="38" t="s">
        <v>80</v>
      </c>
      <c r="L74" s="39" t="s">
        <v>131</v>
      </c>
      <c r="M74" s="38">
        <v>50</v>
      </c>
      <c r="N74" s="54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27"/>
      <c r="P74" s="327"/>
      <c r="Q74" s="327"/>
      <c r="R74" s="32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IFERROR(IF(W74=0,"",ROUNDUP(W74/H74,0)*0.00937),"")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16.5" customHeight="1" x14ac:dyDescent="0.3">
      <c r="A75" s="64" t="s">
        <v>157</v>
      </c>
      <c r="B75" s="64" t="s">
        <v>158</v>
      </c>
      <c r="C75" s="37">
        <v>4301011415</v>
      </c>
      <c r="D75" s="325">
        <v>4680115880429</v>
      </c>
      <c r="E75" s="325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131</v>
      </c>
      <c r="M75" s="38">
        <v>50</v>
      </c>
      <c r="N75" s="5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27"/>
      <c r="P75" s="327"/>
      <c r="Q75" s="327"/>
      <c r="R75" s="32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IFERROR(IF(W75=0,"",ROUNDUP(W75/H75,0)*0.00937),"")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3">
      <c r="A76" s="64" t="s">
        <v>159</v>
      </c>
      <c r="B76" s="64" t="s">
        <v>160</v>
      </c>
      <c r="C76" s="37">
        <v>4301011462</v>
      </c>
      <c r="D76" s="325">
        <v>4680115881457</v>
      </c>
      <c r="E76" s="325"/>
      <c r="F76" s="63">
        <v>0.75</v>
      </c>
      <c r="G76" s="38">
        <v>6</v>
      </c>
      <c r="H76" s="63">
        <v>4.5</v>
      </c>
      <c r="I76" s="63">
        <v>4.74</v>
      </c>
      <c r="J76" s="38">
        <v>120</v>
      </c>
      <c r="K76" s="38" t="s">
        <v>80</v>
      </c>
      <c r="L76" s="39" t="s">
        <v>131</v>
      </c>
      <c r="M76" s="38">
        <v>50</v>
      </c>
      <c r="N76" s="5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27"/>
      <c r="P76" s="327"/>
      <c r="Q76" s="327"/>
      <c r="R76" s="32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2.5" x14ac:dyDescent="0.25">
      <c r="A77" s="319"/>
      <c r="B77" s="319"/>
      <c r="C77" s="319"/>
      <c r="D77" s="319"/>
      <c r="E77" s="319"/>
      <c r="F77" s="319"/>
      <c r="G77" s="319"/>
      <c r="H77" s="319"/>
      <c r="I77" s="319"/>
      <c r="J77" s="319"/>
      <c r="K77" s="319"/>
      <c r="L77" s="319"/>
      <c r="M77" s="320"/>
      <c r="N77" s="316" t="s">
        <v>43</v>
      </c>
      <c r="O77" s="317"/>
      <c r="P77" s="317"/>
      <c r="Q77" s="317"/>
      <c r="R77" s="317"/>
      <c r="S77" s="317"/>
      <c r="T77" s="318"/>
      <c r="U77" s="43" t="s">
        <v>42</v>
      </c>
      <c r="V77" s="44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44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44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68"/>
      <c r="Z77" s="68"/>
    </row>
    <row r="78" spans="1:53" ht="12.5" x14ac:dyDescent="0.25">
      <c r="A78" s="319"/>
      <c r="B78" s="319"/>
      <c r="C78" s="319"/>
      <c r="D78" s="319"/>
      <c r="E78" s="319"/>
      <c r="F78" s="319"/>
      <c r="G78" s="319"/>
      <c r="H78" s="319"/>
      <c r="I78" s="319"/>
      <c r="J78" s="319"/>
      <c r="K78" s="319"/>
      <c r="L78" s="319"/>
      <c r="M78" s="320"/>
      <c r="N78" s="316" t="s">
        <v>43</v>
      </c>
      <c r="O78" s="317"/>
      <c r="P78" s="317"/>
      <c r="Q78" s="317"/>
      <c r="R78" s="317"/>
      <c r="S78" s="317"/>
      <c r="T78" s="318"/>
      <c r="U78" s="43" t="s">
        <v>0</v>
      </c>
      <c r="V78" s="44">
        <f>IFERROR(SUM(V62:V76),"0")</f>
        <v>0</v>
      </c>
      <c r="W78" s="44">
        <f>IFERROR(SUM(W62:W76),"0")</f>
        <v>0</v>
      </c>
      <c r="X78" s="43"/>
      <c r="Y78" s="68"/>
      <c r="Z78" s="68"/>
    </row>
    <row r="79" spans="1:53" ht="14.25" customHeight="1" x14ac:dyDescent="0.3">
      <c r="A79" s="330" t="s">
        <v>108</v>
      </c>
      <c r="B79" s="330"/>
      <c r="C79" s="330"/>
      <c r="D79" s="330"/>
      <c r="E79" s="330"/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0"/>
      <c r="V79" s="330"/>
      <c r="W79" s="330"/>
      <c r="X79" s="330"/>
      <c r="Y79" s="67"/>
      <c r="Z79" s="67"/>
    </row>
    <row r="80" spans="1:53" ht="27" customHeight="1" x14ac:dyDescent="0.3">
      <c r="A80" s="64" t="s">
        <v>161</v>
      </c>
      <c r="B80" s="64" t="s">
        <v>162</v>
      </c>
      <c r="C80" s="37">
        <v>4301020189</v>
      </c>
      <c r="D80" s="325">
        <v>4607091384789</v>
      </c>
      <c r="E80" s="325"/>
      <c r="F80" s="63">
        <v>1</v>
      </c>
      <c r="G80" s="38">
        <v>6</v>
      </c>
      <c r="H80" s="63">
        <v>6</v>
      </c>
      <c r="I80" s="63">
        <v>6.36</v>
      </c>
      <c r="J80" s="38">
        <v>104</v>
      </c>
      <c r="K80" s="38" t="s">
        <v>112</v>
      </c>
      <c r="L80" s="39" t="s">
        <v>111</v>
      </c>
      <c r="M80" s="38">
        <v>45</v>
      </c>
      <c r="N80" s="536" t="s">
        <v>163</v>
      </c>
      <c r="O80" s="327"/>
      <c r="P80" s="327"/>
      <c r="Q80" s="327"/>
      <c r="R80" s="32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ref="W80:W86" si="4">IFERROR(IF(V80="",0,CEILING((V80/$H80),1)*$H80),"")</f>
        <v>0</v>
      </c>
      <c r="X80" s="42" t="str">
        <f>IFERROR(IF(W80=0,"",ROUNDUP(W80/H80,0)*0.01196),"")</f>
        <v/>
      </c>
      <c r="Y80" s="69" t="s">
        <v>48</v>
      </c>
      <c r="Z80" s="70" t="s">
        <v>48</v>
      </c>
      <c r="AD80" s="71"/>
      <c r="BA80" s="103" t="s">
        <v>66</v>
      </c>
    </row>
    <row r="81" spans="1:53" ht="16.5" customHeight="1" x14ac:dyDescent="0.3">
      <c r="A81" s="64" t="s">
        <v>164</v>
      </c>
      <c r="B81" s="64" t="s">
        <v>165</v>
      </c>
      <c r="C81" s="37">
        <v>4301020235</v>
      </c>
      <c r="D81" s="325">
        <v>4680115881488</v>
      </c>
      <c r="E81" s="325"/>
      <c r="F81" s="63">
        <v>1.35</v>
      </c>
      <c r="G81" s="38">
        <v>8</v>
      </c>
      <c r="H81" s="63">
        <v>10.8</v>
      </c>
      <c r="I81" s="63">
        <v>11.28</v>
      </c>
      <c r="J81" s="38">
        <v>48</v>
      </c>
      <c r="K81" s="38" t="s">
        <v>112</v>
      </c>
      <c r="L81" s="39" t="s">
        <v>111</v>
      </c>
      <c r="M81" s="38">
        <v>50</v>
      </c>
      <c r="N81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27"/>
      <c r="P81" s="327"/>
      <c r="Q81" s="327"/>
      <c r="R81" s="328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4"/>
        <v>0</v>
      </c>
      <c r="X81" s="42" t="str">
        <f>IFERROR(IF(W81=0,"",ROUNDUP(W81/H81,0)*0.02175),"")</f>
        <v/>
      </c>
      <c r="Y81" s="69" t="s">
        <v>48</v>
      </c>
      <c r="Z81" s="70" t="s">
        <v>48</v>
      </c>
      <c r="AD81" s="71"/>
      <c r="BA81" s="104" t="s">
        <v>66</v>
      </c>
    </row>
    <row r="82" spans="1:53" ht="27" customHeight="1" x14ac:dyDescent="0.3">
      <c r="A82" s="64" t="s">
        <v>166</v>
      </c>
      <c r="B82" s="64" t="s">
        <v>167</v>
      </c>
      <c r="C82" s="37">
        <v>4301020183</v>
      </c>
      <c r="D82" s="325">
        <v>4607091384765</v>
      </c>
      <c r="E82" s="325"/>
      <c r="F82" s="63">
        <v>0.42</v>
      </c>
      <c r="G82" s="38">
        <v>6</v>
      </c>
      <c r="H82" s="63">
        <v>2.52</v>
      </c>
      <c r="I82" s="63">
        <v>2.72</v>
      </c>
      <c r="J82" s="38">
        <v>156</v>
      </c>
      <c r="K82" s="38" t="s">
        <v>80</v>
      </c>
      <c r="L82" s="39" t="s">
        <v>111</v>
      </c>
      <c r="M82" s="38">
        <v>45</v>
      </c>
      <c r="N82" s="538" t="s">
        <v>168</v>
      </c>
      <c r="O82" s="327"/>
      <c r="P82" s="327"/>
      <c r="Q82" s="327"/>
      <c r="R82" s="328"/>
      <c r="S82" s="40" t="s">
        <v>48</v>
      </c>
      <c r="T82" s="40" t="s">
        <v>48</v>
      </c>
      <c r="U82" s="41" t="s">
        <v>0</v>
      </c>
      <c r="V82" s="59">
        <v>25.2</v>
      </c>
      <c r="W82" s="56">
        <f t="shared" si="4"/>
        <v>25.2</v>
      </c>
      <c r="X82" s="42">
        <f>IFERROR(IF(W82=0,"",ROUNDUP(W82/H82,0)*0.00753),"")</f>
        <v>7.5300000000000006E-2</v>
      </c>
      <c r="Y82" s="69" t="s">
        <v>48</v>
      </c>
      <c r="Z82" s="70" t="s">
        <v>48</v>
      </c>
      <c r="AD82" s="71"/>
      <c r="BA82" s="105" t="s">
        <v>66</v>
      </c>
    </row>
    <row r="83" spans="1:53" ht="27" customHeight="1" x14ac:dyDescent="0.3">
      <c r="A83" s="64" t="s">
        <v>169</v>
      </c>
      <c r="B83" s="64" t="s">
        <v>170</v>
      </c>
      <c r="C83" s="37">
        <v>4301020228</v>
      </c>
      <c r="D83" s="325">
        <v>4680115882751</v>
      </c>
      <c r="E83" s="325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111</v>
      </c>
      <c r="M83" s="38">
        <v>90</v>
      </c>
      <c r="N83" s="539" t="s">
        <v>171</v>
      </c>
      <c r="O83" s="327"/>
      <c r="P83" s="327"/>
      <c r="Q83" s="327"/>
      <c r="R83" s="328"/>
      <c r="S83" s="40" t="s">
        <v>48</v>
      </c>
      <c r="T83" s="40" t="s">
        <v>48</v>
      </c>
      <c r="U83" s="41" t="s">
        <v>0</v>
      </c>
      <c r="V83" s="59">
        <v>81</v>
      </c>
      <c r="W83" s="56">
        <f t="shared" si="4"/>
        <v>81</v>
      </c>
      <c r="X83" s="42">
        <f>IFERROR(IF(W83=0,"",ROUNDUP(W83/H83,0)*0.00937),"")</f>
        <v>0.16866</v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3">
      <c r="A84" s="64" t="s">
        <v>172</v>
      </c>
      <c r="B84" s="64" t="s">
        <v>173</v>
      </c>
      <c r="C84" s="37">
        <v>4301020258</v>
      </c>
      <c r="D84" s="325">
        <v>4680115882775</v>
      </c>
      <c r="E84" s="325"/>
      <c r="F84" s="63">
        <v>0.3</v>
      </c>
      <c r="G84" s="38">
        <v>8</v>
      </c>
      <c r="H84" s="63">
        <v>2.4</v>
      </c>
      <c r="I84" s="63">
        <v>2.5</v>
      </c>
      <c r="J84" s="38">
        <v>234</v>
      </c>
      <c r="K84" s="38" t="s">
        <v>175</v>
      </c>
      <c r="L84" s="39" t="s">
        <v>131</v>
      </c>
      <c r="M84" s="38">
        <v>50</v>
      </c>
      <c r="N84" s="533" t="s">
        <v>174</v>
      </c>
      <c r="O84" s="327"/>
      <c r="P84" s="327"/>
      <c r="Q84" s="327"/>
      <c r="R84" s="32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IFERROR(IF(W84=0,"",ROUNDUP(W84/H84,0)*0.00502),"")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3">
      <c r="A85" s="64" t="s">
        <v>176</v>
      </c>
      <c r="B85" s="64" t="s">
        <v>177</v>
      </c>
      <c r="C85" s="37">
        <v>4301020217</v>
      </c>
      <c r="D85" s="325">
        <v>4680115880658</v>
      </c>
      <c r="E85" s="325"/>
      <c r="F85" s="63">
        <v>0.4</v>
      </c>
      <c r="G85" s="38">
        <v>6</v>
      </c>
      <c r="H85" s="63">
        <v>2.4</v>
      </c>
      <c r="I85" s="63">
        <v>2.6</v>
      </c>
      <c r="J85" s="38">
        <v>156</v>
      </c>
      <c r="K85" s="38" t="s">
        <v>80</v>
      </c>
      <c r="L85" s="39" t="s">
        <v>111</v>
      </c>
      <c r="M85" s="38">
        <v>50</v>
      </c>
      <c r="N85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27"/>
      <c r="P85" s="327"/>
      <c r="Q85" s="327"/>
      <c r="R85" s="328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3">
      <c r="A86" s="64" t="s">
        <v>178</v>
      </c>
      <c r="B86" s="64" t="s">
        <v>179</v>
      </c>
      <c r="C86" s="37">
        <v>4301020223</v>
      </c>
      <c r="D86" s="325">
        <v>4607091381962</v>
      </c>
      <c r="E86" s="325"/>
      <c r="F86" s="63">
        <v>0.5</v>
      </c>
      <c r="G86" s="38">
        <v>6</v>
      </c>
      <c r="H86" s="63">
        <v>3</v>
      </c>
      <c r="I86" s="63">
        <v>3.2</v>
      </c>
      <c r="J86" s="38">
        <v>156</v>
      </c>
      <c r="K86" s="38" t="s">
        <v>80</v>
      </c>
      <c r="L86" s="39" t="s">
        <v>111</v>
      </c>
      <c r="M86" s="38">
        <v>50</v>
      </c>
      <c r="N86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27"/>
      <c r="P86" s="327"/>
      <c r="Q86" s="327"/>
      <c r="R86" s="328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12.5" x14ac:dyDescent="0.25">
      <c r="A87" s="319"/>
      <c r="B87" s="319"/>
      <c r="C87" s="319"/>
      <c r="D87" s="319"/>
      <c r="E87" s="319"/>
      <c r="F87" s="319"/>
      <c r="G87" s="319"/>
      <c r="H87" s="319"/>
      <c r="I87" s="319"/>
      <c r="J87" s="319"/>
      <c r="K87" s="319"/>
      <c r="L87" s="319"/>
      <c r="M87" s="320"/>
      <c r="N87" s="316" t="s">
        <v>43</v>
      </c>
      <c r="O87" s="317"/>
      <c r="P87" s="317"/>
      <c r="Q87" s="317"/>
      <c r="R87" s="317"/>
      <c r="S87" s="317"/>
      <c r="T87" s="318"/>
      <c r="U87" s="43" t="s">
        <v>42</v>
      </c>
      <c r="V87" s="44">
        <f>IFERROR(V80/H80,"0")+IFERROR(V81/H81,"0")+IFERROR(V82/H82,"0")+IFERROR(V83/H83,"0")+IFERROR(V84/H84,"0")+IFERROR(V85/H85,"0")+IFERROR(V86/H86,"0")</f>
        <v>28</v>
      </c>
      <c r="W87" s="44">
        <f>IFERROR(W80/H80,"0")+IFERROR(W81/H81,"0")+IFERROR(W82/H82,"0")+IFERROR(W83/H83,"0")+IFERROR(W84/H84,"0")+IFERROR(W85/H85,"0")+IFERROR(W86/H86,"0")</f>
        <v>28</v>
      </c>
      <c r="X87" s="44">
        <f>IFERROR(IF(X80="",0,X80),"0")+IFERROR(IF(X81="",0,X81),"0")+IFERROR(IF(X82="",0,X82),"0")+IFERROR(IF(X83="",0,X83),"0")+IFERROR(IF(X84="",0,X84),"0")+IFERROR(IF(X85="",0,X85),"0")+IFERROR(IF(X86="",0,X86),"0")</f>
        <v>0.24396000000000001</v>
      </c>
      <c r="Y87" s="68"/>
      <c r="Z87" s="68"/>
    </row>
    <row r="88" spans="1:53" ht="12.5" x14ac:dyDescent="0.25">
      <c r="A88" s="319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19"/>
      <c r="M88" s="320"/>
      <c r="N88" s="316" t="s">
        <v>43</v>
      </c>
      <c r="O88" s="317"/>
      <c r="P88" s="317"/>
      <c r="Q88" s="317"/>
      <c r="R88" s="317"/>
      <c r="S88" s="317"/>
      <c r="T88" s="318"/>
      <c r="U88" s="43" t="s">
        <v>0</v>
      </c>
      <c r="V88" s="44">
        <f>IFERROR(SUM(V80:V86),"0")</f>
        <v>106.2</v>
      </c>
      <c r="W88" s="44">
        <f>IFERROR(SUM(W80:W86),"0")</f>
        <v>106.2</v>
      </c>
      <c r="X88" s="43"/>
      <c r="Y88" s="68"/>
      <c r="Z88" s="68"/>
    </row>
    <row r="89" spans="1:53" ht="14.25" customHeight="1" x14ac:dyDescent="0.3">
      <c r="A89" s="330" t="s">
        <v>76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67"/>
      <c r="Z89" s="67"/>
    </row>
    <row r="90" spans="1:53" ht="16.5" customHeight="1" x14ac:dyDescent="0.3">
      <c r="A90" s="64" t="s">
        <v>180</v>
      </c>
      <c r="B90" s="64" t="s">
        <v>181</v>
      </c>
      <c r="C90" s="37">
        <v>4301030895</v>
      </c>
      <c r="D90" s="325">
        <v>4607091387667</v>
      </c>
      <c r="E90" s="325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8" t="s">
        <v>112</v>
      </c>
      <c r="L90" s="39" t="s">
        <v>111</v>
      </c>
      <c r="M90" s="38">
        <v>40</v>
      </c>
      <c r="N90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27"/>
      <c r="P90" s="327"/>
      <c r="Q90" s="327"/>
      <c r="R90" s="328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ref="W90:W97" si="5">IFERROR(IF(V90="",0,CEILING((V90/$H90),1)*$H90),"")</f>
        <v>0</v>
      </c>
      <c r="X90" s="42" t="str">
        <f>IFERROR(IF(W90=0,"",ROUNDUP(W90/H90,0)*0.02175),"")</f>
        <v/>
      </c>
      <c r="Y90" s="69" t="s">
        <v>48</v>
      </c>
      <c r="Z90" s="70" t="s">
        <v>48</v>
      </c>
      <c r="AD90" s="71"/>
      <c r="BA90" s="110" t="s">
        <v>66</v>
      </c>
    </row>
    <row r="91" spans="1:53" ht="27" customHeight="1" x14ac:dyDescent="0.3">
      <c r="A91" s="64" t="s">
        <v>182</v>
      </c>
      <c r="B91" s="64" t="s">
        <v>183</v>
      </c>
      <c r="C91" s="37">
        <v>4301030961</v>
      </c>
      <c r="D91" s="325">
        <v>4607091387636</v>
      </c>
      <c r="E91" s="325"/>
      <c r="F91" s="63">
        <v>0.7</v>
      </c>
      <c r="G91" s="38">
        <v>6</v>
      </c>
      <c r="H91" s="63">
        <v>4.2</v>
      </c>
      <c r="I91" s="63">
        <v>4.5</v>
      </c>
      <c r="J91" s="38">
        <v>120</v>
      </c>
      <c r="K91" s="38" t="s">
        <v>80</v>
      </c>
      <c r="L91" s="39" t="s">
        <v>79</v>
      </c>
      <c r="M91" s="38">
        <v>40</v>
      </c>
      <c r="N91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27"/>
      <c r="P91" s="327"/>
      <c r="Q91" s="327"/>
      <c r="R91" s="328"/>
      <c r="S91" s="40" t="s">
        <v>48</v>
      </c>
      <c r="T91" s="40" t="s">
        <v>48</v>
      </c>
      <c r="U91" s="41" t="s">
        <v>0</v>
      </c>
      <c r="V91" s="59">
        <v>0</v>
      </c>
      <c r="W91" s="56">
        <f t="shared" si="5"/>
        <v>0</v>
      </c>
      <c r="X91" s="42" t="str">
        <f>IFERROR(IF(W91=0,"",ROUNDUP(W91/H91,0)*0.00937),"")</f>
        <v/>
      </c>
      <c r="Y91" s="69" t="s">
        <v>48</v>
      </c>
      <c r="Z91" s="70" t="s">
        <v>48</v>
      </c>
      <c r="AD91" s="71"/>
      <c r="BA91" s="111" t="s">
        <v>66</v>
      </c>
    </row>
    <row r="92" spans="1:53" ht="27" customHeight="1" x14ac:dyDescent="0.3">
      <c r="A92" s="64" t="s">
        <v>184</v>
      </c>
      <c r="B92" s="64" t="s">
        <v>185</v>
      </c>
      <c r="C92" s="37">
        <v>4301031078</v>
      </c>
      <c r="D92" s="325">
        <v>4607091384727</v>
      </c>
      <c r="E92" s="325"/>
      <c r="F92" s="63">
        <v>0.8</v>
      </c>
      <c r="G92" s="38">
        <v>6</v>
      </c>
      <c r="H92" s="63">
        <v>4.8</v>
      </c>
      <c r="I92" s="63">
        <v>5.16</v>
      </c>
      <c r="J92" s="38">
        <v>104</v>
      </c>
      <c r="K92" s="38" t="s">
        <v>112</v>
      </c>
      <c r="L92" s="39" t="s">
        <v>79</v>
      </c>
      <c r="M92" s="38">
        <v>45</v>
      </c>
      <c r="N92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27"/>
      <c r="P92" s="327"/>
      <c r="Q92" s="327"/>
      <c r="R92" s="328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si="5"/>
        <v>0</v>
      </c>
      <c r="X92" s="42" t="str">
        <f>IFERROR(IF(W92=0,"",ROUNDUP(W92/H92,0)*0.01196),"")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3">
      <c r="A93" s="64" t="s">
        <v>186</v>
      </c>
      <c r="B93" s="64" t="s">
        <v>187</v>
      </c>
      <c r="C93" s="37">
        <v>4301031080</v>
      </c>
      <c r="D93" s="325">
        <v>4607091386745</v>
      </c>
      <c r="E93" s="325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8" t="s">
        <v>112</v>
      </c>
      <c r="L93" s="39" t="s">
        <v>79</v>
      </c>
      <c r="M93" s="38">
        <v>45</v>
      </c>
      <c r="N93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27"/>
      <c r="P93" s="327"/>
      <c r="Q93" s="327"/>
      <c r="R93" s="328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IFERROR(IF(W93=0,"",ROUNDUP(W93/H93,0)*0.01196),"")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16.5" customHeight="1" x14ac:dyDescent="0.3">
      <c r="A94" s="64" t="s">
        <v>188</v>
      </c>
      <c r="B94" s="64" t="s">
        <v>189</v>
      </c>
      <c r="C94" s="37">
        <v>4301030963</v>
      </c>
      <c r="D94" s="325">
        <v>4607091382426</v>
      </c>
      <c r="E94" s="325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79</v>
      </c>
      <c r="M94" s="38">
        <v>40</v>
      </c>
      <c r="N94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27"/>
      <c r="P94" s="327"/>
      <c r="Q94" s="327"/>
      <c r="R94" s="328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3">
      <c r="A95" s="64" t="s">
        <v>190</v>
      </c>
      <c r="B95" s="64" t="s">
        <v>191</v>
      </c>
      <c r="C95" s="37">
        <v>4301030962</v>
      </c>
      <c r="D95" s="325">
        <v>4607091386547</v>
      </c>
      <c r="E95" s="325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175</v>
      </c>
      <c r="L95" s="39" t="s">
        <v>79</v>
      </c>
      <c r="M95" s="38">
        <v>40</v>
      </c>
      <c r="N95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27"/>
      <c r="P95" s="327"/>
      <c r="Q95" s="327"/>
      <c r="R95" s="328"/>
      <c r="S95" s="40" t="s">
        <v>48</v>
      </c>
      <c r="T95" s="40" t="s">
        <v>48</v>
      </c>
      <c r="U95" s="41" t="s">
        <v>0</v>
      </c>
      <c r="V95" s="59">
        <v>53.199999999999996</v>
      </c>
      <c r="W95" s="56">
        <f t="shared" si="5"/>
        <v>53.199999999999996</v>
      </c>
      <c r="X95" s="42">
        <f>IFERROR(IF(W95=0,"",ROUNDUP(W95/H95,0)*0.00502),"")</f>
        <v>9.5380000000000006E-2</v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3">
      <c r="A96" s="64" t="s">
        <v>192</v>
      </c>
      <c r="B96" s="64" t="s">
        <v>193</v>
      </c>
      <c r="C96" s="37">
        <v>4301031079</v>
      </c>
      <c r="D96" s="325">
        <v>4607091384734</v>
      </c>
      <c r="E96" s="325"/>
      <c r="F96" s="63">
        <v>0.35</v>
      </c>
      <c r="G96" s="38">
        <v>6</v>
      </c>
      <c r="H96" s="63">
        <v>2.1</v>
      </c>
      <c r="I96" s="63">
        <v>2.2000000000000002</v>
      </c>
      <c r="J96" s="38">
        <v>234</v>
      </c>
      <c r="K96" s="38" t="s">
        <v>175</v>
      </c>
      <c r="L96" s="39" t="s">
        <v>79</v>
      </c>
      <c r="M96" s="38">
        <v>45</v>
      </c>
      <c r="N96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27"/>
      <c r="P96" s="327"/>
      <c r="Q96" s="327"/>
      <c r="R96" s="32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IFERROR(IF(W96=0,"",ROUNDUP(W96/H96,0)*0.00502),"")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3">
      <c r="A97" s="64" t="s">
        <v>194</v>
      </c>
      <c r="B97" s="64" t="s">
        <v>195</v>
      </c>
      <c r="C97" s="37">
        <v>4301030964</v>
      </c>
      <c r="D97" s="325">
        <v>4607091382464</v>
      </c>
      <c r="E97" s="325"/>
      <c r="F97" s="63">
        <v>0.35</v>
      </c>
      <c r="G97" s="38">
        <v>8</v>
      </c>
      <c r="H97" s="63">
        <v>2.8</v>
      </c>
      <c r="I97" s="63">
        <v>2.964</v>
      </c>
      <c r="J97" s="38">
        <v>234</v>
      </c>
      <c r="K97" s="38" t="s">
        <v>175</v>
      </c>
      <c r="L97" s="39" t="s">
        <v>79</v>
      </c>
      <c r="M97" s="38">
        <v>40</v>
      </c>
      <c r="N97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27"/>
      <c r="P97" s="327"/>
      <c r="Q97" s="327"/>
      <c r="R97" s="32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2.5" x14ac:dyDescent="0.25">
      <c r="A98" s="319"/>
      <c r="B98" s="319"/>
      <c r="C98" s="319"/>
      <c r="D98" s="319"/>
      <c r="E98" s="319"/>
      <c r="F98" s="319"/>
      <c r="G98" s="319"/>
      <c r="H98" s="319"/>
      <c r="I98" s="319"/>
      <c r="J98" s="319"/>
      <c r="K98" s="319"/>
      <c r="L98" s="319"/>
      <c r="M98" s="320"/>
      <c r="N98" s="316" t="s">
        <v>43</v>
      </c>
      <c r="O98" s="317"/>
      <c r="P98" s="317"/>
      <c r="Q98" s="317"/>
      <c r="R98" s="317"/>
      <c r="S98" s="317"/>
      <c r="T98" s="318"/>
      <c r="U98" s="43" t="s">
        <v>42</v>
      </c>
      <c r="V98" s="44">
        <f>IFERROR(V90/H90,"0")+IFERROR(V91/H91,"0")+IFERROR(V92/H92,"0")+IFERROR(V93/H93,"0")+IFERROR(V94/H94,"0")+IFERROR(V95/H95,"0")+IFERROR(V96/H96,"0")+IFERROR(V97/H97,"0")</f>
        <v>19</v>
      </c>
      <c r="W98" s="44">
        <f>IFERROR(W90/H90,"0")+IFERROR(W91/H91,"0")+IFERROR(W92/H92,"0")+IFERROR(W93/H93,"0")+IFERROR(W94/H94,"0")+IFERROR(W95/H95,"0")+IFERROR(W96/H96,"0")+IFERROR(W97/H97,"0")</f>
        <v>19</v>
      </c>
      <c r="X98" s="44">
        <f>IFERROR(IF(X90="",0,X90),"0")+IFERROR(IF(X91="",0,X91),"0")+IFERROR(IF(X92="",0,X92),"0")+IFERROR(IF(X93="",0,X93),"0")+IFERROR(IF(X94="",0,X94),"0")+IFERROR(IF(X95="",0,X95),"0")+IFERROR(IF(X96="",0,X96),"0")+IFERROR(IF(X97="",0,X97),"0")</f>
        <v>9.5380000000000006E-2</v>
      </c>
      <c r="Y98" s="68"/>
      <c r="Z98" s="68"/>
    </row>
    <row r="99" spans="1:53" ht="12.5" x14ac:dyDescent="0.25">
      <c r="A99" s="319"/>
      <c r="B99" s="319"/>
      <c r="C99" s="319"/>
      <c r="D99" s="319"/>
      <c r="E99" s="319"/>
      <c r="F99" s="319"/>
      <c r="G99" s="319"/>
      <c r="H99" s="319"/>
      <c r="I99" s="319"/>
      <c r="J99" s="319"/>
      <c r="K99" s="319"/>
      <c r="L99" s="319"/>
      <c r="M99" s="320"/>
      <c r="N99" s="316" t="s">
        <v>43</v>
      </c>
      <c r="O99" s="317"/>
      <c r="P99" s="317"/>
      <c r="Q99" s="317"/>
      <c r="R99" s="317"/>
      <c r="S99" s="317"/>
      <c r="T99" s="318"/>
      <c r="U99" s="43" t="s">
        <v>0</v>
      </c>
      <c r="V99" s="44">
        <f>IFERROR(SUM(V90:V97),"0")</f>
        <v>53.199999999999996</v>
      </c>
      <c r="W99" s="44">
        <f>IFERROR(SUM(W90:W97),"0")</f>
        <v>53.199999999999996</v>
      </c>
      <c r="X99" s="43"/>
      <c r="Y99" s="68"/>
      <c r="Z99" s="68"/>
    </row>
    <row r="100" spans="1:53" ht="14.25" customHeight="1" x14ac:dyDescent="0.3">
      <c r="A100" s="330" t="s">
        <v>81</v>
      </c>
      <c r="B100" s="330"/>
      <c r="C100" s="330"/>
      <c r="D100" s="330"/>
      <c r="E100" s="330"/>
      <c r="F100" s="330"/>
      <c r="G100" s="330"/>
      <c r="H100" s="330"/>
      <c r="I100" s="330"/>
      <c r="J100" s="330"/>
      <c r="K100" s="330"/>
      <c r="L100" s="330"/>
      <c r="M100" s="330"/>
      <c r="N100" s="330"/>
      <c r="O100" s="330"/>
      <c r="P100" s="330"/>
      <c r="Q100" s="330"/>
      <c r="R100" s="330"/>
      <c r="S100" s="330"/>
      <c r="T100" s="330"/>
      <c r="U100" s="330"/>
      <c r="V100" s="330"/>
      <c r="W100" s="330"/>
      <c r="X100" s="330"/>
      <c r="Y100" s="67"/>
      <c r="Z100" s="67"/>
    </row>
    <row r="101" spans="1:53" ht="27" customHeight="1" x14ac:dyDescent="0.3">
      <c r="A101" s="64" t="s">
        <v>196</v>
      </c>
      <c r="B101" s="64" t="s">
        <v>197</v>
      </c>
      <c r="C101" s="37">
        <v>4301051437</v>
      </c>
      <c r="D101" s="325">
        <v>4607091386967</v>
      </c>
      <c r="E101" s="325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8" t="s">
        <v>112</v>
      </c>
      <c r="L101" s="39" t="s">
        <v>131</v>
      </c>
      <c r="M101" s="38">
        <v>45</v>
      </c>
      <c r="N101" s="521" t="s">
        <v>198</v>
      </c>
      <c r="O101" s="327"/>
      <c r="P101" s="327"/>
      <c r="Q101" s="327"/>
      <c r="R101" s="32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ref="W101:W109" si="6">IFERROR(IF(V101="",0,CEILING((V101/$H101),1)*$H101),"")</f>
        <v>0</v>
      </c>
      <c r="X101" s="42" t="str">
        <f>IFERROR(IF(W101=0,"",ROUNDUP(W101/H101,0)*0.02175),"")</f>
        <v/>
      </c>
      <c r="Y101" s="69" t="s">
        <v>48</v>
      </c>
      <c r="Z101" s="70" t="s">
        <v>48</v>
      </c>
      <c r="AD101" s="71"/>
      <c r="BA101" s="118" t="s">
        <v>66</v>
      </c>
    </row>
    <row r="102" spans="1:53" ht="27" customHeight="1" x14ac:dyDescent="0.3">
      <c r="A102" s="64" t="s">
        <v>196</v>
      </c>
      <c r="B102" s="64" t="s">
        <v>199</v>
      </c>
      <c r="C102" s="37">
        <v>4301051543</v>
      </c>
      <c r="D102" s="325">
        <v>4607091386967</v>
      </c>
      <c r="E102" s="325"/>
      <c r="F102" s="63">
        <v>1.4</v>
      </c>
      <c r="G102" s="38">
        <v>6</v>
      </c>
      <c r="H102" s="63">
        <v>8.4</v>
      </c>
      <c r="I102" s="63">
        <v>8.9640000000000004</v>
      </c>
      <c r="J102" s="38">
        <v>56</v>
      </c>
      <c r="K102" s="38" t="s">
        <v>112</v>
      </c>
      <c r="L102" s="39" t="s">
        <v>79</v>
      </c>
      <c r="M102" s="38">
        <v>45</v>
      </c>
      <c r="N102" s="522" t="s">
        <v>200</v>
      </c>
      <c r="O102" s="327"/>
      <c r="P102" s="327"/>
      <c r="Q102" s="327"/>
      <c r="R102" s="328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6"/>
        <v>0</v>
      </c>
      <c r="X102" s="42" t="str">
        <f>IFERROR(IF(W102=0,"",ROUNDUP(W102/H102,0)*0.02175),"")</f>
        <v/>
      </c>
      <c r="Y102" s="69" t="s">
        <v>48</v>
      </c>
      <c r="Z102" s="70" t="s">
        <v>48</v>
      </c>
      <c r="AD102" s="71"/>
      <c r="BA102" s="119" t="s">
        <v>66</v>
      </c>
    </row>
    <row r="103" spans="1:53" ht="16.5" customHeight="1" x14ac:dyDescent="0.3">
      <c r="A103" s="64" t="s">
        <v>201</v>
      </c>
      <c r="B103" s="64" t="s">
        <v>202</v>
      </c>
      <c r="C103" s="37">
        <v>4301051611</v>
      </c>
      <c r="D103" s="325">
        <v>4607091385304</v>
      </c>
      <c r="E103" s="325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112</v>
      </c>
      <c r="L103" s="39" t="s">
        <v>79</v>
      </c>
      <c r="M103" s="38">
        <v>40</v>
      </c>
      <c r="N103" s="523" t="s">
        <v>203</v>
      </c>
      <c r="O103" s="327"/>
      <c r="P103" s="327"/>
      <c r="Q103" s="327"/>
      <c r="R103" s="328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6"/>
        <v>0</v>
      </c>
      <c r="X103" s="42" t="str">
        <f>IFERROR(IF(W103=0,"",ROUNDUP(W103/H103,0)*0.02175),"")</f>
        <v/>
      </c>
      <c r="Y103" s="69" t="s">
        <v>48</v>
      </c>
      <c r="Z103" s="70" t="s">
        <v>48</v>
      </c>
      <c r="AD103" s="71"/>
      <c r="BA103" s="120" t="s">
        <v>66</v>
      </c>
    </row>
    <row r="104" spans="1:53" ht="16.5" customHeight="1" x14ac:dyDescent="0.3">
      <c r="A104" s="64" t="s">
        <v>204</v>
      </c>
      <c r="B104" s="64" t="s">
        <v>205</v>
      </c>
      <c r="C104" s="37">
        <v>4301051306</v>
      </c>
      <c r="D104" s="325">
        <v>4607091386264</v>
      </c>
      <c r="E104" s="325"/>
      <c r="F104" s="63">
        <v>0.5</v>
      </c>
      <c r="G104" s="38">
        <v>6</v>
      </c>
      <c r="H104" s="63">
        <v>3</v>
      </c>
      <c r="I104" s="63">
        <v>3.278</v>
      </c>
      <c r="J104" s="38">
        <v>156</v>
      </c>
      <c r="K104" s="38" t="s">
        <v>80</v>
      </c>
      <c r="L104" s="39" t="s">
        <v>79</v>
      </c>
      <c r="M104" s="38">
        <v>31</v>
      </c>
      <c r="N104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27"/>
      <c r="P104" s="327"/>
      <c r="Q104" s="327"/>
      <c r="R104" s="328"/>
      <c r="S104" s="40" t="s">
        <v>48</v>
      </c>
      <c r="T104" s="40" t="s">
        <v>48</v>
      </c>
      <c r="U104" s="41" t="s">
        <v>0</v>
      </c>
      <c r="V104" s="59">
        <v>150</v>
      </c>
      <c r="W104" s="56">
        <f t="shared" si="6"/>
        <v>150</v>
      </c>
      <c r="X104" s="42">
        <f>IFERROR(IF(W104=0,"",ROUNDUP(W104/H104,0)*0.00753),"")</f>
        <v>0.3765</v>
      </c>
      <c r="Y104" s="69" t="s">
        <v>48</v>
      </c>
      <c r="Z104" s="70" t="s">
        <v>48</v>
      </c>
      <c r="AD104" s="71"/>
      <c r="BA104" s="121" t="s">
        <v>66</v>
      </c>
    </row>
    <row r="105" spans="1:53" ht="27" customHeight="1" x14ac:dyDescent="0.3">
      <c r="A105" s="64" t="s">
        <v>206</v>
      </c>
      <c r="B105" s="64" t="s">
        <v>207</v>
      </c>
      <c r="C105" s="37">
        <v>4301051436</v>
      </c>
      <c r="D105" s="325">
        <v>4607091385731</v>
      </c>
      <c r="E105" s="325"/>
      <c r="F105" s="63">
        <v>0.45</v>
      </c>
      <c r="G105" s="38">
        <v>6</v>
      </c>
      <c r="H105" s="63">
        <v>2.7</v>
      </c>
      <c r="I105" s="63">
        <v>2.972</v>
      </c>
      <c r="J105" s="38">
        <v>156</v>
      </c>
      <c r="K105" s="38" t="s">
        <v>80</v>
      </c>
      <c r="L105" s="39" t="s">
        <v>131</v>
      </c>
      <c r="M105" s="38">
        <v>45</v>
      </c>
      <c r="N105" s="516" t="s">
        <v>208</v>
      </c>
      <c r="O105" s="327"/>
      <c r="P105" s="327"/>
      <c r="Q105" s="327"/>
      <c r="R105" s="328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6"/>
        <v>0</v>
      </c>
      <c r="X105" s="42" t="str">
        <f>IFERROR(IF(W105=0,"",ROUNDUP(W105/H105,0)*0.00753),"")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3">
      <c r="A106" s="64" t="s">
        <v>209</v>
      </c>
      <c r="B106" s="64" t="s">
        <v>210</v>
      </c>
      <c r="C106" s="37">
        <v>4301051439</v>
      </c>
      <c r="D106" s="325">
        <v>4680115880214</v>
      </c>
      <c r="E106" s="325"/>
      <c r="F106" s="63">
        <v>0.45</v>
      </c>
      <c r="G106" s="38">
        <v>6</v>
      </c>
      <c r="H106" s="63">
        <v>2.7</v>
      </c>
      <c r="I106" s="63">
        <v>2.988</v>
      </c>
      <c r="J106" s="38">
        <v>120</v>
      </c>
      <c r="K106" s="38" t="s">
        <v>80</v>
      </c>
      <c r="L106" s="39" t="s">
        <v>131</v>
      </c>
      <c r="M106" s="38">
        <v>45</v>
      </c>
      <c r="N106" s="517" t="s">
        <v>211</v>
      </c>
      <c r="O106" s="327"/>
      <c r="P106" s="327"/>
      <c r="Q106" s="327"/>
      <c r="R106" s="328"/>
      <c r="S106" s="40" t="s">
        <v>48</v>
      </c>
      <c r="T106" s="40" t="s">
        <v>48</v>
      </c>
      <c r="U106" s="41" t="s">
        <v>0</v>
      </c>
      <c r="V106" s="59">
        <v>226.8</v>
      </c>
      <c r="W106" s="56">
        <f t="shared" si="6"/>
        <v>226.8</v>
      </c>
      <c r="X106" s="42">
        <f>IFERROR(IF(W106=0,"",ROUNDUP(W106/H106,0)*0.00937),"")</f>
        <v>0.78708</v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3">
      <c r="A107" s="64" t="s">
        <v>212</v>
      </c>
      <c r="B107" s="64" t="s">
        <v>213</v>
      </c>
      <c r="C107" s="37">
        <v>4301051438</v>
      </c>
      <c r="D107" s="325">
        <v>4680115880894</v>
      </c>
      <c r="E107" s="325"/>
      <c r="F107" s="63">
        <v>0.33</v>
      </c>
      <c r="G107" s="38">
        <v>6</v>
      </c>
      <c r="H107" s="63">
        <v>1.98</v>
      </c>
      <c r="I107" s="63">
        <v>2.258</v>
      </c>
      <c r="J107" s="38">
        <v>156</v>
      </c>
      <c r="K107" s="38" t="s">
        <v>80</v>
      </c>
      <c r="L107" s="39" t="s">
        <v>131</v>
      </c>
      <c r="M107" s="38">
        <v>45</v>
      </c>
      <c r="N107" s="518" t="s">
        <v>214</v>
      </c>
      <c r="O107" s="327"/>
      <c r="P107" s="327"/>
      <c r="Q107" s="327"/>
      <c r="R107" s="32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IFERROR(IF(W107=0,"",ROUNDUP(W107/H107,0)*0.00753),"")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3">
      <c r="A108" s="64" t="s">
        <v>215</v>
      </c>
      <c r="B108" s="64" t="s">
        <v>216</v>
      </c>
      <c r="C108" s="37">
        <v>4301051313</v>
      </c>
      <c r="D108" s="325">
        <v>4607091385427</v>
      </c>
      <c r="E108" s="325"/>
      <c r="F108" s="63">
        <v>0.5</v>
      </c>
      <c r="G108" s="38">
        <v>6</v>
      </c>
      <c r="H108" s="63">
        <v>3</v>
      </c>
      <c r="I108" s="63">
        <v>3.2719999999999998</v>
      </c>
      <c r="J108" s="38">
        <v>156</v>
      </c>
      <c r="K108" s="38" t="s">
        <v>80</v>
      </c>
      <c r="L108" s="39" t="s">
        <v>79</v>
      </c>
      <c r="M108" s="38">
        <v>40</v>
      </c>
      <c r="N108" s="5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27"/>
      <c r="P108" s="327"/>
      <c r="Q108" s="327"/>
      <c r="R108" s="32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3">
      <c r="A109" s="64" t="s">
        <v>217</v>
      </c>
      <c r="B109" s="64" t="s">
        <v>218</v>
      </c>
      <c r="C109" s="37">
        <v>4301051480</v>
      </c>
      <c r="D109" s="325">
        <v>4680115882645</v>
      </c>
      <c r="E109" s="325"/>
      <c r="F109" s="63">
        <v>0.3</v>
      </c>
      <c r="G109" s="38">
        <v>6</v>
      </c>
      <c r="H109" s="63">
        <v>1.8</v>
      </c>
      <c r="I109" s="63">
        <v>2.66</v>
      </c>
      <c r="J109" s="38">
        <v>156</v>
      </c>
      <c r="K109" s="38" t="s">
        <v>80</v>
      </c>
      <c r="L109" s="39" t="s">
        <v>79</v>
      </c>
      <c r="M109" s="38">
        <v>40</v>
      </c>
      <c r="N109" s="520" t="s">
        <v>219</v>
      </c>
      <c r="O109" s="327"/>
      <c r="P109" s="327"/>
      <c r="Q109" s="327"/>
      <c r="R109" s="32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2.5" x14ac:dyDescent="0.25">
      <c r="A110" s="319"/>
      <c r="B110" s="319"/>
      <c r="C110" s="319"/>
      <c r="D110" s="319"/>
      <c r="E110" s="319"/>
      <c r="F110" s="319"/>
      <c r="G110" s="319"/>
      <c r="H110" s="319"/>
      <c r="I110" s="319"/>
      <c r="J110" s="319"/>
      <c r="K110" s="319"/>
      <c r="L110" s="319"/>
      <c r="M110" s="320"/>
      <c r="N110" s="316" t="s">
        <v>43</v>
      </c>
      <c r="O110" s="317"/>
      <c r="P110" s="317"/>
      <c r="Q110" s="317"/>
      <c r="R110" s="317"/>
      <c r="S110" s="317"/>
      <c r="T110" s="318"/>
      <c r="U110" s="43" t="s">
        <v>42</v>
      </c>
      <c r="V110" s="44">
        <f>IFERROR(V101/H101,"0")+IFERROR(V102/H102,"0")+IFERROR(V103/H103,"0")+IFERROR(V104/H104,"0")+IFERROR(V105/H105,"0")+IFERROR(V106/H106,"0")+IFERROR(V107/H107,"0")+IFERROR(V108/H108,"0")+IFERROR(V109/H109,"0")</f>
        <v>134</v>
      </c>
      <c r="W110" s="44">
        <f>IFERROR(W101/H101,"0")+IFERROR(W102/H102,"0")+IFERROR(W103/H103,"0")+IFERROR(W104/H104,"0")+IFERROR(W105/H105,"0")+IFERROR(W106/H106,"0")+IFERROR(W107/H107,"0")+IFERROR(W108/H108,"0")+IFERROR(W109/H109,"0")</f>
        <v>134</v>
      </c>
      <c r="X110" s="44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1.1635800000000001</v>
      </c>
      <c r="Y110" s="68"/>
      <c r="Z110" s="68"/>
    </row>
    <row r="111" spans="1:53" ht="12.5" x14ac:dyDescent="0.25">
      <c r="A111" s="319"/>
      <c r="B111" s="319"/>
      <c r="C111" s="319"/>
      <c r="D111" s="319"/>
      <c r="E111" s="319"/>
      <c r="F111" s="319"/>
      <c r="G111" s="319"/>
      <c r="H111" s="319"/>
      <c r="I111" s="319"/>
      <c r="J111" s="319"/>
      <c r="K111" s="319"/>
      <c r="L111" s="319"/>
      <c r="M111" s="320"/>
      <c r="N111" s="316" t="s">
        <v>43</v>
      </c>
      <c r="O111" s="317"/>
      <c r="P111" s="317"/>
      <c r="Q111" s="317"/>
      <c r="R111" s="317"/>
      <c r="S111" s="317"/>
      <c r="T111" s="318"/>
      <c r="U111" s="43" t="s">
        <v>0</v>
      </c>
      <c r="V111" s="44">
        <f>IFERROR(SUM(V101:V109),"0")</f>
        <v>376.8</v>
      </c>
      <c r="W111" s="44">
        <f>IFERROR(SUM(W101:W109),"0")</f>
        <v>376.8</v>
      </c>
      <c r="X111" s="43"/>
      <c r="Y111" s="68"/>
      <c r="Z111" s="68"/>
    </row>
    <row r="112" spans="1:53" ht="14.25" customHeight="1" x14ac:dyDescent="0.3">
      <c r="A112" s="330" t="s">
        <v>220</v>
      </c>
      <c r="B112" s="330"/>
      <c r="C112" s="330"/>
      <c r="D112" s="330"/>
      <c r="E112" s="330"/>
      <c r="F112" s="330"/>
      <c r="G112" s="330"/>
      <c r="H112" s="330"/>
      <c r="I112" s="330"/>
      <c r="J112" s="330"/>
      <c r="K112" s="330"/>
      <c r="L112" s="330"/>
      <c r="M112" s="330"/>
      <c r="N112" s="330"/>
      <c r="O112" s="330"/>
      <c r="P112" s="330"/>
      <c r="Q112" s="330"/>
      <c r="R112" s="330"/>
      <c r="S112" s="330"/>
      <c r="T112" s="330"/>
      <c r="U112" s="330"/>
      <c r="V112" s="330"/>
      <c r="W112" s="330"/>
      <c r="X112" s="330"/>
      <c r="Y112" s="67"/>
      <c r="Z112" s="67"/>
    </row>
    <row r="113" spans="1:53" ht="27" customHeight="1" x14ac:dyDescent="0.3">
      <c r="A113" s="64" t="s">
        <v>221</v>
      </c>
      <c r="B113" s="64" t="s">
        <v>222</v>
      </c>
      <c r="C113" s="37">
        <v>4301060296</v>
      </c>
      <c r="D113" s="325">
        <v>4607091383065</v>
      </c>
      <c r="E113" s="325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8" t="s">
        <v>80</v>
      </c>
      <c r="L113" s="39" t="s">
        <v>79</v>
      </c>
      <c r="M113" s="38">
        <v>30</v>
      </c>
      <c r="N113" s="5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27"/>
      <c r="P113" s="327"/>
      <c r="Q113" s="327"/>
      <c r="R113" s="328"/>
      <c r="S113" s="40" t="s">
        <v>48</v>
      </c>
      <c r="T113" s="40" t="s">
        <v>48</v>
      </c>
      <c r="U113" s="41" t="s">
        <v>0</v>
      </c>
      <c r="V113" s="59">
        <v>0</v>
      </c>
      <c r="W113" s="56">
        <f>IFERROR(IF(V113="",0,CEILING((V113/$H113),1)*$H113),"")</f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27" t="s">
        <v>66</v>
      </c>
    </row>
    <row r="114" spans="1:53" ht="27" customHeight="1" x14ac:dyDescent="0.3">
      <c r="A114" s="64" t="s">
        <v>223</v>
      </c>
      <c r="B114" s="64" t="s">
        <v>224</v>
      </c>
      <c r="C114" s="37">
        <v>4301060350</v>
      </c>
      <c r="D114" s="325">
        <v>4680115881532</v>
      </c>
      <c r="E114" s="325"/>
      <c r="F114" s="63">
        <v>1.35</v>
      </c>
      <c r="G114" s="38">
        <v>6</v>
      </c>
      <c r="H114" s="63">
        <v>8.1</v>
      </c>
      <c r="I114" s="63">
        <v>8.58</v>
      </c>
      <c r="J114" s="38">
        <v>56</v>
      </c>
      <c r="K114" s="38" t="s">
        <v>112</v>
      </c>
      <c r="L114" s="39" t="s">
        <v>131</v>
      </c>
      <c r="M114" s="38">
        <v>30</v>
      </c>
      <c r="N114" s="51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27"/>
      <c r="P114" s="327"/>
      <c r="Q114" s="327"/>
      <c r="R114" s="328"/>
      <c r="S114" s="40" t="s">
        <v>48</v>
      </c>
      <c r="T114" s="40" t="s">
        <v>48</v>
      </c>
      <c r="U114" s="41" t="s">
        <v>0</v>
      </c>
      <c r="V114" s="59">
        <v>0</v>
      </c>
      <c r="W114" s="56">
        <f>IFERROR(IF(V114="",0,CEILING((V114/$H114),1)*$H114),"")</f>
        <v>0</v>
      </c>
      <c r="X114" s="42" t="str">
        <f>IFERROR(IF(W114=0,"",ROUNDUP(W114/H114,0)*0.02175),"")</f>
        <v/>
      </c>
      <c r="Y114" s="69" t="s">
        <v>48</v>
      </c>
      <c r="Z114" s="70" t="s">
        <v>48</v>
      </c>
      <c r="AD114" s="71"/>
      <c r="BA114" s="128" t="s">
        <v>66</v>
      </c>
    </row>
    <row r="115" spans="1:53" ht="27" customHeight="1" x14ac:dyDescent="0.3">
      <c r="A115" s="64" t="s">
        <v>225</v>
      </c>
      <c r="B115" s="64" t="s">
        <v>226</v>
      </c>
      <c r="C115" s="37">
        <v>4301060356</v>
      </c>
      <c r="D115" s="325">
        <v>4680115882652</v>
      </c>
      <c r="E115" s="325"/>
      <c r="F115" s="63">
        <v>0.33</v>
      </c>
      <c r="G115" s="38">
        <v>6</v>
      </c>
      <c r="H115" s="63">
        <v>1.98</v>
      </c>
      <c r="I115" s="63">
        <v>2.84</v>
      </c>
      <c r="J115" s="38">
        <v>156</v>
      </c>
      <c r="K115" s="38" t="s">
        <v>80</v>
      </c>
      <c r="L115" s="39" t="s">
        <v>79</v>
      </c>
      <c r="M115" s="38">
        <v>40</v>
      </c>
      <c r="N115" s="515" t="s">
        <v>227</v>
      </c>
      <c r="O115" s="327"/>
      <c r="P115" s="327"/>
      <c r="Q115" s="327"/>
      <c r="R115" s="328"/>
      <c r="S115" s="40" t="s">
        <v>48</v>
      </c>
      <c r="T115" s="40" t="s">
        <v>48</v>
      </c>
      <c r="U115" s="41" t="s">
        <v>0</v>
      </c>
      <c r="V115" s="59">
        <v>0</v>
      </c>
      <c r="W115" s="56">
        <f>IFERROR(IF(V115="",0,CEILING((V115/$H115),1)*$H115),"")</f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29" t="s">
        <v>66</v>
      </c>
    </row>
    <row r="116" spans="1:53" ht="16.5" customHeight="1" x14ac:dyDescent="0.3">
      <c r="A116" s="64" t="s">
        <v>228</v>
      </c>
      <c r="B116" s="64" t="s">
        <v>229</v>
      </c>
      <c r="C116" s="37">
        <v>4301060309</v>
      </c>
      <c r="D116" s="325">
        <v>4680115880238</v>
      </c>
      <c r="E116" s="325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79</v>
      </c>
      <c r="M116" s="38">
        <v>40</v>
      </c>
      <c r="N116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27"/>
      <c r="P116" s="327"/>
      <c r="Q116" s="327"/>
      <c r="R116" s="328"/>
      <c r="S116" s="40" t="s">
        <v>48</v>
      </c>
      <c r="T116" s="40" t="s">
        <v>48</v>
      </c>
      <c r="U116" s="41" t="s">
        <v>0</v>
      </c>
      <c r="V116" s="59">
        <v>0</v>
      </c>
      <c r="W116" s="56">
        <f>IFERROR(IF(V116="",0,CEILING((V116/$H116),1)*$H116),"")</f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0" t="s">
        <v>66</v>
      </c>
    </row>
    <row r="117" spans="1:53" ht="27" customHeight="1" x14ac:dyDescent="0.3">
      <c r="A117" s="64" t="s">
        <v>230</v>
      </c>
      <c r="B117" s="64" t="s">
        <v>231</v>
      </c>
      <c r="C117" s="37">
        <v>4301060351</v>
      </c>
      <c r="D117" s="325">
        <v>4680115881464</v>
      </c>
      <c r="E117" s="325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8" t="s">
        <v>80</v>
      </c>
      <c r="L117" s="39" t="s">
        <v>131</v>
      </c>
      <c r="M117" s="38">
        <v>30</v>
      </c>
      <c r="N117" s="512" t="s">
        <v>232</v>
      </c>
      <c r="O117" s="327"/>
      <c r="P117" s="327"/>
      <c r="Q117" s="327"/>
      <c r="R117" s="328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12.5" x14ac:dyDescent="0.25">
      <c r="A118" s="319"/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19"/>
      <c r="M118" s="320"/>
      <c r="N118" s="316" t="s">
        <v>43</v>
      </c>
      <c r="O118" s="317"/>
      <c r="P118" s="317"/>
      <c r="Q118" s="317"/>
      <c r="R118" s="317"/>
      <c r="S118" s="317"/>
      <c r="T118" s="318"/>
      <c r="U118" s="43" t="s">
        <v>42</v>
      </c>
      <c r="V118" s="44">
        <f>IFERROR(V113/H113,"0")+IFERROR(V114/H114,"0")+IFERROR(V115/H115,"0")+IFERROR(V116/H116,"0")+IFERROR(V117/H117,"0")</f>
        <v>0</v>
      </c>
      <c r="W118" s="44">
        <f>IFERROR(W113/H113,"0")+IFERROR(W114/H114,"0")+IFERROR(W115/H115,"0")+IFERROR(W116/H116,"0")+IFERROR(W117/H117,"0")</f>
        <v>0</v>
      </c>
      <c r="X118" s="44">
        <f>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ht="12.5" x14ac:dyDescent="0.25">
      <c r="A119" s="319"/>
      <c r="B119" s="319"/>
      <c r="C119" s="319"/>
      <c r="D119" s="319"/>
      <c r="E119" s="319"/>
      <c r="F119" s="319"/>
      <c r="G119" s="319"/>
      <c r="H119" s="319"/>
      <c r="I119" s="319"/>
      <c r="J119" s="319"/>
      <c r="K119" s="319"/>
      <c r="L119" s="319"/>
      <c r="M119" s="320"/>
      <c r="N119" s="316" t="s">
        <v>43</v>
      </c>
      <c r="O119" s="317"/>
      <c r="P119" s="317"/>
      <c r="Q119" s="317"/>
      <c r="R119" s="317"/>
      <c r="S119" s="317"/>
      <c r="T119" s="318"/>
      <c r="U119" s="43" t="s">
        <v>0</v>
      </c>
      <c r="V119" s="44">
        <f>IFERROR(SUM(V113:V117),"0")</f>
        <v>0</v>
      </c>
      <c r="W119" s="44">
        <f>IFERROR(SUM(W113:W117),"0")</f>
        <v>0</v>
      </c>
      <c r="X119" s="43"/>
      <c r="Y119" s="68"/>
      <c r="Z119" s="68"/>
    </row>
    <row r="120" spans="1:53" ht="16.5" customHeight="1" x14ac:dyDescent="0.3">
      <c r="A120" s="329" t="s">
        <v>233</v>
      </c>
      <c r="B120" s="329"/>
      <c r="C120" s="329"/>
      <c r="D120" s="329"/>
      <c r="E120" s="329"/>
      <c r="F120" s="329"/>
      <c r="G120" s="329"/>
      <c r="H120" s="329"/>
      <c r="I120" s="329"/>
      <c r="J120" s="329"/>
      <c r="K120" s="329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66"/>
      <c r="Z120" s="66"/>
    </row>
    <row r="121" spans="1:53" ht="14.25" customHeight="1" x14ac:dyDescent="0.3">
      <c r="A121" s="330" t="s">
        <v>81</v>
      </c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30"/>
      <c r="P121" s="330"/>
      <c r="Q121" s="330"/>
      <c r="R121" s="330"/>
      <c r="S121" s="330"/>
      <c r="T121" s="330"/>
      <c r="U121" s="330"/>
      <c r="V121" s="330"/>
      <c r="W121" s="330"/>
      <c r="X121" s="330"/>
      <c r="Y121" s="67"/>
      <c r="Z121" s="67"/>
    </row>
    <row r="122" spans="1:53" ht="27" customHeight="1" x14ac:dyDescent="0.3">
      <c r="A122" s="64" t="s">
        <v>234</v>
      </c>
      <c r="B122" s="64" t="s">
        <v>235</v>
      </c>
      <c r="C122" s="37">
        <v>4301051612</v>
      </c>
      <c r="D122" s="325">
        <v>4607091385168</v>
      </c>
      <c r="E122" s="325"/>
      <c r="F122" s="63">
        <v>1.4</v>
      </c>
      <c r="G122" s="38">
        <v>6</v>
      </c>
      <c r="H122" s="63">
        <v>8.4</v>
      </c>
      <c r="I122" s="63">
        <v>8.9580000000000002</v>
      </c>
      <c r="J122" s="38">
        <v>56</v>
      </c>
      <c r="K122" s="38" t="s">
        <v>112</v>
      </c>
      <c r="L122" s="39" t="s">
        <v>79</v>
      </c>
      <c r="M122" s="38">
        <v>45</v>
      </c>
      <c r="N122" s="508" t="s">
        <v>236</v>
      </c>
      <c r="O122" s="327"/>
      <c r="P122" s="327"/>
      <c r="Q122" s="327"/>
      <c r="R122" s="328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2" t="s">
        <v>66</v>
      </c>
    </row>
    <row r="123" spans="1:53" ht="16.5" customHeight="1" x14ac:dyDescent="0.3">
      <c r="A123" s="64" t="s">
        <v>237</v>
      </c>
      <c r="B123" s="64" t="s">
        <v>238</v>
      </c>
      <c r="C123" s="37">
        <v>4301051362</v>
      </c>
      <c r="D123" s="325">
        <v>4607091383256</v>
      </c>
      <c r="E123" s="325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8" t="s">
        <v>80</v>
      </c>
      <c r="L123" s="39" t="s">
        <v>131</v>
      </c>
      <c r="M123" s="38">
        <v>45</v>
      </c>
      <c r="N123" s="50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27"/>
      <c r="P123" s="327"/>
      <c r="Q123" s="327"/>
      <c r="R123" s="328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3" t="s">
        <v>66</v>
      </c>
    </row>
    <row r="124" spans="1:53" ht="16.5" customHeight="1" x14ac:dyDescent="0.3">
      <c r="A124" s="64" t="s">
        <v>239</v>
      </c>
      <c r="B124" s="64" t="s">
        <v>240</v>
      </c>
      <c r="C124" s="37">
        <v>4301051358</v>
      </c>
      <c r="D124" s="325">
        <v>4607091385748</v>
      </c>
      <c r="E124" s="325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8" t="s">
        <v>80</v>
      </c>
      <c r="L124" s="39" t="s">
        <v>131</v>
      </c>
      <c r="M124" s="38">
        <v>45</v>
      </c>
      <c r="N124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27"/>
      <c r="P124" s="327"/>
      <c r="Q124" s="327"/>
      <c r="R124" s="328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4" t="s">
        <v>66</v>
      </c>
    </row>
    <row r="125" spans="1:53" ht="12.5" x14ac:dyDescent="0.25">
      <c r="A125" s="319"/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  <c r="L125" s="319"/>
      <c r="M125" s="320"/>
      <c r="N125" s="316" t="s">
        <v>43</v>
      </c>
      <c r="O125" s="317"/>
      <c r="P125" s="317"/>
      <c r="Q125" s="317"/>
      <c r="R125" s="317"/>
      <c r="S125" s="317"/>
      <c r="T125" s="318"/>
      <c r="U125" s="43" t="s">
        <v>42</v>
      </c>
      <c r="V125" s="44">
        <f>IFERROR(V122/H122,"0")+IFERROR(V123/H123,"0")+IFERROR(V124/H124,"0")</f>
        <v>0</v>
      </c>
      <c r="W125" s="44">
        <f>IFERROR(W122/H122,"0")+IFERROR(W123/H123,"0")+IFERROR(W124/H124,"0")</f>
        <v>0</v>
      </c>
      <c r="X125" s="44">
        <f>IFERROR(IF(X122="",0,X122),"0")+IFERROR(IF(X123="",0,X123),"0")+IFERROR(IF(X124="",0,X124),"0")</f>
        <v>0</v>
      </c>
      <c r="Y125" s="68"/>
      <c r="Z125" s="68"/>
    </row>
    <row r="126" spans="1:53" ht="12.5" x14ac:dyDescent="0.25">
      <c r="A126" s="319"/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20"/>
      <c r="N126" s="316" t="s">
        <v>43</v>
      </c>
      <c r="O126" s="317"/>
      <c r="P126" s="317"/>
      <c r="Q126" s="317"/>
      <c r="R126" s="317"/>
      <c r="S126" s="317"/>
      <c r="T126" s="318"/>
      <c r="U126" s="43" t="s">
        <v>0</v>
      </c>
      <c r="V126" s="44">
        <f>IFERROR(SUM(V122:V124),"0")</f>
        <v>0</v>
      </c>
      <c r="W126" s="44">
        <f>IFERROR(SUM(W122:W124),"0")</f>
        <v>0</v>
      </c>
      <c r="X126" s="43"/>
      <c r="Y126" s="68"/>
      <c r="Z126" s="68"/>
    </row>
    <row r="127" spans="1:53" ht="27.75" customHeight="1" x14ac:dyDescent="0.25">
      <c r="A127" s="341" t="s">
        <v>241</v>
      </c>
      <c r="B127" s="341"/>
      <c r="C127" s="341"/>
      <c r="D127" s="341"/>
      <c r="E127" s="341"/>
      <c r="F127" s="341"/>
      <c r="G127" s="341"/>
      <c r="H127" s="341"/>
      <c r="I127" s="341"/>
      <c r="J127" s="341"/>
      <c r="K127" s="341"/>
      <c r="L127" s="341"/>
      <c r="M127" s="341"/>
      <c r="N127" s="341"/>
      <c r="O127" s="341"/>
      <c r="P127" s="341"/>
      <c r="Q127" s="341"/>
      <c r="R127" s="341"/>
      <c r="S127" s="341"/>
      <c r="T127" s="341"/>
      <c r="U127" s="341"/>
      <c r="V127" s="341"/>
      <c r="W127" s="341"/>
      <c r="X127" s="341"/>
      <c r="Y127" s="55"/>
      <c r="Z127" s="55"/>
    </row>
    <row r="128" spans="1:53" ht="16.5" customHeight="1" x14ac:dyDescent="0.3">
      <c r="A128" s="329" t="s">
        <v>242</v>
      </c>
      <c r="B128" s="329"/>
      <c r="C128" s="329"/>
      <c r="D128" s="329"/>
      <c r="E128" s="329"/>
      <c r="F128" s="329"/>
      <c r="G128" s="329"/>
      <c r="H128" s="329"/>
      <c r="I128" s="329"/>
      <c r="J128" s="329"/>
      <c r="K128" s="329"/>
      <c r="L128" s="329"/>
      <c r="M128" s="329"/>
      <c r="N128" s="329"/>
      <c r="O128" s="329"/>
      <c r="P128" s="329"/>
      <c r="Q128" s="329"/>
      <c r="R128" s="329"/>
      <c r="S128" s="329"/>
      <c r="T128" s="329"/>
      <c r="U128" s="329"/>
      <c r="V128" s="329"/>
      <c r="W128" s="329"/>
      <c r="X128" s="329"/>
      <c r="Y128" s="66"/>
      <c r="Z128" s="66"/>
    </row>
    <row r="129" spans="1:53" ht="14.25" customHeight="1" x14ac:dyDescent="0.3">
      <c r="A129" s="330" t="s">
        <v>114</v>
      </c>
      <c r="B129" s="330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0"/>
      <c r="V129" s="330"/>
      <c r="W129" s="330"/>
      <c r="X129" s="330"/>
      <c r="Y129" s="67"/>
      <c r="Z129" s="67"/>
    </row>
    <row r="130" spans="1:53" ht="27" customHeight="1" x14ac:dyDescent="0.3">
      <c r="A130" s="64" t="s">
        <v>243</v>
      </c>
      <c r="B130" s="64" t="s">
        <v>244</v>
      </c>
      <c r="C130" s="37">
        <v>4301011223</v>
      </c>
      <c r="D130" s="325">
        <v>4607091383423</v>
      </c>
      <c r="E130" s="325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8" t="s">
        <v>112</v>
      </c>
      <c r="L130" s="39" t="s">
        <v>131</v>
      </c>
      <c r="M130" s="38">
        <v>35</v>
      </c>
      <c r="N130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27"/>
      <c r="P130" s="327"/>
      <c r="Q130" s="327"/>
      <c r="R130" s="328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35" t="s">
        <v>66</v>
      </c>
    </row>
    <row r="131" spans="1:53" ht="27" customHeight="1" x14ac:dyDescent="0.3">
      <c r="A131" s="64" t="s">
        <v>245</v>
      </c>
      <c r="B131" s="64" t="s">
        <v>246</v>
      </c>
      <c r="C131" s="37">
        <v>4301011338</v>
      </c>
      <c r="D131" s="325">
        <v>4607091381405</v>
      </c>
      <c r="E131" s="325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8" t="s">
        <v>112</v>
      </c>
      <c r="L131" s="39" t="s">
        <v>79</v>
      </c>
      <c r="M131" s="38">
        <v>35</v>
      </c>
      <c r="N131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27"/>
      <c r="P131" s="327"/>
      <c r="Q131" s="327"/>
      <c r="R131" s="328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36" t="s">
        <v>66</v>
      </c>
    </row>
    <row r="132" spans="1:53" ht="27" customHeight="1" x14ac:dyDescent="0.3">
      <c r="A132" s="64" t="s">
        <v>247</v>
      </c>
      <c r="B132" s="64" t="s">
        <v>248</v>
      </c>
      <c r="C132" s="37">
        <v>4301011333</v>
      </c>
      <c r="D132" s="325">
        <v>4607091386516</v>
      </c>
      <c r="E132" s="325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8" t="s">
        <v>112</v>
      </c>
      <c r="L132" s="39" t="s">
        <v>79</v>
      </c>
      <c r="M132" s="38">
        <v>30</v>
      </c>
      <c r="N132" s="50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27"/>
      <c r="P132" s="327"/>
      <c r="Q132" s="327"/>
      <c r="R132" s="328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37" t="s">
        <v>66</v>
      </c>
    </row>
    <row r="133" spans="1:53" ht="12.5" x14ac:dyDescent="0.25">
      <c r="A133" s="319"/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20"/>
      <c r="N133" s="316" t="s">
        <v>43</v>
      </c>
      <c r="O133" s="317"/>
      <c r="P133" s="317"/>
      <c r="Q133" s="317"/>
      <c r="R133" s="317"/>
      <c r="S133" s="317"/>
      <c r="T133" s="318"/>
      <c r="U133" s="43" t="s">
        <v>42</v>
      </c>
      <c r="V133" s="44">
        <f>IFERROR(V130/H130,"0")+IFERROR(V131/H131,"0")+IFERROR(V132/H132,"0")</f>
        <v>0</v>
      </c>
      <c r="W133" s="44">
        <f>IFERROR(W130/H130,"0")+IFERROR(W131/H131,"0")+IFERROR(W132/H132,"0")</f>
        <v>0</v>
      </c>
      <c r="X133" s="44">
        <f>IFERROR(IF(X130="",0,X130),"0")+IFERROR(IF(X131="",0,X131),"0")+IFERROR(IF(X132="",0,X132),"0")</f>
        <v>0</v>
      </c>
      <c r="Y133" s="68"/>
      <c r="Z133" s="68"/>
    </row>
    <row r="134" spans="1:53" ht="12.5" x14ac:dyDescent="0.25">
      <c r="A134" s="319"/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20"/>
      <c r="N134" s="316" t="s">
        <v>43</v>
      </c>
      <c r="O134" s="317"/>
      <c r="P134" s="317"/>
      <c r="Q134" s="317"/>
      <c r="R134" s="317"/>
      <c r="S134" s="317"/>
      <c r="T134" s="318"/>
      <c r="U134" s="43" t="s">
        <v>0</v>
      </c>
      <c r="V134" s="44">
        <f>IFERROR(SUM(V130:V132),"0")</f>
        <v>0</v>
      </c>
      <c r="W134" s="44">
        <f>IFERROR(SUM(W130:W132),"0")</f>
        <v>0</v>
      </c>
      <c r="X134" s="43"/>
      <c r="Y134" s="68"/>
      <c r="Z134" s="68"/>
    </row>
    <row r="135" spans="1:53" ht="16.5" customHeight="1" x14ac:dyDescent="0.3">
      <c r="A135" s="329" t="s">
        <v>249</v>
      </c>
      <c r="B135" s="329"/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  <c r="M135" s="329"/>
      <c r="N135" s="329"/>
      <c r="O135" s="329"/>
      <c r="P135" s="329"/>
      <c r="Q135" s="329"/>
      <c r="R135" s="329"/>
      <c r="S135" s="329"/>
      <c r="T135" s="329"/>
      <c r="U135" s="329"/>
      <c r="V135" s="329"/>
      <c r="W135" s="329"/>
      <c r="X135" s="329"/>
      <c r="Y135" s="66"/>
      <c r="Z135" s="66"/>
    </row>
    <row r="136" spans="1:53" ht="14.25" customHeight="1" x14ac:dyDescent="0.3">
      <c r="A136" s="330" t="s">
        <v>76</v>
      </c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0"/>
      <c r="P136" s="330"/>
      <c r="Q136" s="330"/>
      <c r="R136" s="330"/>
      <c r="S136" s="330"/>
      <c r="T136" s="330"/>
      <c r="U136" s="330"/>
      <c r="V136" s="330"/>
      <c r="W136" s="330"/>
      <c r="X136" s="330"/>
      <c r="Y136" s="67"/>
      <c r="Z136" s="67"/>
    </row>
    <row r="137" spans="1:53" ht="16.5" customHeight="1" x14ac:dyDescent="0.3">
      <c r="A137" s="64" t="s">
        <v>250</v>
      </c>
      <c r="B137" s="64" t="s">
        <v>251</v>
      </c>
      <c r="C137" s="37">
        <v>4301031245</v>
      </c>
      <c r="D137" s="325">
        <v>4680115883963</v>
      </c>
      <c r="E137" s="325"/>
      <c r="F137" s="63">
        <v>0.28000000000000003</v>
      </c>
      <c r="G137" s="38">
        <v>6</v>
      </c>
      <c r="H137" s="63">
        <v>1.68</v>
      </c>
      <c r="I137" s="63">
        <v>1.78</v>
      </c>
      <c r="J137" s="38">
        <v>234</v>
      </c>
      <c r="K137" s="38" t="s">
        <v>175</v>
      </c>
      <c r="L137" s="39" t="s">
        <v>79</v>
      </c>
      <c r="M137" s="38">
        <v>40</v>
      </c>
      <c r="N137" s="503" t="s">
        <v>252</v>
      </c>
      <c r="O137" s="327"/>
      <c r="P137" s="327"/>
      <c r="Q137" s="327"/>
      <c r="R137" s="328"/>
      <c r="S137" s="40" t="s">
        <v>48</v>
      </c>
      <c r="T137" s="40" t="s">
        <v>48</v>
      </c>
      <c r="U137" s="41" t="s">
        <v>0</v>
      </c>
      <c r="V137" s="59">
        <v>0</v>
      </c>
      <c r="W137" s="56">
        <f t="shared" ref="W137:W145" si="7">IFERROR(IF(V137="",0,CEILING((V137/$H137),1)*$H137),"")</f>
        <v>0</v>
      </c>
      <c r="X137" s="42" t="str">
        <f>IFERROR(IF(W137=0,"",ROUNDUP(W137/H137,0)*0.00502),"")</f>
        <v/>
      </c>
      <c r="Y137" s="69" t="s">
        <v>48</v>
      </c>
      <c r="Z137" s="70" t="s">
        <v>253</v>
      </c>
      <c r="AD137" s="71"/>
      <c r="BA137" s="138" t="s">
        <v>66</v>
      </c>
    </row>
    <row r="138" spans="1:53" ht="27" customHeight="1" x14ac:dyDescent="0.3">
      <c r="A138" s="64" t="s">
        <v>254</v>
      </c>
      <c r="B138" s="64" t="s">
        <v>255</v>
      </c>
      <c r="C138" s="37">
        <v>4301031191</v>
      </c>
      <c r="D138" s="325">
        <v>4680115880993</v>
      </c>
      <c r="E138" s="325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8" t="s">
        <v>80</v>
      </c>
      <c r="L138" s="39" t="s">
        <v>79</v>
      </c>
      <c r="M138" s="38">
        <v>40</v>
      </c>
      <c r="N138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27"/>
      <c r="P138" s="327"/>
      <c r="Q138" s="327"/>
      <c r="R138" s="328"/>
      <c r="S138" s="40" t="s">
        <v>48</v>
      </c>
      <c r="T138" s="40" t="s">
        <v>48</v>
      </c>
      <c r="U138" s="41" t="s">
        <v>0</v>
      </c>
      <c r="V138" s="59">
        <v>0</v>
      </c>
      <c r="W138" s="56">
        <f t="shared" si="7"/>
        <v>0</v>
      </c>
      <c r="X138" s="42" t="str">
        <f>IFERROR(IF(W138=0,"",ROUNDUP(W138/H138,0)*0.00753),"")</f>
        <v/>
      </c>
      <c r="Y138" s="69" t="s">
        <v>48</v>
      </c>
      <c r="Z138" s="70" t="s">
        <v>48</v>
      </c>
      <c r="AD138" s="71"/>
      <c r="BA138" s="139" t="s">
        <v>66</v>
      </c>
    </row>
    <row r="139" spans="1:53" ht="27" customHeight="1" x14ac:dyDescent="0.3">
      <c r="A139" s="64" t="s">
        <v>256</v>
      </c>
      <c r="B139" s="64" t="s">
        <v>257</v>
      </c>
      <c r="C139" s="37">
        <v>4301031204</v>
      </c>
      <c r="D139" s="325">
        <v>4680115881761</v>
      </c>
      <c r="E139" s="325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8" t="s">
        <v>80</v>
      </c>
      <c r="L139" s="39" t="s">
        <v>79</v>
      </c>
      <c r="M139" s="38">
        <v>40</v>
      </c>
      <c r="N139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27"/>
      <c r="P139" s="327"/>
      <c r="Q139" s="327"/>
      <c r="R139" s="328"/>
      <c r="S139" s="40" t="s">
        <v>48</v>
      </c>
      <c r="T139" s="40" t="s">
        <v>48</v>
      </c>
      <c r="U139" s="41" t="s">
        <v>0</v>
      </c>
      <c r="V139" s="59">
        <v>0</v>
      </c>
      <c r="W139" s="56">
        <f t="shared" si="7"/>
        <v>0</v>
      </c>
      <c r="X139" s="42" t="str">
        <f>IFERROR(IF(W139=0,"",ROUNDUP(W139/H139,0)*0.00753),"")</f>
        <v/>
      </c>
      <c r="Y139" s="69" t="s">
        <v>48</v>
      </c>
      <c r="Z139" s="70" t="s">
        <v>48</v>
      </c>
      <c r="AD139" s="71"/>
      <c r="BA139" s="140" t="s">
        <v>66</v>
      </c>
    </row>
    <row r="140" spans="1:53" ht="27" customHeight="1" x14ac:dyDescent="0.3">
      <c r="A140" s="64" t="s">
        <v>258</v>
      </c>
      <c r="B140" s="64" t="s">
        <v>259</v>
      </c>
      <c r="C140" s="37">
        <v>4301031201</v>
      </c>
      <c r="D140" s="325">
        <v>4680115881563</v>
      </c>
      <c r="E140" s="325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8" t="s">
        <v>80</v>
      </c>
      <c r="L140" s="39" t="s">
        <v>79</v>
      </c>
      <c r="M140" s="38">
        <v>40</v>
      </c>
      <c r="N140" s="4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27"/>
      <c r="P140" s="327"/>
      <c r="Q140" s="327"/>
      <c r="R140" s="328"/>
      <c r="S140" s="40" t="s">
        <v>48</v>
      </c>
      <c r="T140" s="40" t="s">
        <v>48</v>
      </c>
      <c r="U140" s="41" t="s">
        <v>0</v>
      </c>
      <c r="V140" s="59">
        <v>0</v>
      </c>
      <c r="W140" s="56">
        <f t="shared" si="7"/>
        <v>0</v>
      </c>
      <c r="X140" s="42" t="str">
        <f>IFERROR(IF(W140=0,"",ROUNDUP(W140/H140,0)*0.00753),"")</f>
        <v/>
      </c>
      <c r="Y140" s="69" t="s">
        <v>48</v>
      </c>
      <c r="Z140" s="70" t="s">
        <v>48</v>
      </c>
      <c r="AD140" s="71"/>
      <c r="BA140" s="141" t="s">
        <v>66</v>
      </c>
    </row>
    <row r="141" spans="1:53" ht="27" customHeight="1" x14ac:dyDescent="0.3">
      <c r="A141" s="64" t="s">
        <v>260</v>
      </c>
      <c r="B141" s="64" t="s">
        <v>261</v>
      </c>
      <c r="C141" s="37">
        <v>4301031199</v>
      </c>
      <c r="D141" s="325">
        <v>4680115880986</v>
      </c>
      <c r="E141" s="325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8" t="s">
        <v>175</v>
      </c>
      <c r="L141" s="39" t="s">
        <v>79</v>
      </c>
      <c r="M141" s="38">
        <v>40</v>
      </c>
      <c r="N141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27"/>
      <c r="P141" s="327"/>
      <c r="Q141" s="327"/>
      <c r="R141" s="328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si="7"/>
        <v>0</v>
      </c>
      <c r="X141" s="42" t="str">
        <f>IFERROR(IF(W141=0,"",ROUNDUP(W141/H141,0)*0.00502),"")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3">
      <c r="A142" s="64" t="s">
        <v>262</v>
      </c>
      <c r="B142" s="64" t="s">
        <v>263</v>
      </c>
      <c r="C142" s="37">
        <v>4301031190</v>
      </c>
      <c r="D142" s="325">
        <v>4680115880207</v>
      </c>
      <c r="E142" s="325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8" t="s">
        <v>80</v>
      </c>
      <c r="L142" s="39" t="s">
        <v>79</v>
      </c>
      <c r="M142" s="38">
        <v>40</v>
      </c>
      <c r="N142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27"/>
      <c r="P142" s="327"/>
      <c r="Q142" s="327"/>
      <c r="R142" s="328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3">
      <c r="A143" s="64" t="s">
        <v>264</v>
      </c>
      <c r="B143" s="64" t="s">
        <v>265</v>
      </c>
      <c r="C143" s="37">
        <v>4301031205</v>
      </c>
      <c r="D143" s="325">
        <v>4680115881785</v>
      </c>
      <c r="E143" s="325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8" t="s">
        <v>175</v>
      </c>
      <c r="L143" s="39" t="s">
        <v>79</v>
      </c>
      <c r="M143" s="38">
        <v>40</v>
      </c>
      <c r="N143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27"/>
      <c r="P143" s="327"/>
      <c r="Q143" s="327"/>
      <c r="R143" s="328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IFERROR(IF(W143=0,"",ROUNDUP(W143/H143,0)*0.00502),"")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3">
      <c r="A144" s="64" t="s">
        <v>266</v>
      </c>
      <c r="B144" s="64" t="s">
        <v>267</v>
      </c>
      <c r="C144" s="37">
        <v>4301031202</v>
      </c>
      <c r="D144" s="325">
        <v>4680115881679</v>
      </c>
      <c r="E144" s="325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8" t="s">
        <v>175</v>
      </c>
      <c r="L144" s="39" t="s">
        <v>79</v>
      </c>
      <c r="M144" s="38">
        <v>40</v>
      </c>
      <c r="N144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27"/>
      <c r="P144" s="327"/>
      <c r="Q144" s="327"/>
      <c r="R144" s="328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3">
      <c r="A145" s="64" t="s">
        <v>268</v>
      </c>
      <c r="B145" s="64" t="s">
        <v>269</v>
      </c>
      <c r="C145" s="37">
        <v>4301031158</v>
      </c>
      <c r="D145" s="325">
        <v>4680115880191</v>
      </c>
      <c r="E145" s="325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8" t="s">
        <v>80</v>
      </c>
      <c r="L145" s="39" t="s">
        <v>79</v>
      </c>
      <c r="M145" s="38">
        <v>40</v>
      </c>
      <c r="N145" s="4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27"/>
      <c r="P145" s="327"/>
      <c r="Q145" s="327"/>
      <c r="R145" s="328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12.5" x14ac:dyDescent="0.25">
      <c r="A146" s="319"/>
      <c r="B146" s="319"/>
      <c r="C146" s="319"/>
      <c r="D146" s="319"/>
      <c r="E146" s="319"/>
      <c r="F146" s="319"/>
      <c r="G146" s="319"/>
      <c r="H146" s="319"/>
      <c r="I146" s="319"/>
      <c r="J146" s="319"/>
      <c r="K146" s="319"/>
      <c r="L146" s="319"/>
      <c r="M146" s="320"/>
      <c r="N146" s="316" t="s">
        <v>43</v>
      </c>
      <c r="O146" s="317"/>
      <c r="P146" s="317"/>
      <c r="Q146" s="317"/>
      <c r="R146" s="317"/>
      <c r="S146" s="317"/>
      <c r="T146" s="318"/>
      <c r="U146" s="43" t="s">
        <v>42</v>
      </c>
      <c r="V146" s="44">
        <f>IFERROR(V137/H137,"0")+IFERROR(V138/H138,"0")+IFERROR(V139/H139,"0")+IFERROR(V140/H140,"0")+IFERROR(V141/H141,"0")+IFERROR(V142/H142,"0")+IFERROR(V143/H143,"0")+IFERROR(V144/H144,"0")+IFERROR(V145/H145,"0")</f>
        <v>0</v>
      </c>
      <c r="W146" s="44">
        <f>IFERROR(W137/H137,"0")+IFERROR(W138/H138,"0")+IFERROR(W139/H139,"0")+IFERROR(W140/H140,"0")+IFERROR(W141/H141,"0")+IFERROR(W142/H142,"0")+IFERROR(W143/H143,"0")+IFERROR(W144/H144,"0")+IFERROR(W145/H145,"0")</f>
        <v>0</v>
      </c>
      <c r="X146" s="44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68"/>
      <c r="Z146" s="68"/>
    </row>
    <row r="147" spans="1:53" ht="12.5" x14ac:dyDescent="0.25">
      <c r="A147" s="319"/>
      <c r="B147" s="319"/>
      <c r="C147" s="319"/>
      <c r="D147" s="319"/>
      <c r="E147" s="319"/>
      <c r="F147" s="319"/>
      <c r="G147" s="319"/>
      <c r="H147" s="319"/>
      <c r="I147" s="319"/>
      <c r="J147" s="319"/>
      <c r="K147" s="319"/>
      <c r="L147" s="319"/>
      <c r="M147" s="320"/>
      <c r="N147" s="316" t="s">
        <v>43</v>
      </c>
      <c r="O147" s="317"/>
      <c r="P147" s="317"/>
      <c r="Q147" s="317"/>
      <c r="R147" s="317"/>
      <c r="S147" s="317"/>
      <c r="T147" s="318"/>
      <c r="U147" s="43" t="s">
        <v>0</v>
      </c>
      <c r="V147" s="44">
        <f>IFERROR(SUM(V137:V145),"0")</f>
        <v>0</v>
      </c>
      <c r="W147" s="44">
        <f>IFERROR(SUM(W137:W145),"0")</f>
        <v>0</v>
      </c>
      <c r="X147" s="43"/>
      <c r="Y147" s="68"/>
      <c r="Z147" s="68"/>
    </row>
    <row r="148" spans="1:53" ht="16.5" customHeight="1" x14ac:dyDescent="0.3">
      <c r="A148" s="329" t="s">
        <v>270</v>
      </c>
      <c r="B148" s="329"/>
      <c r="C148" s="329"/>
      <c r="D148" s="329"/>
      <c r="E148" s="329"/>
      <c r="F148" s="329"/>
      <c r="G148" s="329"/>
      <c r="H148" s="329"/>
      <c r="I148" s="329"/>
      <c r="J148" s="329"/>
      <c r="K148" s="329"/>
      <c r="L148" s="329"/>
      <c r="M148" s="329"/>
      <c r="N148" s="329"/>
      <c r="O148" s="329"/>
      <c r="P148" s="329"/>
      <c r="Q148" s="329"/>
      <c r="R148" s="329"/>
      <c r="S148" s="329"/>
      <c r="T148" s="329"/>
      <c r="U148" s="329"/>
      <c r="V148" s="329"/>
      <c r="W148" s="329"/>
      <c r="X148" s="329"/>
      <c r="Y148" s="66"/>
      <c r="Z148" s="66"/>
    </row>
    <row r="149" spans="1:53" ht="14.25" customHeight="1" x14ac:dyDescent="0.3">
      <c r="A149" s="330" t="s">
        <v>114</v>
      </c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67"/>
      <c r="Z149" s="67"/>
    </row>
    <row r="150" spans="1:53" ht="16.5" customHeight="1" x14ac:dyDescent="0.3">
      <c r="A150" s="64" t="s">
        <v>271</v>
      </c>
      <c r="B150" s="64" t="s">
        <v>272</v>
      </c>
      <c r="C150" s="37">
        <v>4301011450</v>
      </c>
      <c r="D150" s="325">
        <v>4680115881402</v>
      </c>
      <c r="E150" s="325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8" t="s">
        <v>112</v>
      </c>
      <c r="L150" s="39" t="s">
        <v>111</v>
      </c>
      <c r="M150" s="38">
        <v>55</v>
      </c>
      <c r="N150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27"/>
      <c r="P150" s="327"/>
      <c r="Q150" s="327"/>
      <c r="R150" s="328"/>
      <c r="S150" s="40" t="s">
        <v>48</v>
      </c>
      <c r="T150" s="40" t="s">
        <v>48</v>
      </c>
      <c r="U150" s="41" t="s">
        <v>0</v>
      </c>
      <c r="V150" s="59">
        <v>0</v>
      </c>
      <c r="W150" s="56">
        <f>IFERROR(IF(V150="",0,CEILING((V150/$H150),1)*$H150),"")</f>
        <v>0</v>
      </c>
      <c r="X150" s="42" t="str">
        <f>IFERROR(IF(W150=0,"",ROUNDUP(W150/H150,0)*0.02175),"")</f>
        <v/>
      </c>
      <c r="Y150" s="69" t="s">
        <v>48</v>
      </c>
      <c r="Z150" s="70" t="s">
        <v>48</v>
      </c>
      <c r="AD150" s="71"/>
      <c r="BA150" s="147" t="s">
        <v>66</v>
      </c>
    </row>
    <row r="151" spans="1:53" ht="27" customHeight="1" x14ac:dyDescent="0.3">
      <c r="A151" s="64" t="s">
        <v>273</v>
      </c>
      <c r="B151" s="64" t="s">
        <v>274</v>
      </c>
      <c r="C151" s="37">
        <v>4301011454</v>
      </c>
      <c r="D151" s="325">
        <v>4680115881396</v>
      </c>
      <c r="E151" s="325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8" t="s">
        <v>80</v>
      </c>
      <c r="L151" s="39" t="s">
        <v>79</v>
      </c>
      <c r="M151" s="38">
        <v>55</v>
      </c>
      <c r="N151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27"/>
      <c r="P151" s="327"/>
      <c r="Q151" s="327"/>
      <c r="R151" s="328"/>
      <c r="S151" s="40" t="s">
        <v>48</v>
      </c>
      <c r="T151" s="40" t="s">
        <v>48</v>
      </c>
      <c r="U151" s="41" t="s">
        <v>0</v>
      </c>
      <c r="V151" s="59">
        <v>0</v>
      </c>
      <c r="W151" s="56">
        <f>IFERROR(IF(V151="",0,CEILING((V151/$H151),1)*$H151),"")</f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48" t="s">
        <v>66</v>
      </c>
    </row>
    <row r="152" spans="1:53" ht="12.5" x14ac:dyDescent="0.25">
      <c r="A152" s="319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20"/>
      <c r="N152" s="316" t="s">
        <v>43</v>
      </c>
      <c r="O152" s="317"/>
      <c r="P152" s="317"/>
      <c r="Q152" s="317"/>
      <c r="R152" s="317"/>
      <c r="S152" s="317"/>
      <c r="T152" s="318"/>
      <c r="U152" s="43" t="s">
        <v>42</v>
      </c>
      <c r="V152" s="44">
        <f>IFERROR(V150/H150,"0")+IFERROR(V151/H151,"0")</f>
        <v>0</v>
      </c>
      <c r="W152" s="44">
        <f>IFERROR(W150/H150,"0")+IFERROR(W151/H151,"0")</f>
        <v>0</v>
      </c>
      <c r="X152" s="44">
        <f>IFERROR(IF(X150="",0,X150),"0")+IFERROR(IF(X151="",0,X151),"0")</f>
        <v>0</v>
      </c>
      <c r="Y152" s="68"/>
      <c r="Z152" s="68"/>
    </row>
    <row r="153" spans="1:53" ht="12.5" x14ac:dyDescent="0.25">
      <c r="A153" s="319"/>
      <c r="B153" s="319"/>
      <c r="C153" s="319"/>
      <c r="D153" s="319"/>
      <c r="E153" s="319"/>
      <c r="F153" s="319"/>
      <c r="G153" s="319"/>
      <c r="H153" s="319"/>
      <c r="I153" s="319"/>
      <c r="J153" s="319"/>
      <c r="K153" s="319"/>
      <c r="L153" s="319"/>
      <c r="M153" s="320"/>
      <c r="N153" s="316" t="s">
        <v>43</v>
      </c>
      <c r="O153" s="317"/>
      <c r="P153" s="317"/>
      <c r="Q153" s="317"/>
      <c r="R153" s="317"/>
      <c r="S153" s="317"/>
      <c r="T153" s="318"/>
      <c r="U153" s="43" t="s">
        <v>0</v>
      </c>
      <c r="V153" s="44">
        <f>IFERROR(SUM(V150:V151),"0")</f>
        <v>0</v>
      </c>
      <c r="W153" s="44">
        <f>IFERROR(SUM(W150:W151),"0")</f>
        <v>0</v>
      </c>
      <c r="X153" s="43"/>
      <c r="Y153" s="68"/>
      <c r="Z153" s="68"/>
    </row>
    <row r="154" spans="1:53" ht="14.25" customHeight="1" x14ac:dyDescent="0.3">
      <c r="A154" s="330" t="s">
        <v>108</v>
      </c>
      <c r="B154" s="330"/>
      <c r="C154" s="330"/>
      <c r="D154" s="330"/>
      <c r="E154" s="330"/>
      <c r="F154" s="330"/>
      <c r="G154" s="330"/>
      <c r="H154" s="330"/>
      <c r="I154" s="330"/>
      <c r="J154" s="330"/>
      <c r="K154" s="330"/>
      <c r="L154" s="330"/>
      <c r="M154" s="330"/>
      <c r="N154" s="330"/>
      <c r="O154" s="330"/>
      <c r="P154" s="330"/>
      <c r="Q154" s="330"/>
      <c r="R154" s="330"/>
      <c r="S154" s="330"/>
      <c r="T154" s="330"/>
      <c r="U154" s="330"/>
      <c r="V154" s="330"/>
      <c r="W154" s="330"/>
      <c r="X154" s="330"/>
      <c r="Y154" s="67"/>
      <c r="Z154" s="67"/>
    </row>
    <row r="155" spans="1:53" ht="16.5" customHeight="1" x14ac:dyDescent="0.3">
      <c r="A155" s="64" t="s">
        <v>275</v>
      </c>
      <c r="B155" s="64" t="s">
        <v>276</v>
      </c>
      <c r="C155" s="37">
        <v>4301020262</v>
      </c>
      <c r="D155" s="325">
        <v>4680115882935</v>
      </c>
      <c r="E155" s="325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131</v>
      </c>
      <c r="M155" s="38">
        <v>50</v>
      </c>
      <c r="N155" s="495" t="s">
        <v>277</v>
      </c>
      <c r="O155" s="327"/>
      <c r="P155" s="327"/>
      <c r="Q155" s="327"/>
      <c r="R155" s="328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49" t="s">
        <v>66</v>
      </c>
    </row>
    <row r="156" spans="1:53" ht="16.5" customHeight="1" x14ac:dyDescent="0.3">
      <c r="A156" s="64" t="s">
        <v>278</v>
      </c>
      <c r="B156" s="64" t="s">
        <v>279</v>
      </c>
      <c r="C156" s="37">
        <v>4301020220</v>
      </c>
      <c r="D156" s="325">
        <v>4680115880764</v>
      </c>
      <c r="E156" s="325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8" t="s">
        <v>80</v>
      </c>
      <c r="L156" s="39" t="s">
        <v>111</v>
      </c>
      <c r="M156" s="38">
        <v>50</v>
      </c>
      <c r="N156" s="4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27"/>
      <c r="P156" s="327"/>
      <c r="Q156" s="327"/>
      <c r="R156" s="328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0" t="s">
        <v>66</v>
      </c>
    </row>
    <row r="157" spans="1:53" ht="12.5" x14ac:dyDescent="0.25">
      <c r="A157" s="319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20"/>
      <c r="N157" s="316" t="s">
        <v>43</v>
      </c>
      <c r="O157" s="317"/>
      <c r="P157" s="317"/>
      <c r="Q157" s="317"/>
      <c r="R157" s="317"/>
      <c r="S157" s="317"/>
      <c r="T157" s="318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ht="12.5" x14ac:dyDescent="0.25">
      <c r="A158" s="319"/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19"/>
      <c r="M158" s="320"/>
      <c r="N158" s="316" t="s">
        <v>43</v>
      </c>
      <c r="O158" s="317"/>
      <c r="P158" s="317"/>
      <c r="Q158" s="317"/>
      <c r="R158" s="317"/>
      <c r="S158" s="317"/>
      <c r="T158" s="318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3">
      <c r="A159" s="330" t="s">
        <v>76</v>
      </c>
      <c r="B159" s="330"/>
      <c r="C159" s="330"/>
      <c r="D159" s="330"/>
      <c r="E159" s="330"/>
      <c r="F159" s="330"/>
      <c r="G159" s="330"/>
      <c r="H159" s="330"/>
      <c r="I159" s="330"/>
      <c r="J159" s="330"/>
      <c r="K159" s="330"/>
      <c r="L159" s="330"/>
      <c r="M159" s="330"/>
      <c r="N159" s="330"/>
      <c r="O159" s="330"/>
      <c r="P159" s="330"/>
      <c r="Q159" s="330"/>
      <c r="R159" s="330"/>
      <c r="S159" s="330"/>
      <c r="T159" s="330"/>
      <c r="U159" s="330"/>
      <c r="V159" s="330"/>
      <c r="W159" s="330"/>
      <c r="X159" s="330"/>
      <c r="Y159" s="67"/>
      <c r="Z159" s="67"/>
    </row>
    <row r="160" spans="1:53" ht="27" customHeight="1" x14ac:dyDescent="0.3">
      <c r="A160" s="64" t="s">
        <v>280</v>
      </c>
      <c r="B160" s="64" t="s">
        <v>281</v>
      </c>
      <c r="C160" s="37">
        <v>4301031224</v>
      </c>
      <c r="D160" s="325">
        <v>4680115882683</v>
      </c>
      <c r="E160" s="325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8" t="s">
        <v>80</v>
      </c>
      <c r="L160" s="39" t="s">
        <v>79</v>
      </c>
      <c r="M160" s="38">
        <v>40</v>
      </c>
      <c r="N160" s="4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27"/>
      <c r="P160" s="327"/>
      <c r="Q160" s="327"/>
      <c r="R160" s="328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IFERROR(IF(W160=0,"",ROUNDUP(W160/H160,0)*0.00937),"")</f>
        <v/>
      </c>
      <c r="Y160" s="69" t="s">
        <v>48</v>
      </c>
      <c r="Z160" s="70" t="s">
        <v>48</v>
      </c>
      <c r="AD160" s="71"/>
      <c r="BA160" s="151" t="s">
        <v>66</v>
      </c>
    </row>
    <row r="161" spans="1:53" ht="27" customHeight="1" x14ac:dyDescent="0.3">
      <c r="A161" s="64" t="s">
        <v>282</v>
      </c>
      <c r="B161" s="64" t="s">
        <v>283</v>
      </c>
      <c r="C161" s="37">
        <v>4301031230</v>
      </c>
      <c r="D161" s="325">
        <v>4680115882690</v>
      </c>
      <c r="E161" s="325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8" t="s">
        <v>80</v>
      </c>
      <c r="L161" s="39" t="s">
        <v>79</v>
      </c>
      <c r="M161" s="38">
        <v>40</v>
      </c>
      <c r="N161" s="4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27"/>
      <c r="P161" s="327"/>
      <c r="Q161" s="327"/>
      <c r="R161" s="328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IFERROR(IF(W161=0,"",ROUNDUP(W161/H161,0)*0.00937),"")</f>
        <v/>
      </c>
      <c r="Y161" s="69" t="s">
        <v>48</v>
      </c>
      <c r="Z161" s="70" t="s">
        <v>48</v>
      </c>
      <c r="AD161" s="71"/>
      <c r="BA161" s="152" t="s">
        <v>66</v>
      </c>
    </row>
    <row r="162" spans="1:53" ht="27" customHeight="1" x14ac:dyDescent="0.3">
      <c r="A162" s="64" t="s">
        <v>284</v>
      </c>
      <c r="B162" s="64" t="s">
        <v>285</v>
      </c>
      <c r="C162" s="37">
        <v>4301031220</v>
      </c>
      <c r="D162" s="325">
        <v>4680115882669</v>
      </c>
      <c r="E162" s="325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8" t="s">
        <v>80</v>
      </c>
      <c r="L162" s="39" t="s">
        <v>79</v>
      </c>
      <c r="M162" s="38">
        <v>40</v>
      </c>
      <c r="N162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27"/>
      <c r="P162" s="327"/>
      <c r="Q162" s="327"/>
      <c r="R162" s="328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IFERROR(IF(W162=0,"",ROUNDUP(W162/H162,0)*0.00937),"")</f>
        <v/>
      </c>
      <c r="Y162" s="69" t="s">
        <v>48</v>
      </c>
      <c r="Z162" s="70" t="s">
        <v>48</v>
      </c>
      <c r="AD162" s="71"/>
      <c r="BA162" s="153" t="s">
        <v>66</v>
      </c>
    </row>
    <row r="163" spans="1:53" ht="27" customHeight="1" x14ac:dyDescent="0.3">
      <c r="A163" s="64" t="s">
        <v>286</v>
      </c>
      <c r="B163" s="64" t="s">
        <v>287</v>
      </c>
      <c r="C163" s="37">
        <v>4301031221</v>
      </c>
      <c r="D163" s="325">
        <v>4680115882676</v>
      </c>
      <c r="E163" s="325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27"/>
      <c r="P163" s="327"/>
      <c r="Q163" s="327"/>
      <c r="R163" s="328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ht="12.5" x14ac:dyDescent="0.25">
      <c r="A164" s="319"/>
      <c r="B164" s="319"/>
      <c r="C164" s="319"/>
      <c r="D164" s="319"/>
      <c r="E164" s="319"/>
      <c r="F164" s="319"/>
      <c r="G164" s="319"/>
      <c r="H164" s="319"/>
      <c r="I164" s="319"/>
      <c r="J164" s="319"/>
      <c r="K164" s="319"/>
      <c r="L164" s="319"/>
      <c r="M164" s="320"/>
      <c r="N164" s="316" t="s">
        <v>43</v>
      </c>
      <c r="O164" s="317"/>
      <c r="P164" s="317"/>
      <c r="Q164" s="317"/>
      <c r="R164" s="317"/>
      <c r="S164" s="317"/>
      <c r="T164" s="318"/>
      <c r="U164" s="43" t="s">
        <v>42</v>
      </c>
      <c r="V164" s="44">
        <f>IFERROR(V160/H160,"0")+IFERROR(V161/H161,"0")+IFERROR(V162/H162,"0")+IFERROR(V163/H163,"0")</f>
        <v>0</v>
      </c>
      <c r="W164" s="44">
        <f>IFERROR(W160/H160,"0")+IFERROR(W161/H161,"0")+IFERROR(W162/H162,"0")+IFERROR(W163/H163,"0")</f>
        <v>0</v>
      </c>
      <c r="X164" s="44">
        <f>IFERROR(IF(X160="",0,X160),"0")+IFERROR(IF(X161="",0,X161),"0")+IFERROR(IF(X162="",0,X162),"0")+IFERROR(IF(X163="",0,X163),"0")</f>
        <v>0</v>
      </c>
      <c r="Y164" s="68"/>
      <c r="Z164" s="68"/>
    </row>
    <row r="165" spans="1:53" ht="12.5" x14ac:dyDescent="0.25">
      <c r="A165" s="319"/>
      <c r="B165" s="319"/>
      <c r="C165" s="319"/>
      <c r="D165" s="319"/>
      <c r="E165" s="319"/>
      <c r="F165" s="319"/>
      <c r="G165" s="319"/>
      <c r="H165" s="319"/>
      <c r="I165" s="319"/>
      <c r="J165" s="319"/>
      <c r="K165" s="319"/>
      <c r="L165" s="319"/>
      <c r="M165" s="320"/>
      <c r="N165" s="316" t="s">
        <v>43</v>
      </c>
      <c r="O165" s="317"/>
      <c r="P165" s="317"/>
      <c r="Q165" s="317"/>
      <c r="R165" s="317"/>
      <c r="S165" s="317"/>
      <c r="T165" s="318"/>
      <c r="U165" s="43" t="s">
        <v>0</v>
      </c>
      <c r="V165" s="44">
        <f>IFERROR(SUM(V160:V163),"0")</f>
        <v>0</v>
      </c>
      <c r="W165" s="44">
        <f>IFERROR(SUM(W160:W163),"0")</f>
        <v>0</v>
      </c>
      <c r="X165" s="43"/>
      <c r="Y165" s="68"/>
      <c r="Z165" s="68"/>
    </row>
    <row r="166" spans="1:53" ht="14.25" customHeight="1" x14ac:dyDescent="0.3">
      <c r="A166" s="330" t="s">
        <v>81</v>
      </c>
      <c r="B166" s="330"/>
      <c r="C166" s="330"/>
      <c r="D166" s="330"/>
      <c r="E166" s="330"/>
      <c r="F166" s="330"/>
      <c r="G166" s="330"/>
      <c r="H166" s="330"/>
      <c r="I166" s="330"/>
      <c r="J166" s="330"/>
      <c r="K166" s="330"/>
      <c r="L166" s="330"/>
      <c r="M166" s="330"/>
      <c r="N166" s="330"/>
      <c r="O166" s="330"/>
      <c r="P166" s="330"/>
      <c r="Q166" s="330"/>
      <c r="R166" s="330"/>
      <c r="S166" s="330"/>
      <c r="T166" s="330"/>
      <c r="U166" s="330"/>
      <c r="V166" s="330"/>
      <c r="W166" s="330"/>
      <c r="X166" s="330"/>
      <c r="Y166" s="67"/>
      <c r="Z166" s="67"/>
    </row>
    <row r="167" spans="1:53" ht="27" customHeight="1" x14ac:dyDescent="0.3">
      <c r="A167" s="64" t="s">
        <v>288</v>
      </c>
      <c r="B167" s="64" t="s">
        <v>289</v>
      </c>
      <c r="C167" s="37">
        <v>4301051409</v>
      </c>
      <c r="D167" s="325">
        <v>4680115881556</v>
      </c>
      <c r="E167" s="325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8" t="s">
        <v>112</v>
      </c>
      <c r="L167" s="39" t="s">
        <v>131</v>
      </c>
      <c r="M167" s="38">
        <v>45</v>
      </c>
      <c r="N167" s="4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27"/>
      <c r="P167" s="327"/>
      <c r="Q167" s="327"/>
      <c r="R167" s="328"/>
      <c r="S167" s="40" t="s">
        <v>48</v>
      </c>
      <c r="T167" s="40" t="s">
        <v>48</v>
      </c>
      <c r="U167" s="41" t="s">
        <v>0</v>
      </c>
      <c r="V167" s="59">
        <v>0</v>
      </c>
      <c r="W167" s="56">
        <f t="shared" ref="W167:W183" si="8">IFERROR(IF(V167="",0,CEILING((V167/$H167),1)*$H167),"")</f>
        <v>0</v>
      </c>
      <c r="X167" s="42" t="str">
        <f>IFERROR(IF(W167=0,"",ROUNDUP(W167/H167,0)*0.01196),"")</f>
        <v/>
      </c>
      <c r="Y167" s="69" t="s">
        <v>48</v>
      </c>
      <c r="Z167" s="70" t="s">
        <v>48</v>
      </c>
      <c r="AD167" s="71"/>
      <c r="BA167" s="155" t="s">
        <v>66</v>
      </c>
    </row>
    <row r="168" spans="1:53" ht="16.5" customHeight="1" x14ac:dyDescent="0.3">
      <c r="A168" s="64" t="s">
        <v>290</v>
      </c>
      <c r="B168" s="64" t="s">
        <v>291</v>
      </c>
      <c r="C168" s="37">
        <v>4301051538</v>
      </c>
      <c r="D168" s="325">
        <v>4680115880573</v>
      </c>
      <c r="E168" s="325"/>
      <c r="F168" s="63">
        <v>1.45</v>
      </c>
      <c r="G168" s="38">
        <v>6</v>
      </c>
      <c r="H168" s="63">
        <v>8.6999999999999993</v>
      </c>
      <c r="I168" s="63">
        <v>9.2639999999999993</v>
      </c>
      <c r="J168" s="38">
        <v>56</v>
      </c>
      <c r="K168" s="38" t="s">
        <v>112</v>
      </c>
      <c r="L168" s="39" t="s">
        <v>79</v>
      </c>
      <c r="M168" s="38">
        <v>45</v>
      </c>
      <c r="N168" s="482" t="s">
        <v>292</v>
      </c>
      <c r="O168" s="327"/>
      <c r="P168" s="327"/>
      <c r="Q168" s="327"/>
      <c r="R168" s="328"/>
      <c r="S168" s="40" t="s">
        <v>48</v>
      </c>
      <c r="T168" s="40" t="s">
        <v>48</v>
      </c>
      <c r="U168" s="41" t="s">
        <v>0</v>
      </c>
      <c r="V168" s="59">
        <v>0</v>
      </c>
      <c r="W168" s="56">
        <f t="shared" si="8"/>
        <v>0</v>
      </c>
      <c r="X168" s="42" t="str">
        <f>IFERROR(IF(W168=0,"",ROUNDUP(W168/H168,0)*0.02175),"")</f>
        <v/>
      </c>
      <c r="Y168" s="69" t="s">
        <v>48</v>
      </c>
      <c r="Z168" s="70" t="s">
        <v>48</v>
      </c>
      <c r="AD168" s="71"/>
      <c r="BA168" s="156" t="s">
        <v>66</v>
      </c>
    </row>
    <row r="169" spans="1:53" ht="27" customHeight="1" x14ac:dyDescent="0.3">
      <c r="A169" s="64" t="s">
        <v>293</v>
      </c>
      <c r="B169" s="64" t="s">
        <v>294</v>
      </c>
      <c r="C169" s="37">
        <v>4301051408</v>
      </c>
      <c r="D169" s="325">
        <v>4680115881594</v>
      </c>
      <c r="E169" s="325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8" t="s">
        <v>112</v>
      </c>
      <c r="L169" s="39" t="s">
        <v>131</v>
      </c>
      <c r="M169" s="38">
        <v>40</v>
      </c>
      <c r="N169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27"/>
      <c r="P169" s="327"/>
      <c r="Q169" s="327"/>
      <c r="R169" s="328"/>
      <c r="S169" s="40" t="s">
        <v>48</v>
      </c>
      <c r="T169" s="40" t="s">
        <v>48</v>
      </c>
      <c r="U169" s="41" t="s">
        <v>0</v>
      </c>
      <c r="V169" s="59">
        <v>0</v>
      </c>
      <c r="W169" s="56">
        <f t="shared" si="8"/>
        <v>0</v>
      </c>
      <c r="X169" s="42" t="str">
        <f>IFERROR(IF(W169=0,"",ROUNDUP(W169/H169,0)*0.02175),"")</f>
        <v/>
      </c>
      <c r="Y169" s="69" t="s">
        <v>48</v>
      </c>
      <c r="Z169" s="70" t="s">
        <v>48</v>
      </c>
      <c r="AD169" s="71"/>
      <c r="BA169" s="157" t="s">
        <v>66</v>
      </c>
    </row>
    <row r="170" spans="1:53" ht="27" customHeight="1" x14ac:dyDescent="0.3">
      <c r="A170" s="64" t="s">
        <v>295</v>
      </c>
      <c r="B170" s="64" t="s">
        <v>296</v>
      </c>
      <c r="C170" s="37">
        <v>4301051505</v>
      </c>
      <c r="D170" s="325">
        <v>4680115881587</v>
      </c>
      <c r="E170" s="325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79</v>
      </c>
      <c r="M170" s="38">
        <v>40</v>
      </c>
      <c r="N170" s="484" t="s">
        <v>297</v>
      </c>
      <c r="O170" s="327"/>
      <c r="P170" s="327"/>
      <c r="Q170" s="327"/>
      <c r="R170" s="328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si="8"/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3">
      <c r="A171" s="64" t="s">
        <v>298</v>
      </c>
      <c r="B171" s="64" t="s">
        <v>299</v>
      </c>
      <c r="C171" s="37">
        <v>4301051380</v>
      </c>
      <c r="D171" s="325">
        <v>4680115880962</v>
      </c>
      <c r="E171" s="325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8" t="s">
        <v>112</v>
      </c>
      <c r="L171" s="39" t="s">
        <v>79</v>
      </c>
      <c r="M171" s="38">
        <v>40</v>
      </c>
      <c r="N171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27"/>
      <c r="P171" s="327"/>
      <c r="Q171" s="327"/>
      <c r="R171" s="328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3">
      <c r="A172" s="64" t="s">
        <v>300</v>
      </c>
      <c r="B172" s="64" t="s">
        <v>301</v>
      </c>
      <c r="C172" s="37">
        <v>4301051411</v>
      </c>
      <c r="D172" s="325">
        <v>4680115881617</v>
      </c>
      <c r="E172" s="325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8" t="s">
        <v>112</v>
      </c>
      <c r="L172" s="39" t="s">
        <v>131</v>
      </c>
      <c r="M172" s="38">
        <v>40</v>
      </c>
      <c r="N172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27"/>
      <c r="P172" s="327"/>
      <c r="Q172" s="327"/>
      <c r="R172" s="328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3">
      <c r="A173" s="64" t="s">
        <v>302</v>
      </c>
      <c r="B173" s="64" t="s">
        <v>303</v>
      </c>
      <c r="C173" s="37">
        <v>4301051487</v>
      </c>
      <c r="D173" s="325">
        <v>4680115881228</v>
      </c>
      <c r="E173" s="325"/>
      <c r="F173" s="63">
        <v>0.4</v>
      </c>
      <c r="G173" s="38">
        <v>6</v>
      </c>
      <c r="H173" s="63">
        <v>2.4</v>
      </c>
      <c r="I173" s="63">
        <v>2.6720000000000002</v>
      </c>
      <c r="J173" s="38">
        <v>156</v>
      </c>
      <c r="K173" s="38" t="s">
        <v>80</v>
      </c>
      <c r="L173" s="39" t="s">
        <v>79</v>
      </c>
      <c r="M173" s="38">
        <v>40</v>
      </c>
      <c r="N173" s="477" t="s">
        <v>304</v>
      </c>
      <c r="O173" s="327"/>
      <c r="P173" s="327"/>
      <c r="Q173" s="327"/>
      <c r="R173" s="328"/>
      <c r="S173" s="40" t="s">
        <v>48</v>
      </c>
      <c r="T173" s="40" t="s">
        <v>48</v>
      </c>
      <c r="U173" s="41" t="s">
        <v>0</v>
      </c>
      <c r="V173" s="59">
        <v>254.4</v>
      </c>
      <c r="W173" s="56">
        <f t="shared" si="8"/>
        <v>254.39999999999998</v>
      </c>
      <c r="X173" s="42">
        <f>IFERROR(IF(W173=0,"",ROUNDUP(W173/H173,0)*0.00753),"")</f>
        <v>0.79818</v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3">
      <c r="A174" s="64" t="s">
        <v>305</v>
      </c>
      <c r="B174" s="64" t="s">
        <v>306</v>
      </c>
      <c r="C174" s="37">
        <v>4301051506</v>
      </c>
      <c r="D174" s="325">
        <v>4680115881037</v>
      </c>
      <c r="E174" s="325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8" t="s">
        <v>80</v>
      </c>
      <c r="L174" s="39" t="s">
        <v>79</v>
      </c>
      <c r="M174" s="38">
        <v>40</v>
      </c>
      <c r="N174" s="478" t="s">
        <v>307</v>
      </c>
      <c r="O174" s="327"/>
      <c r="P174" s="327"/>
      <c r="Q174" s="327"/>
      <c r="R174" s="328"/>
      <c r="S174" s="40" t="s">
        <v>48</v>
      </c>
      <c r="T174" s="40" t="s">
        <v>48</v>
      </c>
      <c r="U174" s="41" t="s">
        <v>0</v>
      </c>
      <c r="V174" s="59">
        <v>228.48</v>
      </c>
      <c r="W174" s="56">
        <f t="shared" si="8"/>
        <v>228.48</v>
      </c>
      <c r="X174" s="42">
        <f>IFERROR(IF(W174=0,"",ROUNDUP(W174/H174,0)*0.00937),"")</f>
        <v>0.63715999999999995</v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3">
      <c r="A175" s="64" t="s">
        <v>308</v>
      </c>
      <c r="B175" s="64" t="s">
        <v>309</v>
      </c>
      <c r="C175" s="37">
        <v>4301051384</v>
      </c>
      <c r="D175" s="325">
        <v>4680115881211</v>
      </c>
      <c r="E175" s="325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8" t="s">
        <v>80</v>
      </c>
      <c r="L175" s="39" t="s">
        <v>79</v>
      </c>
      <c r="M175" s="38">
        <v>45</v>
      </c>
      <c r="N175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27"/>
      <c r="P175" s="327"/>
      <c r="Q175" s="327"/>
      <c r="R175" s="328"/>
      <c r="S175" s="40" t="s">
        <v>48</v>
      </c>
      <c r="T175" s="40" t="s">
        <v>48</v>
      </c>
      <c r="U175" s="41" t="s">
        <v>0</v>
      </c>
      <c r="V175" s="59">
        <v>384</v>
      </c>
      <c r="W175" s="56">
        <f t="shared" si="8"/>
        <v>384</v>
      </c>
      <c r="X175" s="42">
        <f>IFERROR(IF(W175=0,"",ROUNDUP(W175/H175,0)*0.00753),"")</f>
        <v>1.2048000000000001</v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3">
      <c r="A176" s="64" t="s">
        <v>310</v>
      </c>
      <c r="B176" s="64" t="s">
        <v>311</v>
      </c>
      <c r="C176" s="37">
        <v>4301051378</v>
      </c>
      <c r="D176" s="325">
        <v>4680115881020</v>
      </c>
      <c r="E176" s="325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8" t="s">
        <v>80</v>
      </c>
      <c r="L176" s="39" t="s">
        <v>79</v>
      </c>
      <c r="M176" s="38">
        <v>45</v>
      </c>
      <c r="N176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27"/>
      <c r="P176" s="327"/>
      <c r="Q176" s="327"/>
      <c r="R176" s="328"/>
      <c r="S176" s="40" t="s">
        <v>48</v>
      </c>
      <c r="T176" s="40" t="s">
        <v>48</v>
      </c>
      <c r="U176" s="41" t="s">
        <v>0</v>
      </c>
      <c r="V176" s="59">
        <v>285.59999999999997</v>
      </c>
      <c r="W176" s="56">
        <f t="shared" si="8"/>
        <v>285.59999999999997</v>
      </c>
      <c r="X176" s="42">
        <f>IFERROR(IF(W176=0,"",ROUNDUP(W176/H176,0)*0.00937),"")</f>
        <v>0.79644999999999999</v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3">
      <c r="A177" s="64" t="s">
        <v>312</v>
      </c>
      <c r="B177" s="64" t="s">
        <v>313</v>
      </c>
      <c r="C177" s="37">
        <v>4301051407</v>
      </c>
      <c r="D177" s="325">
        <v>4680115882195</v>
      </c>
      <c r="E177" s="325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8" t="s">
        <v>80</v>
      </c>
      <c r="L177" s="39" t="s">
        <v>131</v>
      </c>
      <c r="M177" s="38">
        <v>40</v>
      </c>
      <c r="N177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27"/>
      <c r="P177" s="327"/>
      <c r="Q177" s="327"/>
      <c r="R177" s="328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 t="shared" ref="X177:X183" si="9">IFERROR(IF(W177=0,"",ROUNDUP(W177/H177,0)*0.00753),"")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3">
      <c r="A178" s="64" t="s">
        <v>314</v>
      </c>
      <c r="B178" s="64" t="s">
        <v>315</v>
      </c>
      <c r="C178" s="37">
        <v>4301051479</v>
      </c>
      <c r="D178" s="325">
        <v>4680115882607</v>
      </c>
      <c r="E178" s="325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8" t="s">
        <v>80</v>
      </c>
      <c r="L178" s="39" t="s">
        <v>131</v>
      </c>
      <c r="M178" s="38">
        <v>45</v>
      </c>
      <c r="N178" s="47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27"/>
      <c r="P178" s="327"/>
      <c r="Q178" s="327"/>
      <c r="R178" s="32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 t="shared" si="9"/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3">
      <c r="A179" s="64" t="s">
        <v>316</v>
      </c>
      <c r="B179" s="64" t="s">
        <v>317</v>
      </c>
      <c r="C179" s="37">
        <v>4301051468</v>
      </c>
      <c r="D179" s="325">
        <v>4680115880092</v>
      </c>
      <c r="E179" s="325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80</v>
      </c>
      <c r="L179" s="39" t="s">
        <v>131</v>
      </c>
      <c r="M179" s="38">
        <v>45</v>
      </c>
      <c r="N179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27"/>
      <c r="P179" s="327"/>
      <c r="Q179" s="327"/>
      <c r="R179" s="32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 t="shared" si="9"/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3">
      <c r="A180" s="64" t="s">
        <v>318</v>
      </c>
      <c r="B180" s="64" t="s">
        <v>319</v>
      </c>
      <c r="C180" s="37">
        <v>4301051469</v>
      </c>
      <c r="D180" s="325">
        <v>4680115880221</v>
      </c>
      <c r="E180" s="325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8" t="s">
        <v>80</v>
      </c>
      <c r="L180" s="39" t="s">
        <v>131</v>
      </c>
      <c r="M180" s="38">
        <v>45</v>
      </c>
      <c r="N180" s="47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27"/>
      <c r="P180" s="327"/>
      <c r="Q180" s="327"/>
      <c r="R180" s="32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si="9"/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3">
      <c r="A181" s="64" t="s">
        <v>320</v>
      </c>
      <c r="B181" s="64" t="s">
        <v>321</v>
      </c>
      <c r="C181" s="37">
        <v>4301051523</v>
      </c>
      <c r="D181" s="325">
        <v>4680115882942</v>
      </c>
      <c r="E181" s="325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80</v>
      </c>
      <c r="L181" s="39" t="s">
        <v>79</v>
      </c>
      <c r="M181" s="38">
        <v>40</v>
      </c>
      <c r="N181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27"/>
      <c r="P181" s="327"/>
      <c r="Q181" s="327"/>
      <c r="R181" s="328"/>
      <c r="S181" s="40" t="s">
        <v>48</v>
      </c>
      <c r="T181" s="40" t="s">
        <v>48</v>
      </c>
      <c r="U181" s="41" t="s">
        <v>0</v>
      </c>
      <c r="V181" s="59">
        <v>72</v>
      </c>
      <c r="W181" s="56">
        <f t="shared" si="8"/>
        <v>72</v>
      </c>
      <c r="X181" s="42">
        <f t="shared" si="9"/>
        <v>0.30120000000000002</v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3">
      <c r="A182" s="64" t="s">
        <v>322</v>
      </c>
      <c r="B182" s="64" t="s">
        <v>323</v>
      </c>
      <c r="C182" s="37">
        <v>4301051326</v>
      </c>
      <c r="D182" s="325">
        <v>4680115880504</v>
      </c>
      <c r="E182" s="325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79</v>
      </c>
      <c r="M182" s="38">
        <v>40</v>
      </c>
      <c r="N182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27"/>
      <c r="P182" s="327"/>
      <c r="Q182" s="327"/>
      <c r="R182" s="328"/>
      <c r="S182" s="40" t="s">
        <v>48</v>
      </c>
      <c r="T182" s="40" t="s">
        <v>48</v>
      </c>
      <c r="U182" s="41" t="s">
        <v>0</v>
      </c>
      <c r="V182" s="59">
        <v>96</v>
      </c>
      <c r="W182" s="56">
        <f t="shared" si="8"/>
        <v>96</v>
      </c>
      <c r="X182" s="42">
        <f t="shared" si="9"/>
        <v>0.30120000000000002</v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3">
      <c r="A183" s="64" t="s">
        <v>324</v>
      </c>
      <c r="B183" s="64" t="s">
        <v>325</v>
      </c>
      <c r="C183" s="37">
        <v>4301051410</v>
      </c>
      <c r="D183" s="325">
        <v>4680115882164</v>
      </c>
      <c r="E183" s="325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8" t="s">
        <v>80</v>
      </c>
      <c r="L183" s="39" t="s">
        <v>131</v>
      </c>
      <c r="M183" s="38">
        <v>40</v>
      </c>
      <c r="N183" s="4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27"/>
      <c r="P183" s="327"/>
      <c r="Q183" s="327"/>
      <c r="R183" s="32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2.5" x14ac:dyDescent="0.25">
      <c r="A184" s="319"/>
      <c r="B184" s="319"/>
      <c r="C184" s="319"/>
      <c r="D184" s="319"/>
      <c r="E184" s="319"/>
      <c r="F184" s="319"/>
      <c r="G184" s="319"/>
      <c r="H184" s="319"/>
      <c r="I184" s="319"/>
      <c r="J184" s="319"/>
      <c r="K184" s="319"/>
      <c r="L184" s="319"/>
      <c r="M184" s="320"/>
      <c r="N184" s="316" t="s">
        <v>43</v>
      </c>
      <c r="O184" s="317"/>
      <c r="P184" s="317"/>
      <c r="Q184" s="317"/>
      <c r="R184" s="317"/>
      <c r="S184" s="317"/>
      <c r="T184" s="318"/>
      <c r="U184" s="43" t="s">
        <v>42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499</v>
      </c>
      <c r="W184" s="44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499</v>
      </c>
      <c r="X184" s="44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4.0389900000000001</v>
      </c>
      <c r="Y184" s="68"/>
      <c r="Z184" s="68"/>
    </row>
    <row r="185" spans="1:53" ht="12.5" x14ac:dyDescent="0.25">
      <c r="A185" s="319"/>
      <c r="B185" s="319"/>
      <c r="C185" s="319"/>
      <c r="D185" s="319"/>
      <c r="E185" s="319"/>
      <c r="F185" s="319"/>
      <c r="G185" s="319"/>
      <c r="H185" s="319"/>
      <c r="I185" s="319"/>
      <c r="J185" s="319"/>
      <c r="K185" s="319"/>
      <c r="L185" s="319"/>
      <c r="M185" s="320"/>
      <c r="N185" s="316" t="s">
        <v>43</v>
      </c>
      <c r="O185" s="317"/>
      <c r="P185" s="317"/>
      <c r="Q185" s="317"/>
      <c r="R185" s="317"/>
      <c r="S185" s="317"/>
      <c r="T185" s="318"/>
      <c r="U185" s="43" t="s">
        <v>0</v>
      </c>
      <c r="V185" s="44">
        <f>IFERROR(SUM(V167:V183),"0")</f>
        <v>1320.48</v>
      </c>
      <c r="W185" s="44">
        <f>IFERROR(SUM(W167:W183),"0")</f>
        <v>1320.48</v>
      </c>
      <c r="X185" s="43"/>
      <c r="Y185" s="68"/>
      <c r="Z185" s="68"/>
    </row>
    <row r="186" spans="1:53" ht="14.25" customHeight="1" x14ac:dyDescent="0.3">
      <c r="A186" s="330" t="s">
        <v>220</v>
      </c>
      <c r="B186" s="330"/>
      <c r="C186" s="330"/>
      <c r="D186" s="330"/>
      <c r="E186" s="330"/>
      <c r="F186" s="330"/>
      <c r="G186" s="330"/>
      <c r="H186" s="330"/>
      <c r="I186" s="330"/>
      <c r="J186" s="330"/>
      <c r="K186" s="330"/>
      <c r="L186" s="330"/>
      <c r="M186" s="330"/>
      <c r="N186" s="330"/>
      <c r="O186" s="330"/>
      <c r="P186" s="330"/>
      <c r="Q186" s="330"/>
      <c r="R186" s="330"/>
      <c r="S186" s="330"/>
      <c r="T186" s="330"/>
      <c r="U186" s="330"/>
      <c r="V186" s="330"/>
      <c r="W186" s="330"/>
      <c r="X186" s="330"/>
      <c r="Y186" s="67"/>
      <c r="Z186" s="67"/>
    </row>
    <row r="187" spans="1:53" ht="16.5" customHeight="1" x14ac:dyDescent="0.3">
      <c r="A187" s="64" t="s">
        <v>326</v>
      </c>
      <c r="B187" s="64" t="s">
        <v>327</v>
      </c>
      <c r="C187" s="37">
        <v>4301060338</v>
      </c>
      <c r="D187" s="325">
        <v>4680115880801</v>
      </c>
      <c r="E187" s="325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79</v>
      </c>
      <c r="M187" s="38">
        <v>40</v>
      </c>
      <c r="N187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7" s="327"/>
      <c r="P187" s="327"/>
      <c r="Q187" s="327"/>
      <c r="R187" s="328"/>
      <c r="S187" s="40" t="s">
        <v>48</v>
      </c>
      <c r="T187" s="40" t="s">
        <v>48</v>
      </c>
      <c r="U187" s="41" t="s">
        <v>0</v>
      </c>
      <c r="V187" s="59">
        <v>134.4</v>
      </c>
      <c r="W187" s="56">
        <f>IFERROR(IF(V187="",0,CEILING((V187/$H187),1)*$H187),"")</f>
        <v>134.4</v>
      </c>
      <c r="X187" s="42">
        <f>IFERROR(IF(W187=0,"",ROUNDUP(W187/H187,0)*0.00753),"")</f>
        <v>0.42168</v>
      </c>
      <c r="Y187" s="69" t="s">
        <v>48</v>
      </c>
      <c r="Z187" s="70" t="s">
        <v>48</v>
      </c>
      <c r="AD187" s="71"/>
      <c r="BA187" s="172" t="s">
        <v>66</v>
      </c>
    </row>
    <row r="188" spans="1:53" ht="27" customHeight="1" x14ac:dyDescent="0.3">
      <c r="A188" s="64" t="s">
        <v>328</v>
      </c>
      <c r="B188" s="64" t="s">
        <v>329</v>
      </c>
      <c r="C188" s="37">
        <v>4301060339</v>
      </c>
      <c r="D188" s="325">
        <v>4680115880818</v>
      </c>
      <c r="E188" s="32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8">
        <v>40</v>
      </c>
      <c r="N188" s="4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8" s="327"/>
      <c r="P188" s="327"/>
      <c r="Q188" s="327"/>
      <c r="R188" s="328"/>
      <c r="S188" s="40" t="s">
        <v>48</v>
      </c>
      <c r="T188" s="40" t="s">
        <v>48</v>
      </c>
      <c r="U188" s="41" t="s">
        <v>0</v>
      </c>
      <c r="V188" s="59">
        <v>160.80000000000001</v>
      </c>
      <c r="W188" s="56">
        <f>IFERROR(IF(V188="",0,CEILING((V188/$H188),1)*$H188),"")</f>
        <v>160.79999999999998</v>
      </c>
      <c r="X188" s="42">
        <f>IFERROR(IF(W188=0,"",ROUNDUP(W188/H188,0)*0.00753),"")</f>
        <v>0.50451000000000001</v>
      </c>
      <c r="Y188" s="69" t="s">
        <v>48</v>
      </c>
      <c r="Z188" s="70" t="s">
        <v>48</v>
      </c>
      <c r="AD188" s="71"/>
      <c r="BA188" s="173" t="s">
        <v>66</v>
      </c>
    </row>
    <row r="189" spans="1:53" ht="12.5" x14ac:dyDescent="0.25">
      <c r="A189" s="319"/>
      <c r="B189" s="319"/>
      <c r="C189" s="319"/>
      <c r="D189" s="319"/>
      <c r="E189" s="319"/>
      <c r="F189" s="319"/>
      <c r="G189" s="319"/>
      <c r="H189" s="319"/>
      <c r="I189" s="319"/>
      <c r="J189" s="319"/>
      <c r="K189" s="319"/>
      <c r="L189" s="319"/>
      <c r="M189" s="320"/>
      <c r="N189" s="316" t="s">
        <v>43</v>
      </c>
      <c r="O189" s="317"/>
      <c r="P189" s="317"/>
      <c r="Q189" s="317"/>
      <c r="R189" s="317"/>
      <c r="S189" s="317"/>
      <c r="T189" s="318"/>
      <c r="U189" s="43" t="s">
        <v>42</v>
      </c>
      <c r="V189" s="44">
        <f>IFERROR(V187/H187,"0")+IFERROR(V188/H188,"0")</f>
        <v>123.00000000000003</v>
      </c>
      <c r="W189" s="44">
        <f>IFERROR(W187/H187,"0")+IFERROR(W188/H188,"0")</f>
        <v>123</v>
      </c>
      <c r="X189" s="44">
        <f>IFERROR(IF(X187="",0,X187),"0")+IFERROR(IF(X188="",0,X188),"0")</f>
        <v>0.92619000000000007</v>
      </c>
      <c r="Y189" s="68"/>
      <c r="Z189" s="68"/>
    </row>
    <row r="190" spans="1:53" ht="12.5" x14ac:dyDescent="0.25">
      <c r="A190" s="319"/>
      <c r="B190" s="319"/>
      <c r="C190" s="319"/>
      <c r="D190" s="319"/>
      <c r="E190" s="319"/>
      <c r="F190" s="319"/>
      <c r="G190" s="319"/>
      <c r="H190" s="319"/>
      <c r="I190" s="319"/>
      <c r="J190" s="319"/>
      <c r="K190" s="319"/>
      <c r="L190" s="319"/>
      <c r="M190" s="320"/>
      <c r="N190" s="316" t="s">
        <v>43</v>
      </c>
      <c r="O190" s="317"/>
      <c r="P190" s="317"/>
      <c r="Q190" s="317"/>
      <c r="R190" s="317"/>
      <c r="S190" s="317"/>
      <c r="T190" s="318"/>
      <c r="U190" s="43" t="s">
        <v>0</v>
      </c>
      <c r="V190" s="44">
        <f>IFERROR(SUM(V187:V188),"0")</f>
        <v>295.20000000000005</v>
      </c>
      <c r="W190" s="44">
        <f>IFERROR(SUM(W187:W188),"0")</f>
        <v>295.2</v>
      </c>
      <c r="X190" s="43"/>
      <c r="Y190" s="68"/>
      <c r="Z190" s="68"/>
    </row>
    <row r="191" spans="1:53" ht="16.5" customHeight="1" x14ac:dyDescent="0.3">
      <c r="A191" s="329" t="s">
        <v>330</v>
      </c>
      <c r="B191" s="329"/>
      <c r="C191" s="329"/>
      <c r="D191" s="329"/>
      <c r="E191" s="329"/>
      <c r="F191" s="329"/>
      <c r="G191" s="329"/>
      <c r="H191" s="329"/>
      <c r="I191" s="329"/>
      <c r="J191" s="329"/>
      <c r="K191" s="329"/>
      <c r="L191" s="329"/>
      <c r="M191" s="329"/>
      <c r="N191" s="329"/>
      <c r="O191" s="329"/>
      <c r="P191" s="329"/>
      <c r="Q191" s="329"/>
      <c r="R191" s="329"/>
      <c r="S191" s="329"/>
      <c r="T191" s="329"/>
      <c r="U191" s="329"/>
      <c r="V191" s="329"/>
      <c r="W191" s="329"/>
      <c r="X191" s="329"/>
      <c r="Y191" s="66"/>
      <c r="Z191" s="66"/>
    </row>
    <row r="192" spans="1:53" ht="14.25" customHeight="1" x14ac:dyDescent="0.3">
      <c r="A192" s="330" t="s">
        <v>114</v>
      </c>
      <c r="B192" s="330"/>
      <c r="C192" s="330"/>
      <c r="D192" s="330"/>
      <c r="E192" s="330"/>
      <c r="F192" s="330"/>
      <c r="G192" s="330"/>
      <c r="H192" s="330"/>
      <c r="I192" s="330"/>
      <c r="J192" s="330"/>
      <c r="K192" s="330"/>
      <c r="L192" s="330"/>
      <c r="M192" s="330"/>
      <c r="N192" s="330"/>
      <c r="O192" s="330"/>
      <c r="P192" s="330"/>
      <c r="Q192" s="330"/>
      <c r="R192" s="330"/>
      <c r="S192" s="330"/>
      <c r="T192" s="330"/>
      <c r="U192" s="330"/>
      <c r="V192" s="330"/>
      <c r="W192" s="330"/>
      <c r="X192" s="330"/>
      <c r="Y192" s="67"/>
      <c r="Z192" s="67"/>
    </row>
    <row r="193" spans="1:53" ht="27" customHeight="1" x14ac:dyDescent="0.3">
      <c r="A193" s="64" t="s">
        <v>331</v>
      </c>
      <c r="B193" s="64" t="s">
        <v>332</v>
      </c>
      <c r="C193" s="37">
        <v>4301011346</v>
      </c>
      <c r="D193" s="325">
        <v>4607091387445</v>
      </c>
      <c r="E193" s="325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8" t="s">
        <v>112</v>
      </c>
      <c r="L193" s="39" t="s">
        <v>111</v>
      </c>
      <c r="M193" s="38">
        <v>31</v>
      </c>
      <c r="N193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3" s="327"/>
      <c r="P193" s="327"/>
      <c r="Q193" s="327"/>
      <c r="R193" s="328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ref="W193:W206" si="10">IFERROR(IF(V193="",0,CEILING((V193/$H193),1)*$H193),"")</f>
        <v>0</v>
      </c>
      <c r="X193" s="42" t="str">
        <f>IFERROR(IF(W193=0,"",ROUNDUP(W193/H193,0)*0.02175),"")</f>
        <v/>
      </c>
      <c r="Y193" s="69" t="s">
        <v>48</v>
      </c>
      <c r="Z193" s="70" t="s">
        <v>48</v>
      </c>
      <c r="AD193" s="71"/>
      <c r="BA193" s="174" t="s">
        <v>66</v>
      </c>
    </row>
    <row r="194" spans="1:53" ht="27" customHeight="1" x14ac:dyDescent="0.3">
      <c r="A194" s="64" t="s">
        <v>333</v>
      </c>
      <c r="B194" s="64" t="s">
        <v>334</v>
      </c>
      <c r="C194" s="37">
        <v>4301011362</v>
      </c>
      <c r="D194" s="325">
        <v>4607091386004</v>
      </c>
      <c r="E194" s="325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8" t="s">
        <v>112</v>
      </c>
      <c r="L194" s="39" t="s">
        <v>119</v>
      </c>
      <c r="M194" s="38">
        <v>55</v>
      </c>
      <c r="N194" s="46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27"/>
      <c r="P194" s="327"/>
      <c r="Q194" s="327"/>
      <c r="R194" s="328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10"/>
        <v>0</v>
      </c>
      <c r="X194" s="42" t="str">
        <f>IFERROR(IF(W194=0,"",ROUNDUP(W194/H194,0)*0.02039),"")</f>
        <v/>
      </c>
      <c r="Y194" s="69" t="s">
        <v>48</v>
      </c>
      <c r="Z194" s="70" t="s">
        <v>48</v>
      </c>
      <c r="AD194" s="71"/>
      <c r="BA194" s="175" t="s">
        <v>66</v>
      </c>
    </row>
    <row r="195" spans="1:53" ht="27" customHeight="1" x14ac:dyDescent="0.3">
      <c r="A195" s="64" t="s">
        <v>333</v>
      </c>
      <c r="B195" s="64" t="s">
        <v>335</v>
      </c>
      <c r="C195" s="37">
        <v>4301011308</v>
      </c>
      <c r="D195" s="325">
        <v>4607091386004</v>
      </c>
      <c r="E195" s="325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8" t="s">
        <v>112</v>
      </c>
      <c r="L195" s="39" t="s">
        <v>111</v>
      </c>
      <c r="M195" s="38">
        <v>55</v>
      </c>
      <c r="N195" s="4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27"/>
      <c r="P195" s="327"/>
      <c r="Q195" s="327"/>
      <c r="R195" s="328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10"/>
        <v>0</v>
      </c>
      <c r="X195" s="42" t="str">
        <f>IFERROR(IF(W195=0,"",ROUNDUP(W195/H195,0)*0.02175),"")</f>
        <v/>
      </c>
      <c r="Y195" s="69" t="s">
        <v>48</v>
      </c>
      <c r="Z195" s="70" t="s">
        <v>48</v>
      </c>
      <c r="AD195" s="71"/>
      <c r="BA195" s="176" t="s">
        <v>66</v>
      </c>
    </row>
    <row r="196" spans="1:53" ht="27" customHeight="1" x14ac:dyDescent="0.3">
      <c r="A196" s="64" t="s">
        <v>336</v>
      </c>
      <c r="B196" s="64" t="s">
        <v>337</v>
      </c>
      <c r="C196" s="37">
        <v>4301011347</v>
      </c>
      <c r="D196" s="325">
        <v>4607091386073</v>
      </c>
      <c r="E196" s="325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8" t="s">
        <v>112</v>
      </c>
      <c r="L196" s="39" t="s">
        <v>111</v>
      </c>
      <c r="M196" s="38">
        <v>31</v>
      </c>
      <c r="N196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6" s="327"/>
      <c r="P196" s="327"/>
      <c r="Q196" s="327"/>
      <c r="R196" s="328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si="10"/>
        <v>0</v>
      </c>
      <c r="X196" s="42" t="str">
        <f>IFERROR(IF(W196=0,"",ROUNDUP(W196/H196,0)*0.02175),"")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3">
      <c r="A197" s="64" t="s">
        <v>338</v>
      </c>
      <c r="B197" s="64" t="s">
        <v>339</v>
      </c>
      <c r="C197" s="37">
        <v>4301010928</v>
      </c>
      <c r="D197" s="325">
        <v>4607091387322</v>
      </c>
      <c r="E197" s="325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8" t="s">
        <v>112</v>
      </c>
      <c r="L197" s="39" t="s">
        <v>111</v>
      </c>
      <c r="M197" s="38">
        <v>55</v>
      </c>
      <c r="N197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27"/>
      <c r="P197" s="327"/>
      <c r="Q197" s="327"/>
      <c r="R197" s="328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IFERROR(IF(W197=0,"",ROUNDUP(W197/H197,0)*0.02175),"")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3">
      <c r="A198" s="64" t="s">
        <v>338</v>
      </c>
      <c r="B198" s="64" t="s">
        <v>340</v>
      </c>
      <c r="C198" s="37">
        <v>4301011395</v>
      </c>
      <c r="D198" s="325">
        <v>4607091387322</v>
      </c>
      <c r="E198" s="325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8" t="s">
        <v>112</v>
      </c>
      <c r="L198" s="39" t="s">
        <v>119</v>
      </c>
      <c r="M198" s="38">
        <v>55</v>
      </c>
      <c r="N198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27"/>
      <c r="P198" s="327"/>
      <c r="Q198" s="327"/>
      <c r="R198" s="328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IFERROR(IF(W198=0,"",ROUNDUP(W198/H198,0)*0.02039),"")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3">
      <c r="A199" s="64" t="s">
        <v>341</v>
      </c>
      <c r="B199" s="64" t="s">
        <v>342</v>
      </c>
      <c r="C199" s="37">
        <v>4301011311</v>
      </c>
      <c r="D199" s="325">
        <v>4607091387377</v>
      </c>
      <c r="E199" s="325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8" t="s">
        <v>112</v>
      </c>
      <c r="L199" s="39" t="s">
        <v>111</v>
      </c>
      <c r="M199" s="38">
        <v>55</v>
      </c>
      <c r="N19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9" s="327"/>
      <c r="P199" s="327"/>
      <c r="Q199" s="327"/>
      <c r="R199" s="328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3">
      <c r="A200" s="64" t="s">
        <v>343</v>
      </c>
      <c r="B200" s="64" t="s">
        <v>344</v>
      </c>
      <c r="C200" s="37">
        <v>4301010945</v>
      </c>
      <c r="D200" s="325">
        <v>4607091387353</v>
      </c>
      <c r="E200" s="325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0" s="327"/>
      <c r="P200" s="327"/>
      <c r="Q200" s="327"/>
      <c r="R200" s="328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3">
      <c r="A201" s="64" t="s">
        <v>345</v>
      </c>
      <c r="B201" s="64" t="s">
        <v>346</v>
      </c>
      <c r="C201" s="37">
        <v>4301011328</v>
      </c>
      <c r="D201" s="325">
        <v>4607091386011</v>
      </c>
      <c r="E201" s="325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8" t="s">
        <v>80</v>
      </c>
      <c r="L201" s="39" t="s">
        <v>79</v>
      </c>
      <c r="M201" s="38">
        <v>55</v>
      </c>
      <c r="N201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1" s="327"/>
      <c r="P201" s="327"/>
      <c r="Q201" s="327"/>
      <c r="R201" s="328"/>
      <c r="S201" s="40" t="s">
        <v>48</v>
      </c>
      <c r="T201" s="40" t="s">
        <v>48</v>
      </c>
      <c r="U201" s="41" t="s">
        <v>0</v>
      </c>
      <c r="V201" s="59">
        <v>120</v>
      </c>
      <c r="W201" s="56">
        <f t="shared" si="10"/>
        <v>120</v>
      </c>
      <c r="X201" s="42">
        <f t="shared" ref="X201:X206" si="11">IFERROR(IF(W201=0,"",ROUNDUP(W201/H201,0)*0.00937),"")</f>
        <v>0.22488</v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3">
      <c r="A202" s="64" t="s">
        <v>347</v>
      </c>
      <c r="B202" s="64" t="s">
        <v>348</v>
      </c>
      <c r="C202" s="37">
        <v>4301011329</v>
      </c>
      <c r="D202" s="325">
        <v>4607091387308</v>
      </c>
      <c r="E202" s="325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8" t="s">
        <v>80</v>
      </c>
      <c r="L202" s="39" t="s">
        <v>79</v>
      </c>
      <c r="M202" s="38">
        <v>55</v>
      </c>
      <c r="N202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2" s="327"/>
      <c r="P202" s="327"/>
      <c r="Q202" s="327"/>
      <c r="R202" s="328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 t="shared" si="11"/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3">
      <c r="A203" s="64" t="s">
        <v>349</v>
      </c>
      <c r="B203" s="64" t="s">
        <v>350</v>
      </c>
      <c r="C203" s="37">
        <v>4301011049</v>
      </c>
      <c r="D203" s="325">
        <v>4607091387339</v>
      </c>
      <c r="E203" s="325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8" t="s">
        <v>80</v>
      </c>
      <c r="L203" s="39" t="s">
        <v>111</v>
      </c>
      <c r="M203" s="38">
        <v>55</v>
      </c>
      <c r="N203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3" s="327"/>
      <c r="P203" s="327"/>
      <c r="Q203" s="327"/>
      <c r="R203" s="328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 t="shared" si="11"/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3">
      <c r="A204" s="64" t="s">
        <v>351</v>
      </c>
      <c r="B204" s="64" t="s">
        <v>352</v>
      </c>
      <c r="C204" s="37">
        <v>4301011433</v>
      </c>
      <c r="D204" s="325">
        <v>4680115882638</v>
      </c>
      <c r="E204" s="325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8" t="s">
        <v>80</v>
      </c>
      <c r="L204" s="39" t="s">
        <v>111</v>
      </c>
      <c r="M204" s="38">
        <v>90</v>
      </c>
      <c r="N204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4" s="327"/>
      <c r="P204" s="327"/>
      <c r="Q204" s="327"/>
      <c r="R204" s="328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si="11"/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3">
      <c r="A205" s="64" t="s">
        <v>353</v>
      </c>
      <c r="B205" s="64" t="s">
        <v>354</v>
      </c>
      <c r="C205" s="37">
        <v>4301011573</v>
      </c>
      <c r="D205" s="325">
        <v>4680115881938</v>
      </c>
      <c r="E205" s="325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8" t="s">
        <v>80</v>
      </c>
      <c r="L205" s="39" t="s">
        <v>111</v>
      </c>
      <c r="M205" s="38">
        <v>90</v>
      </c>
      <c r="N205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5" s="327"/>
      <c r="P205" s="327"/>
      <c r="Q205" s="327"/>
      <c r="R205" s="328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3">
      <c r="A206" s="64" t="s">
        <v>355</v>
      </c>
      <c r="B206" s="64" t="s">
        <v>356</v>
      </c>
      <c r="C206" s="37">
        <v>4301010944</v>
      </c>
      <c r="D206" s="325">
        <v>4607091387346</v>
      </c>
      <c r="E206" s="325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8" t="s">
        <v>80</v>
      </c>
      <c r="L206" s="39" t="s">
        <v>111</v>
      </c>
      <c r="M206" s="38">
        <v>55</v>
      </c>
      <c r="N206" s="4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6" s="327"/>
      <c r="P206" s="327"/>
      <c r="Q206" s="327"/>
      <c r="R206" s="328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12.5" x14ac:dyDescent="0.25">
      <c r="A207" s="319"/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  <c r="L207" s="319"/>
      <c r="M207" s="320"/>
      <c r="N207" s="316" t="s">
        <v>43</v>
      </c>
      <c r="O207" s="317"/>
      <c r="P207" s="317"/>
      <c r="Q207" s="317"/>
      <c r="R207" s="317"/>
      <c r="S207" s="317"/>
      <c r="T207" s="318"/>
      <c r="U207" s="43" t="s">
        <v>42</v>
      </c>
      <c r="V207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>24</v>
      </c>
      <c r="W207" s="44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>24</v>
      </c>
      <c r="X207" s="44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>0.22488</v>
      </c>
      <c r="Y207" s="68"/>
      <c r="Z207" s="68"/>
    </row>
    <row r="208" spans="1:53" ht="12.5" x14ac:dyDescent="0.25">
      <c r="A208" s="319"/>
      <c r="B208" s="319"/>
      <c r="C208" s="319"/>
      <c r="D208" s="319"/>
      <c r="E208" s="319"/>
      <c r="F208" s="319"/>
      <c r="G208" s="319"/>
      <c r="H208" s="319"/>
      <c r="I208" s="319"/>
      <c r="J208" s="319"/>
      <c r="K208" s="319"/>
      <c r="L208" s="319"/>
      <c r="M208" s="320"/>
      <c r="N208" s="316" t="s">
        <v>43</v>
      </c>
      <c r="O208" s="317"/>
      <c r="P208" s="317"/>
      <c r="Q208" s="317"/>
      <c r="R208" s="317"/>
      <c r="S208" s="317"/>
      <c r="T208" s="318"/>
      <c r="U208" s="43" t="s">
        <v>0</v>
      </c>
      <c r="V208" s="44">
        <f>IFERROR(SUM(V193:V206),"0")</f>
        <v>120</v>
      </c>
      <c r="W208" s="44">
        <f>IFERROR(SUM(W193:W206),"0")</f>
        <v>120</v>
      </c>
      <c r="X208" s="43"/>
      <c r="Y208" s="68"/>
      <c r="Z208" s="68"/>
    </row>
    <row r="209" spans="1:53" ht="14.25" customHeight="1" x14ac:dyDescent="0.3">
      <c r="A209" s="330" t="s">
        <v>108</v>
      </c>
      <c r="B209" s="330"/>
      <c r="C209" s="330"/>
      <c r="D209" s="330"/>
      <c r="E209" s="330"/>
      <c r="F209" s="330"/>
      <c r="G209" s="330"/>
      <c r="H209" s="330"/>
      <c r="I209" s="330"/>
      <c r="J209" s="330"/>
      <c r="K209" s="330"/>
      <c r="L209" s="330"/>
      <c r="M209" s="330"/>
      <c r="N209" s="330"/>
      <c r="O209" s="330"/>
      <c r="P209" s="330"/>
      <c r="Q209" s="330"/>
      <c r="R209" s="330"/>
      <c r="S209" s="330"/>
      <c r="T209" s="330"/>
      <c r="U209" s="330"/>
      <c r="V209" s="330"/>
      <c r="W209" s="330"/>
      <c r="X209" s="330"/>
      <c r="Y209" s="67"/>
      <c r="Z209" s="67"/>
    </row>
    <row r="210" spans="1:53" ht="27" customHeight="1" x14ac:dyDescent="0.3">
      <c r="A210" s="64" t="s">
        <v>357</v>
      </c>
      <c r="B210" s="64" t="s">
        <v>358</v>
      </c>
      <c r="C210" s="37">
        <v>4301020254</v>
      </c>
      <c r="D210" s="325">
        <v>4680115881914</v>
      </c>
      <c r="E210" s="325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45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0" s="327"/>
      <c r="P210" s="327"/>
      <c r="Q210" s="327"/>
      <c r="R210" s="328"/>
      <c r="S210" s="40" t="s">
        <v>48</v>
      </c>
      <c r="T210" s="40" t="s">
        <v>48</v>
      </c>
      <c r="U210" s="41" t="s">
        <v>0</v>
      </c>
      <c r="V210" s="59">
        <v>0</v>
      </c>
      <c r="W210" s="56">
        <f>IFERROR(IF(V210="",0,CEILING((V210/$H210),1)*$H210),"")</f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88" t="s">
        <v>66</v>
      </c>
    </row>
    <row r="211" spans="1:53" ht="12.5" x14ac:dyDescent="0.25">
      <c r="A211" s="319"/>
      <c r="B211" s="319"/>
      <c r="C211" s="319"/>
      <c r="D211" s="319"/>
      <c r="E211" s="319"/>
      <c r="F211" s="319"/>
      <c r="G211" s="319"/>
      <c r="H211" s="319"/>
      <c r="I211" s="319"/>
      <c r="J211" s="319"/>
      <c r="K211" s="319"/>
      <c r="L211" s="319"/>
      <c r="M211" s="320"/>
      <c r="N211" s="316" t="s">
        <v>43</v>
      </c>
      <c r="O211" s="317"/>
      <c r="P211" s="317"/>
      <c r="Q211" s="317"/>
      <c r="R211" s="317"/>
      <c r="S211" s="317"/>
      <c r="T211" s="318"/>
      <c r="U211" s="43" t="s">
        <v>42</v>
      </c>
      <c r="V211" s="44">
        <f>IFERROR(V210/H210,"0")</f>
        <v>0</v>
      </c>
      <c r="W211" s="44">
        <f>IFERROR(W210/H210,"0")</f>
        <v>0</v>
      </c>
      <c r="X211" s="44">
        <f>IFERROR(IF(X210="",0,X210),"0")</f>
        <v>0</v>
      </c>
      <c r="Y211" s="68"/>
      <c r="Z211" s="68"/>
    </row>
    <row r="212" spans="1:53" ht="12.5" x14ac:dyDescent="0.25">
      <c r="A212" s="319"/>
      <c r="B212" s="319"/>
      <c r="C212" s="319"/>
      <c r="D212" s="319"/>
      <c r="E212" s="319"/>
      <c r="F212" s="319"/>
      <c r="G212" s="319"/>
      <c r="H212" s="319"/>
      <c r="I212" s="319"/>
      <c r="J212" s="319"/>
      <c r="K212" s="319"/>
      <c r="L212" s="319"/>
      <c r="M212" s="320"/>
      <c r="N212" s="316" t="s">
        <v>43</v>
      </c>
      <c r="O212" s="317"/>
      <c r="P212" s="317"/>
      <c r="Q212" s="317"/>
      <c r="R212" s="317"/>
      <c r="S212" s="317"/>
      <c r="T212" s="318"/>
      <c r="U212" s="43" t="s">
        <v>0</v>
      </c>
      <c r="V212" s="44">
        <f>IFERROR(SUM(V210:V210),"0")</f>
        <v>0</v>
      </c>
      <c r="W212" s="44">
        <f>IFERROR(SUM(W210:W210),"0")</f>
        <v>0</v>
      </c>
      <c r="X212" s="43"/>
      <c r="Y212" s="68"/>
      <c r="Z212" s="68"/>
    </row>
    <row r="213" spans="1:53" ht="14.25" customHeight="1" x14ac:dyDescent="0.3">
      <c r="A213" s="330" t="s">
        <v>76</v>
      </c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30"/>
      <c r="P213" s="330"/>
      <c r="Q213" s="330"/>
      <c r="R213" s="330"/>
      <c r="S213" s="330"/>
      <c r="T213" s="330"/>
      <c r="U213" s="330"/>
      <c r="V213" s="330"/>
      <c r="W213" s="330"/>
      <c r="X213" s="330"/>
      <c r="Y213" s="67"/>
      <c r="Z213" s="67"/>
    </row>
    <row r="214" spans="1:53" ht="27" customHeight="1" x14ac:dyDescent="0.3">
      <c r="A214" s="64" t="s">
        <v>359</v>
      </c>
      <c r="B214" s="64" t="s">
        <v>360</v>
      </c>
      <c r="C214" s="37">
        <v>4301030878</v>
      </c>
      <c r="D214" s="325">
        <v>4607091387193</v>
      </c>
      <c r="E214" s="325"/>
      <c r="F214" s="63">
        <v>0.7</v>
      </c>
      <c r="G214" s="38">
        <v>6</v>
      </c>
      <c r="H214" s="63">
        <v>4.2</v>
      </c>
      <c r="I214" s="63">
        <v>4.46</v>
      </c>
      <c r="J214" s="38">
        <v>156</v>
      </c>
      <c r="K214" s="38" t="s">
        <v>80</v>
      </c>
      <c r="L214" s="39" t="s">
        <v>79</v>
      </c>
      <c r="M214" s="38">
        <v>35</v>
      </c>
      <c r="N214" s="4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4" s="327"/>
      <c r="P214" s="327"/>
      <c r="Q214" s="327"/>
      <c r="R214" s="328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IFERROR(IF(W214=0,"",ROUNDUP(W214/H214,0)*0.00753),"")</f>
        <v/>
      </c>
      <c r="Y214" s="69" t="s">
        <v>48</v>
      </c>
      <c r="Z214" s="70" t="s">
        <v>48</v>
      </c>
      <c r="AD214" s="71"/>
      <c r="BA214" s="189" t="s">
        <v>66</v>
      </c>
    </row>
    <row r="215" spans="1:53" ht="27" customHeight="1" x14ac:dyDescent="0.3">
      <c r="A215" s="64" t="s">
        <v>361</v>
      </c>
      <c r="B215" s="64" t="s">
        <v>362</v>
      </c>
      <c r="C215" s="37">
        <v>4301031153</v>
      </c>
      <c r="D215" s="325">
        <v>4607091387230</v>
      </c>
      <c r="E215" s="325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8" t="s">
        <v>80</v>
      </c>
      <c r="L215" s="39" t="s">
        <v>79</v>
      </c>
      <c r="M215" s="38">
        <v>40</v>
      </c>
      <c r="N215" s="4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5" s="327"/>
      <c r="P215" s="327"/>
      <c r="Q215" s="327"/>
      <c r="R215" s="328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IFERROR(IF(W215=0,"",ROUNDUP(W215/H215,0)*0.00753),"")</f>
        <v/>
      </c>
      <c r="Y215" s="69" t="s">
        <v>48</v>
      </c>
      <c r="Z215" s="70" t="s">
        <v>48</v>
      </c>
      <c r="AD215" s="71"/>
      <c r="BA215" s="190" t="s">
        <v>66</v>
      </c>
    </row>
    <row r="216" spans="1:53" ht="27" customHeight="1" x14ac:dyDescent="0.3">
      <c r="A216" s="64" t="s">
        <v>363</v>
      </c>
      <c r="B216" s="64" t="s">
        <v>364</v>
      </c>
      <c r="C216" s="37">
        <v>4301031152</v>
      </c>
      <c r="D216" s="325">
        <v>4607091387285</v>
      </c>
      <c r="E216" s="325"/>
      <c r="F216" s="63">
        <v>0.35</v>
      </c>
      <c r="G216" s="38">
        <v>6</v>
      </c>
      <c r="H216" s="63">
        <v>2.1</v>
      </c>
      <c r="I216" s="63">
        <v>2.23</v>
      </c>
      <c r="J216" s="38">
        <v>234</v>
      </c>
      <c r="K216" s="38" t="s">
        <v>175</v>
      </c>
      <c r="L216" s="39" t="s">
        <v>79</v>
      </c>
      <c r="M216" s="38">
        <v>40</v>
      </c>
      <c r="N216" s="4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6" s="327"/>
      <c r="P216" s="327"/>
      <c r="Q216" s="327"/>
      <c r="R216" s="328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IFERROR(IF(W216=0,"",ROUNDUP(W216/H216,0)*0.00502),"")</f>
        <v/>
      </c>
      <c r="Y216" s="69" t="s">
        <v>48</v>
      </c>
      <c r="Z216" s="70" t="s">
        <v>48</v>
      </c>
      <c r="AD216" s="71"/>
      <c r="BA216" s="191" t="s">
        <v>66</v>
      </c>
    </row>
    <row r="217" spans="1:53" ht="27" customHeight="1" x14ac:dyDescent="0.3">
      <c r="A217" s="64" t="s">
        <v>365</v>
      </c>
      <c r="B217" s="64" t="s">
        <v>366</v>
      </c>
      <c r="C217" s="37">
        <v>4301031151</v>
      </c>
      <c r="D217" s="325">
        <v>4607091389845</v>
      </c>
      <c r="E217" s="325"/>
      <c r="F217" s="63">
        <v>0.35</v>
      </c>
      <c r="G217" s="38">
        <v>6</v>
      </c>
      <c r="H217" s="63">
        <v>2.1</v>
      </c>
      <c r="I217" s="63">
        <v>2.2000000000000002</v>
      </c>
      <c r="J217" s="38">
        <v>234</v>
      </c>
      <c r="K217" s="38" t="s">
        <v>175</v>
      </c>
      <c r="L217" s="39" t="s">
        <v>79</v>
      </c>
      <c r="M217" s="38">
        <v>40</v>
      </c>
      <c r="N217" s="4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27"/>
      <c r="P217" s="327"/>
      <c r="Q217" s="327"/>
      <c r="R217" s="328"/>
      <c r="S217" s="40" t="s">
        <v>48</v>
      </c>
      <c r="T217" s="40" t="s">
        <v>48</v>
      </c>
      <c r="U217" s="41" t="s">
        <v>0</v>
      </c>
      <c r="V217" s="59">
        <v>0</v>
      </c>
      <c r="W217" s="56">
        <f>IFERROR(IF(V217="",0,CEILING((V217/$H217),1)*$H217),"")</f>
        <v>0</v>
      </c>
      <c r="X217" s="42" t="str">
        <f>IFERROR(IF(W217=0,"",ROUNDUP(W217/H217,0)*0.00502),"")</f>
        <v/>
      </c>
      <c r="Y217" s="69" t="s">
        <v>48</v>
      </c>
      <c r="Z217" s="70" t="s">
        <v>48</v>
      </c>
      <c r="AD217" s="71"/>
      <c r="BA217" s="192" t="s">
        <v>66</v>
      </c>
    </row>
    <row r="218" spans="1:53" ht="12.5" x14ac:dyDescent="0.25">
      <c r="A218" s="319"/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19"/>
      <c r="M218" s="320"/>
      <c r="N218" s="316" t="s">
        <v>43</v>
      </c>
      <c r="O218" s="317"/>
      <c r="P218" s="317"/>
      <c r="Q218" s="317"/>
      <c r="R218" s="317"/>
      <c r="S218" s="317"/>
      <c r="T218" s="318"/>
      <c r="U218" s="43" t="s">
        <v>42</v>
      </c>
      <c r="V218" s="44">
        <f>IFERROR(V214/H214,"0")+IFERROR(V215/H215,"0")+IFERROR(V216/H216,"0")+IFERROR(V217/H217,"0")</f>
        <v>0</v>
      </c>
      <c r="W218" s="44">
        <f>IFERROR(W214/H214,"0")+IFERROR(W215/H215,"0")+IFERROR(W216/H216,"0")+IFERROR(W217/H217,"0")</f>
        <v>0</v>
      </c>
      <c r="X218" s="44">
        <f>IFERROR(IF(X214="",0,X214),"0")+IFERROR(IF(X215="",0,X215),"0")+IFERROR(IF(X216="",0,X216),"0")+IFERROR(IF(X217="",0,X217),"0")</f>
        <v>0</v>
      </c>
      <c r="Y218" s="68"/>
      <c r="Z218" s="68"/>
    </row>
    <row r="219" spans="1:53" ht="12.5" x14ac:dyDescent="0.25">
      <c r="A219" s="319"/>
      <c r="B219" s="319"/>
      <c r="C219" s="319"/>
      <c r="D219" s="319"/>
      <c r="E219" s="319"/>
      <c r="F219" s="319"/>
      <c r="G219" s="319"/>
      <c r="H219" s="319"/>
      <c r="I219" s="319"/>
      <c r="J219" s="319"/>
      <c r="K219" s="319"/>
      <c r="L219" s="319"/>
      <c r="M219" s="320"/>
      <c r="N219" s="316" t="s">
        <v>43</v>
      </c>
      <c r="O219" s="317"/>
      <c r="P219" s="317"/>
      <c r="Q219" s="317"/>
      <c r="R219" s="317"/>
      <c r="S219" s="317"/>
      <c r="T219" s="318"/>
      <c r="U219" s="43" t="s">
        <v>0</v>
      </c>
      <c r="V219" s="44">
        <f>IFERROR(SUM(V214:V217),"0")</f>
        <v>0</v>
      </c>
      <c r="W219" s="44">
        <f>IFERROR(SUM(W214:W217),"0")</f>
        <v>0</v>
      </c>
      <c r="X219" s="43"/>
      <c r="Y219" s="68"/>
      <c r="Z219" s="68"/>
    </row>
    <row r="220" spans="1:53" ht="14.25" customHeight="1" x14ac:dyDescent="0.3">
      <c r="A220" s="330" t="s">
        <v>81</v>
      </c>
      <c r="B220" s="330"/>
      <c r="C220" s="330"/>
      <c r="D220" s="330"/>
      <c r="E220" s="330"/>
      <c r="F220" s="330"/>
      <c r="G220" s="330"/>
      <c r="H220" s="330"/>
      <c r="I220" s="330"/>
      <c r="J220" s="330"/>
      <c r="K220" s="330"/>
      <c r="L220" s="330"/>
      <c r="M220" s="330"/>
      <c r="N220" s="330"/>
      <c r="O220" s="330"/>
      <c r="P220" s="330"/>
      <c r="Q220" s="330"/>
      <c r="R220" s="330"/>
      <c r="S220" s="330"/>
      <c r="T220" s="330"/>
      <c r="U220" s="330"/>
      <c r="V220" s="330"/>
      <c r="W220" s="330"/>
      <c r="X220" s="330"/>
      <c r="Y220" s="67"/>
      <c r="Z220" s="67"/>
    </row>
    <row r="221" spans="1:53" ht="16.5" customHeight="1" x14ac:dyDescent="0.3">
      <c r="A221" s="64" t="s">
        <v>367</v>
      </c>
      <c r="B221" s="64" t="s">
        <v>368</v>
      </c>
      <c r="C221" s="37">
        <v>4301051100</v>
      </c>
      <c r="D221" s="325">
        <v>4607091387766</v>
      </c>
      <c r="E221" s="325"/>
      <c r="F221" s="63">
        <v>1.35</v>
      </c>
      <c r="G221" s="38">
        <v>6</v>
      </c>
      <c r="H221" s="63">
        <v>8.1</v>
      </c>
      <c r="I221" s="63">
        <v>8.6579999999999995</v>
      </c>
      <c r="J221" s="38">
        <v>56</v>
      </c>
      <c r="K221" s="38" t="s">
        <v>112</v>
      </c>
      <c r="L221" s="39" t="s">
        <v>131</v>
      </c>
      <c r="M221" s="38">
        <v>40</v>
      </c>
      <c r="N221" s="4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1" s="327"/>
      <c r="P221" s="327"/>
      <c r="Q221" s="327"/>
      <c r="R221" s="328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ref="W221:W229" si="12">IFERROR(IF(V221="",0,CEILING((V221/$H221),1)*$H221),"")</f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3" t="s">
        <v>66</v>
      </c>
    </row>
    <row r="222" spans="1:53" ht="27" customHeight="1" x14ac:dyDescent="0.3">
      <c r="A222" s="64" t="s">
        <v>369</v>
      </c>
      <c r="B222" s="64" t="s">
        <v>370</v>
      </c>
      <c r="C222" s="37">
        <v>4301051116</v>
      </c>
      <c r="D222" s="325">
        <v>4607091387957</v>
      </c>
      <c r="E222" s="325"/>
      <c r="F222" s="63">
        <v>1.3</v>
      </c>
      <c r="G222" s="38">
        <v>6</v>
      </c>
      <c r="H222" s="63">
        <v>7.8</v>
      </c>
      <c r="I222" s="63">
        <v>8.3640000000000008</v>
      </c>
      <c r="J222" s="38">
        <v>56</v>
      </c>
      <c r="K222" s="38" t="s">
        <v>112</v>
      </c>
      <c r="L222" s="39" t="s">
        <v>79</v>
      </c>
      <c r="M222" s="38">
        <v>40</v>
      </c>
      <c r="N222" s="4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2" s="327"/>
      <c r="P222" s="327"/>
      <c r="Q222" s="327"/>
      <c r="R222" s="328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4" t="s">
        <v>66</v>
      </c>
    </row>
    <row r="223" spans="1:53" ht="27" customHeight="1" x14ac:dyDescent="0.3">
      <c r="A223" s="64" t="s">
        <v>371</v>
      </c>
      <c r="B223" s="64" t="s">
        <v>372</v>
      </c>
      <c r="C223" s="37">
        <v>4301051115</v>
      </c>
      <c r="D223" s="325">
        <v>4607091387964</v>
      </c>
      <c r="E223" s="325"/>
      <c r="F223" s="63">
        <v>1.35</v>
      </c>
      <c r="G223" s="38">
        <v>6</v>
      </c>
      <c r="H223" s="63">
        <v>8.1</v>
      </c>
      <c r="I223" s="63">
        <v>8.6460000000000008</v>
      </c>
      <c r="J223" s="38">
        <v>56</v>
      </c>
      <c r="K223" s="38" t="s">
        <v>112</v>
      </c>
      <c r="L223" s="39" t="s">
        <v>79</v>
      </c>
      <c r="M223" s="38">
        <v>40</v>
      </c>
      <c r="N223" s="4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3" s="327"/>
      <c r="P223" s="327"/>
      <c r="Q223" s="327"/>
      <c r="R223" s="328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5" t="s">
        <v>66</v>
      </c>
    </row>
    <row r="224" spans="1:53" ht="27" customHeight="1" x14ac:dyDescent="0.3">
      <c r="A224" s="64" t="s">
        <v>373</v>
      </c>
      <c r="B224" s="64" t="s">
        <v>374</v>
      </c>
      <c r="C224" s="37">
        <v>4301051461</v>
      </c>
      <c r="D224" s="325">
        <v>4680115883604</v>
      </c>
      <c r="E224" s="325"/>
      <c r="F224" s="63">
        <v>0.35</v>
      </c>
      <c r="G224" s="38">
        <v>6</v>
      </c>
      <c r="H224" s="63">
        <v>2.1</v>
      </c>
      <c r="I224" s="63">
        <v>2.3719999999999999</v>
      </c>
      <c r="J224" s="38">
        <v>156</v>
      </c>
      <c r="K224" s="38" t="s">
        <v>80</v>
      </c>
      <c r="L224" s="39" t="s">
        <v>131</v>
      </c>
      <c r="M224" s="38">
        <v>45</v>
      </c>
      <c r="N224" s="444" t="s">
        <v>375</v>
      </c>
      <c r="O224" s="327"/>
      <c r="P224" s="327"/>
      <c r="Q224" s="327"/>
      <c r="R224" s="328"/>
      <c r="S224" s="40" t="s">
        <v>48</v>
      </c>
      <c r="T224" s="40" t="s">
        <v>48</v>
      </c>
      <c r="U224" s="41" t="s">
        <v>0</v>
      </c>
      <c r="V224" s="59">
        <v>701.4</v>
      </c>
      <c r="W224" s="56">
        <f t="shared" si="12"/>
        <v>701.4</v>
      </c>
      <c r="X224" s="42">
        <f>IFERROR(IF(W224=0,"",ROUNDUP(W224/H224,0)*0.00753),"")</f>
        <v>2.5150200000000003</v>
      </c>
      <c r="Y224" s="69" t="s">
        <v>48</v>
      </c>
      <c r="Z224" s="70" t="s">
        <v>48</v>
      </c>
      <c r="AD224" s="71"/>
      <c r="BA224" s="196" t="s">
        <v>66</v>
      </c>
    </row>
    <row r="225" spans="1:53" ht="27" customHeight="1" x14ac:dyDescent="0.3">
      <c r="A225" s="64" t="s">
        <v>376</v>
      </c>
      <c r="B225" s="64" t="s">
        <v>377</v>
      </c>
      <c r="C225" s="37">
        <v>4301051485</v>
      </c>
      <c r="D225" s="325">
        <v>4680115883567</v>
      </c>
      <c r="E225" s="325"/>
      <c r="F225" s="63">
        <v>0.35</v>
      </c>
      <c r="G225" s="38">
        <v>6</v>
      </c>
      <c r="H225" s="63">
        <v>2.1</v>
      </c>
      <c r="I225" s="63">
        <v>2.36</v>
      </c>
      <c r="J225" s="38">
        <v>156</v>
      </c>
      <c r="K225" s="38" t="s">
        <v>80</v>
      </c>
      <c r="L225" s="39" t="s">
        <v>79</v>
      </c>
      <c r="M225" s="38">
        <v>40</v>
      </c>
      <c r="N225" s="445" t="s">
        <v>378</v>
      </c>
      <c r="O225" s="327"/>
      <c r="P225" s="327"/>
      <c r="Q225" s="327"/>
      <c r="R225" s="328"/>
      <c r="S225" s="40" t="s">
        <v>48</v>
      </c>
      <c r="T225" s="40" t="s">
        <v>48</v>
      </c>
      <c r="U225" s="41" t="s">
        <v>0</v>
      </c>
      <c r="V225" s="59">
        <v>350.7</v>
      </c>
      <c r="W225" s="56">
        <f t="shared" si="12"/>
        <v>350.7</v>
      </c>
      <c r="X225" s="42">
        <f>IFERROR(IF(W225=0,"",ROUNDUP(W225/H225,0)*0.00753),"")</f>
        <v>1.2575100000000001</v>
      </c>
      <c r="Y225" s="69" t="s">
        <v>48</v>
      </c>
      <c r="Z225" s="70" t="s">
        <v>48</v>
      </c>
      <c r="AD225" s="71"/>
      <c r="BA225" s="197" t="s">
        <v>66</v>
      </c>
    </row>
    <row r="226" spans="1:53" ht="16.5" customHeight="1" x14ac:dyDescent="0.3">
      <c r="A226" s="64" t="s">
        <v>379</v>
      </c>
      <c r="B226" s="64" t="s">
        <v>380</v>
      </c>
      <c r="C226" s="37">
        <v>4301051134</v>
      </c>
      <c r="D226" s="325">
        <v>4607091381672</v>
      </c>
      <c r="E226" s="325"/>
      <c r="F226" s="63">
        <v>0.6</v>
      </c>
      <c r="G226" s="38">
        <v>6</v>
      </c>
      <c r="H226" s="63">
        <v>3.6</v>
      </c>
      <c r="I226" s="63">
        <v>3.8759999999999999</v>
      </c>
      <c r="J226" s="38">
        <v>120</v>
      </c>
      <c r="K226" s="38" t="s">
        <v>80</v>
      </c>
      <c r="L226" s="39" t="s">
        <v>79</v>
      </c>
      <c r="M226" s="38">
        <v>40</v>
      </c>
      <c r="N226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6" s="327"/>
      <c r="P226" s="327"/>
      <c r="Q226" s="327"/>
      <c r="R226" s="328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3">
      <c r="A227" s="64" t="s">
        <v>381</v>
      </c>
      <c r="B227" s="64" t="s">
        <v>382</v>
      </c>
      <c r="C227" s="37">
        <v>4301051130</v>
      </c>
      <c r="D227" s="325">
        <v>4607091387537</v>
      </c>
      <c r="E227" s="325"/>
      <c r="F227" s="63">
        <v>0.45</v>
      </c>
      <c r="G227" s="38">
        <v>6</v>
      </c>
      <c r="H227" s="63">
        <v>2.7</v>
      </c>
      <c r="I227" s="63">
        <v>2.99</v>
      </c>
      <c r="J227" s="38">
        <v>156</v>
      </c>
      <c r="K227" s="38" t="s">
        <v>80</v>
      </c>
      <c r="L227" s="39" t="s">
        <v>79</v>
      </c>
      <c r="M227" s="38">
        <v>40</v>
      </c>
      <c r="N227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7" s="327"/>
      <c r="P227" s="327"/>
      <c r="Q227" s="327"/>
      <c r="R227" s="328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IFERROR(IF(W227=0,"",ROUNDUP(W227/H227,0)*0.00753),"")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3">
      <c r="A228" s="64" t="s">
        <v>383</v>
      </c>
      <c r="B228" s="64" t="s">
        <v>384</v>
      </c>
      <c r="C228" s="37">
        <v>4301051132</v>
      </c>
      <c r="D228" s="325">
        <v>4607091387513</v>
      </c>
      <c r="E228" s="325"/>
      <c r="F228" s="63">
        <v>0.45</v>
      </c>
      <c r="G228" s="38">
        <v>6</v>
      </c>
      <c r="H228" s="63">
        <v>2.7</v>
      </c>
      <c r="I228" s="63">
        <v>2.9780000000000002</v>
      </c>
      <c r="J228" s="38">
        <v>156</v>
      </c>
      <c r="K228" s="38" t="s">
        <v>80</v>
      </c>
      <c r="L228" s="39" t="s">
        <v>79</v>
      </c>
      <c r="M228" s="38">
        <v>40</v>
      </c>
      <c r="N228" s="44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8" s="327"/>
      <c r="P228" s="327"/>
      <c r="Q228" s="327"/>
      <c r="R228" s="328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IFERROR(IF(W228=0,"",ROUNDUP(W228/H228,0)*0.00753),"")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3">
      <c r="A229" s="64" t="s">
        <v>385</v>
      </c>
      <c r="B229" s="64" t="s">
        <v>386</v>
      </c>
      <c r="C229" s="37">
        <v>4301051277</v>
      </c>
      <c r="D229" s="325">
        <v>4680115880511</v>
      </c>
      <c r="E229" s="325"/>
      <c r="F229" s="63">
        <v>0.33</v>
      </c>
      <c r="G229" s="38">
        <v>6</v>
      </c>
      <c r="H229" s="63">
        <v>1.98</v>
      </c>
      <c r="I229" s="63">
        <v>2.1800000000000002</v>
      </c>
      <c r="J229" s="38">
        <v>156</v>
      </c>
      <c r="K229" s="38" t="s">
        <v>80</v>
      </c>
      <c r="L229" s="39" t="s">
        <v>131</v>
      </c>
      <c r="M229" s="38">
        <v>40</v>
      </c>
      <c r="N229" s="44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9" s="327"/>
      <c r="P229" s="327"/>
      <c r="Q229" s="327"/>
      <c r="R229" s="328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12.5" x14ac:dyDescent="0.25">
      <c r="A230" s="319"/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19"/>
      <c r="M230" s="320"/>
      <c r="N230" s="316" t="s">
        <v>43</v>
      </c>
      <c r="O230" s="317"/>
      <c r="P230" s="317"/>
      <c r="Q230" s="317"/>
      <c r="R230" s="317"/>
      <c r="S230" s="317"/>
      <c r="T230" s="318"/>
      <c r="U230" s="43" t="s">
        <v>42</v>
      </c>
      <c r="V230" s="44">
        <f>IFERROR(V221/H221,"0")+IFERROR(V222/H222,"0")+IFERROR(V223/H223,"0")+IFERROR(V224/H224,"0")+IFERROR(V225/H225,"0")+IFERROR(V226/H226,"0")+IFERROR(V227/H227,"0")+IFERROR(V228/H228,"0")+IFERROR(V229/H229,"0")</f>
        <v>501</v>
      </c>
      <c r="W230" s="44">
        <f>IFERROR(W221/H221,"0")+IFERROR(W222/H222,"0")+IFERROR(W223/H223,"0")+IFERROR(W224/H224,"0")+IFERROR(W225/H225,"0")+IFERROR(W226/H226,"0")+IFERROR(W227/H227,"0")+IFERROR(W228/H228,"0")+IFERROR(W229/H229,"0")</f>
        <v>501</v>
      </c>
      <c r="X230" s="44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>3.7725300000000006</v>
      </c>
      <c r="Y230" s="68"/>
      <c r="Z230" s="68"/>
    </row>
    <row r="231" spans="1:53" ht="12.5" x14ac:dyDescent="0.25">
      <c r="A231" s="319"/>
      <c r="B231" s="319"/>
      <c r="C231" s="319"/>
      <c r="D231" s="319"/>
      <c r="E231" s="319"/>
      <c r="F231" s="319"/>
      <c r="G231" s="319"/>
      <c r="H231" s="319"/>
      <c r="I231" s="319"/>
      <c r="J231" s="319"/>
      <c r="K231" s="319"/>
      <c r="L231" s="319"/>
      <c r="M231" s="320"/>
      <c r="N231" s="316" t="s">
        <v>43</v>
      </c>
      <c r="O231" s="317"/>
      <c r="P231" s="317"/>
      <c r="Q231" s="317"/>
      <c r="R231" s="317"/>
      <c r="S231" s="317"/>
      <c r="T231" s="318"/>
      <c r="U231" s="43" t="s">
        <v>0</v>
      </c>
      <c r="V231" s="44">
        <f>IFERROR(SUM(V221:V229),"0")</f>
        <v>1052.0999999999999</v>
      </c>
      <c r="W231" s="44">
        <f>IFERROR(SUM(W221:W229),"0")</f>
        <v>1052.0999999999999</v>
      </c>
      <c r="X231" s="43"/>
      <c r="Y231" s="68"/>
      <c r="Z231" s="68"/>
    </row>
    <row r="232" spans="1:53" ht="14.25" customHeight="1" x14ac:dyDescent="0.3">
      <c r="A232" s="330" t="s">
        <v>220</v>
      </c>
      <c r="B232" s="330"/>
      <c r="C232" s="330"/>
      <c r="D232" s="330"/>
      <c r="E232" s="330"/>
      <c r="F232" s="330"/>
      <c r="G232" s="330"/>
      <c r="H232" s="330"/>
      <c r="I232" s="330"/>
      <c r="J232" s="330"/>
      <c r="K232" s="330"/>
      <c r="L232" s="330"/>
      <c r="M232" s="330"/>
      <c r="N232" s="330"/>
      <c r="O232" s="330"/>
      <c r="P232" s="330"/>
      <c r="Q232" s="330"/>
      <c r="R232" s="330"/>
      <c r="S232" s="330"/>
      <c r="T232" s="330"/>
      <c r="U232" s="330"/>
      <c r="V232" s="330"/>
      <c r="W232" s="330"/>
      <c r="X232" s="330"/>
      <c r="Y232" s="67"/>
      <c r="Z232" s="67"/>
    </row>
    <row r="233" spans="1:53" ht="16.5" customHeight="1" x14ac:dyDescent="0.3">
      <c r="A233" s="64" t="s">
        <v>387</v>
      </c>
      <c r="B233" s="64" t="s">
        <v>388</v>
      </c>
      <c r="C233" s="37">
        <v>4301060326</v>
      </c>
      <c r="D233" s="325">
        <v>4607091380880</v>
      </c>
      <c r="E233" s="325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8" t="s">
        <v>112</v>
      </c>
      <c r="L233" s="39" t="s">
        <v>79</v>
      </c>
      <c r="M233" s="38">
        <v>30</v>
      </c>
      <c r="N233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3" s="327"/>
      <c r="P233" s="327"/>
      <c r="Q233" s="327"/>
      <c r="R233" s="328"/>
      <c r="S233" s="40" t="s">
        <v>48</v>
      </c>
      <c r="T233" s="40" t="s">
        <v>48</v>
      </c>
      <c r="U233" s="41" t="s">
        <v>0</v>
      </c>
      <c r="V233" s="59">
        <v>0</v>
      </c>
      <c r="W233" s="56">
        <f>IFERROR(IF(V233="",0,CEILING((V233/$H233),1)*$H233),"")</f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2" t="s">
        <v>66</v>
      </c>
    </row>
    <row r="234" spans="1:53" ht="27" customHeight="1" x14ac:dyDescent="0.3">
      <c r="A234" s="64" t="s">
        <v>389</v>
      </c>
      <c r="B234" s="64" t="s">
        <v>390</v>
      </c>
      <c r="C234" s="37">
        <v>4301060308</v>
      </c>
      <c r="D234" s="325">
        <v>4607091384482</v>
      </c>
      <c r="E234" s="325"/>
      <c r="F234" s="63">
        <v>1.3</v>
      </c>
      <c r="G234" s="38">
        <v>6</v>
      </c>
      <c r="H234" s="63">
        <v>7.8</v>
      </c>
      <c r="I234" s="63">
        <v>8.3640000000000008</v>
      </c>
      <c r="J234" s="38">
        <v>56</v>
      </c>
      <c r="K234" s="38" t="s">
        <v>112</v>
      </c>
      <c r="L234" s="39" t="s">
        <v>79</v>
      </c>
      <c r="M234" s="38">
        <v>30</v>
      </c>
      <c r="N234" s="4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4" s="327"/>
      <c r="P234" s="327"/>
      <c r="Q234" s="327"/>
      <c r="R234" s="328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3" t="s">
        <v>66</v>
      </c>
    </row>
    <row r="235" spans="1:53" ht="16.5" customHeight="1" x14ac:dyDescent="0.3">
      <c r="A235" s="64" t="s">
        <v>391</v>
      </c>
      <c r="B235" s="64" t="s">
        <v>392</v>
      </c>
      <c r="C235" s="37">
        <v>4301060325</v>
      </c>
      <c r="D235" s="325">
        <v>4607091380897</v>
      </c>
      <c r="E235" s="325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8" t="s">
        <v>112</v>
      </c>
      <c r="L235" s="39" t="s">
        <v>79</v>
      </c>
      <c r="M235" s="38">
        <v>30</v>
      </c>
      <c r="N235" s="4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5" s="327"/>
      <c r="P235" s="327"/>
      <c r="Q235" s="327"/>
      <c r="R235" s="328"/>
      <c r="S235" s="40" t="s">
        <v>48</v>
      </c>
      <c r="T235" s="40" t="s">
        <v>48</v>
      </c>
      <c r="U235" s="41" t="s">
        <v>0</v>
      </c>
      <c r="V235" s="59">
        <v>0</v>
      </c>
      <c r="W235" s="56">
        <f>IFERROR(IF(V235="",0,CEILING((V235/$H235),1)*$H235),"")</f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4" t="s">
        <v>66</v>
      </c>
    </row>
    <row r="236" spans="1:53" ht="12.5" x14ac:dyDescent="0.25">
      <c r="A236" s="319"/>
      <c r="B236" s="319"/>
      <c r="C236" s="319"/>
      <c r="D236" s="319"/>
      <c r="E236" s="319"/>
      <c r="F236" s="319"/>
      <c r="G236" s="319"/>
      <c r="H236" s="319"/>
      <c r="I236" s="319"/>
      <c r="J236" s="319"/>
      <c r="K236" s="319"/>
      <c r="L236" s="319"/>
      <c r="M236" s="320"/>
      <c r="N236" s="316" t="s">
        <v>43</v>
      </c>
      <c r="O236" s="317"/>
      <c r="P236" s="317"/>
      <c r="Q236" s="317"/>
      <c r="R236" s="317"/>
      <c r="S236" s="317"/>
      <c r="T236" s="318"/>
      <c r="U236" s="43" t="s">
        <v>42</v>
      </c>
      <c r="V236" s="44">
        <f>IFERROR(V233/H233,"0")+IFERROR(V234/H234,"0")+IFERROR(V235/H235,"0")</f>
        <v>0</v>
      </c>
      <c r="W236" s="44">
        <f>IFERROR(W233/H233,"0")+IFERROR(W234/H234,"0")+IFERROR(W235/H235,"0")</f>
        <v>0</v>
      </c>
      <c r="X236" s="44">
        <f>IFERROR(IF(X233="",0,X233),"0")+IFERROR(IF(X234="",0,X234),"0")+IFERROR(IF(X235="",0,X235),"0")</f>
        <v>0</v>
      </c>
      <c r="Y236" s="68"/>
      <c r="Z236" s="68"/>
    </row>
    <row r="237" spans="1:53" ht="12.5" x14ac:dyDescent="0.25">
      <c r="A237" s="319"/>
      <c r="B237" s="319"/>
      <c r="C237" s="319"/>
      <c r="D237" s="319"/>
      <c r="E237" s="319"/>
      <c r="F237" s="319"/>
      <c r="G237" s="319"/>
      <c r="H237" s="319"/>
      <c r="I237" s="319"/>
      <c r="J237" s="319"/>
      <c r="K237" s="319"/>
      <c r="L237" s="319"/>
      <c r="M237" s="320"/>
      <c r="N237" s="316" t="s">
        <v>43</v>
      </c>
      <c r="O237" s="317"/>
      <c r="P237" s="317"/>
      <c r="Q237" s="317"/>
      <c r="R237" s="317"/>
      <c r="S237" s="317"/>
      <c r="T237" s="318"/>
      <c r="U237" s="43" t="s">
        <v>0</v>
      </c>
      <c r="V237" s="44">
        <f>IFERROR(SUM(V233:V235),"0")</f>
        <v>0</v>
      </c>
      <c r="W237" s="44">
        <f>IFERROR(SUM(W233:W235),"0")</f>
        <v>0</v>
      </c>
      <c r="X237" s="43"/>
      <c r="Y237" s="68"/>
      <c r="Z237" s="68"/>
    </row>
    <row r="238" spans="1:53" ht="14.25" customHeight="1" x14ac:dyDescent="0.3">
      <c r="A238" s="330" t="s">
        <v>94</v>
      </c>
      <c r="B238" s="330"/>
      <c r="C238" s="330"/>
      <c r="D238" s="330"/>
      <c r="E238" s="330"/>
      <c r="F238" s="330"/>
      <c r="G238" s="330"/>
      <c r="H238" s="330"/>
      <c r="I238" s="330"/>
      <c r="J238" s="330"/>
      <c r="K238" s="330"/>
      <c r="L238" s="330"/>
      <c r="M238" s="330"/>
      <c r="N238" s="330"/>
      <c r="O238" s="330"/>
      <c r="P238" s="330"/>
      <c r="Q238" s="330"/>
      <c r="R238" s="330"/>
      <c r="S238" s="330"/>
      <c r="T238" s="330"/>
      <c r="U238" s="330"/>
      <c r="V238" s="330"/>
      <c r="W238" s="330"/>
      <c r="X238" s="330"/>
      <c r="Y238" s="67"/>
      <c r="Z238" s="67"/>
    </row>
    <row r="239" spans="1:53" ht="16.5" customHeight="1" x14ac:dyDescent="0.3">
      <c r="A239" s="64" t="s">
        <v>393</v>
      </c>
      <c r="B239" s="64" t="s">
        <v>394</v>
      </c>
      <c r="C239" s="37">
        <v>4301030232</v>
      </c>
      <c r="D239" s="325">
        <v>4607091388374</v>
      </c>
      <c r="E239" s="325"/>
      <c r="F239" s="63">
        <v>0.38</v>
      </c>
      <c r="G239" s="38">
        <v>8</v>
      </c>
      <c r="H239" s="63">
        <v>3.04</v>
      </c>
      <c r="I239" s="63">
        <v>3.28</v>
      </c>
      <c r="J239" s="38">
        <v>156</v>
      </c>
      <c r="K239" s="38" t="s">
        <v>80</v>
      </c>
      <c r="L239" s="39" t="s">
        <v>98</v>
      </c>
      <c r="M239" s="38">
        <v>180</v>
      </c>
      <c r="N239" s="439" t="s">
        <v>395</v>
      </c>
      <c r="O239" s="327"/>
      <c r="P239" s="327"/>
      <c r="Q239" s="327"/>
      <c r="R239" s="328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5" t="s">
        <v>66</v>
      </c>
    </row>
    <row r="240" spans="1:53" ht="27" customHeight="1" x14ac:dyDescent="0.3">
      <c r="A240" s="64" t="s">
        <v>396</v>
      </c>
      <c r="B240" s="64" t="s">
        <v>397</v>
      </c>
      <c r="C240" s="37">
        <v>4301030235</v>
      </c>
      <c r="D240" s="325">
        <v>4607091388381</v>
      </c>
      <c r="E240" s="325"/>
      <c r="F240" s="63">
        <v>0.38</v>
      </c>
      <c r="G240" s="38">
        <v>8</v>
      </c>
      <c r="H240" s="63">
        <v>3.04</v>
      </c>
      <c r="I240" s="63">
        <v>3.32</v>
      </c>
      <c r="J240" s="38">
        <v>156</v>
      </c>
      <c r="K240" s="38" t="s">
        <v>80</v>
      </c>
      <c r="L240" s="39" t="s">
        <v>98</v>
      </c>
      <c r="M240" s="38">
        <v>180</v>
      </c>
      <c r="N240" s="434" t="s">
        <v>398</v>
      </c>
      <c r="O240" s="327"/>
      <c r="P240" s="327"/>
      <c r="Q240" s="327"/>
      <c r="R240" s="328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6" t="s">
        <v>66</v>
      </c>
    </row>
    <row r="241" spans="1:53" ht="27" customHeight="1" x14ac:dyDescent="0.3">
      <c r="A241" s="64" t="s">
        <v>399</v>
      </c>
      <c r="B241" s="64" t="s">
        <v>400</v>
      </c>
      <c r="C241" s="37">
        <v>4301030233</v>
      </c>
      <c r="D241" s="325">
        <v>4607091388404</v>
      </c>
      <c r="E241" s="325"/>
      <c r="F241" s="63">
        <v>0.17</v>
      </c>
      <c r="G241" s="38">
        <v>15</v>
      </c>
      <c r="H241" s="63">
        <v>2.5499999999999998</v>
      </c>
      <c r="I241" s="63">
        <v>2.9</v>
      </c>
      <c r="J241" s="38">
        <v>156</v>
      </c>
      <c r="K241" s="38" t="s">
        <v>80</v>
      </c>
      <c r="L241" s="39" t="s">
        <v>98</v>
      </c>
      <c r="M241" s="38">
        <v>180</v>
      </c>
      <c r="N241" s="4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1" s="327"/>
      <c r="P241" s="327"/>
      <c r="Q241" s="327"/>
      <c r="R241" s="328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7" t="s">
        <v>66</v>
      </c>
    </row>
    <row r="242" spans="1:53" ht="12.5" x14ac:dyDescent="0.25">
      <c r="A242" s="319"/>
      <c r="B242" s="319"/>
      <c r="C242" s="319"/>
      <c r="D242" s="319"/>
      <c r="E242" s="319"/>
      <c r="F242" s="319"/>
      <c r="G242" s="319"/>
      <c r="H242" s="319"/>
      <c r="I242" s="319"/>
      <c r="J242" s="319"/>
      <c r="K242" s="319"/>
      <c r="L242" s="319"/>
      <c r="M242" s="320"/>
      <c r="N242" s="316" t="s">
        <v>43</v>
      </c>
      <c r="O242" s="317"/>
      <c r="P242" s="317"/>
      <c r="Q242" s="317"/>
      <c r="R242" s="317"/>
      <c r="S242" s="317"/>
      <c r="T242" s="318"/>
      <c r="U242" s="43" t="s">
        <v>42</v>
      </c>
      <c r="V242" s="44">
        <f>IFERROR(V239/H239,"0")+IFERROR(V240/H240,"0")+IFERROR(V241/H241,"0")</f>
        <v>0</v>
      </c>
      <c r="W242" s="44">
        <f>IFERROR(W239/H239,"0")+IFERROR(W240/H240,"0")+IFERROR(W241/H241,"0")</f>
        <v>0</v>
      </c>
      <c r="X242" s="44">
        <f>IFERROR(IF(X239="",0,X239),"0")+IFERROR(IF(X240="",0,X240),"0")+IFERROR(IF(X241="",0,X241),"0")</f>
        <v>0</v>
      </c>
      <c r="Y242" s="68"/>
      <c r="Z242" s="68"/>
    </row>
    <row r="243" spans="1:53" ht="12.5" x14ac:dyDescent="0.25">
      <c r="A243" s="319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19"/>
      <c r="M243" s="320"/>
      <c r="N243" s="316" t="s">
        <v>43</v>
      </c>
      <c r="O243" s="317"/>
      <c r="P243" s="317"/>
      <c r="Q243" s="317"/>
      <c r="R243" s="317"/>
      <c r="S243" s="317"/>
      <c r="T243" s="318"/>
      <c r="U243" s="43" t="s">
        <v>0</v>
      </c>
      <c r="V243" s="44">
        <f>IFERROR(SUM(V239:V241),"0")</f>
        <v>0</v>
      </c>
      <c r="W243" s="44">
        <f>IFERROR(SUM(W239:W241),"0")</f>
        <v>0</v>
      </c>
      <c r="X243" s="43"/>
      <c r="Y243" s="68"/>
      <c r="Z243" s="68"/>
    </row>
    <row r="244" spans="1:53" ht="14.25" customHeight="1" x14ac:dyDescent="0.3">
      <c r="A244" s="330" t="s">
        <v>401</v>
      </c>
      <c r="B244" s="330"/>
      <c r="C244" s="330"/>
      <c r="D244" s="330"/>
      <c r="E244" s="330"/>
      <c r="F244" s="330"/>
      <c r="G244" s="330"/>
      <c r="H244" s="330"/>
      <c r="I244" s="330"/>
      <c r="J244" s="330"/>
      <c r="K244" s="330"/>
      <c r="L244" s="330"/>
      <c r="M244" s="330"/>
      <c r="N244" s="330"/>
      <c r="O244" s="330"/>
      <c r="P244" s="330"/>
      <c r="Q244" s="330"/>
      <c r="R244" s="330"/>
      <c r="S244" s="330"/>
      <c r="T244" s="330"/>
      <c r="U244" s="330"/>
      <c r="V244" s="330"/>
      <c r="W244" s="330"/>
      <c r="X244" s="330"/>
      <c r="Y244" s="67"/>
      <c r="Z244" s="67"/>
    </row>
    <row r="245" spans="1:53" ht="16.5" customHeight="1" x14ac:dyDescent="0.3">
      <c r="A245" s="64" t="s">
        <v>402</v>
      </c>
      <c r="B245" s="64" t="s">
        <v>403</v>
      </c>
      <c r="C245" s="37">
        <v>4301180007</v>
      </c>
      <c r="D245" s="325">
        <v>4680115881808</v>
      </c>
      <c r="E245" s="325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8" t="s">
        <v>405</v>
      </c>
      <c r="L245" s="39" t="s">
        <v>404</v>
      </c>
      <c r="M245" s="38">
        <v>730</v>
      </c>
      <c r="N245" s="4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5" s="327"/>
      <c r="P245" s="327"/>
      <c r="Q245" s="327"/>
      <c r="R245" s="328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IFERROR(IF(W245=0,"",ROUNDUP(W245/H245,0)*0.00474),"")</f>
        <v/>
      </c>
      <c r="Y245" s="69" t="s">
        <v>48</v>
      </c>
      <c r="Z245" s="70" t="s">
        <v>48</v>
      </c>
      <c r="AD245" s="71"/>
      <c r="BA245" s="208" t="s">
        <v>66</v>
      </c>
    </row>
    <row r="246" spans="1:53" ht="27" customHeight="1" x14ac:dyDescent="0.3">
      <c r="A246" s="64" t="s">
        <v>406</v>
      </c>
      <c r="B246" s="64" t="s">
        <v>407</v>
      </c>
      <c r="C246" s="37">
        <v>4301180006</v>
      </c>
      <c r="D246" s="325">
        <v>4680115881822</v>
      </c>
      <c r="E246" s="325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8" t="s">
        <v>405</v>
      </c>
      <c r="L246" s="39" t="s">
        <v>404</v>
      </c>
      <c r="M246" s="38">
        <v>730</v>
      </c>
      <c r="N246" s="4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6" s="327"/>
      <c r="P246" s="327"/>
      <c r="Q246" s="327"/>
      <c r="R246" s="328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IFERROR(IF(W246=0,"",ROUNDUP(W246/H246,0)*0.00474),"")</f>
        <v/>
      </c>
      <c r="Y246" s="69" t="s">
        <v>48</v>
      </c>
      <c r="Z246" s="70" t="s">
        <v>48</v>
      </c>
      <c r="AD246" s="71"/>
      <c r="BA246" s="209" t="s">
        <v>66</v>
      </c>
    </row>
    <row r="247" spans="1:53" ht="27" customHeight="1" x14ac:dyDescent="0.3">
      <c r="A247" s="64" t="s">
        <v>408</v>
      </c>
      <c r="B247" s="64" t="s">
        <v>409</v>
      </c>
      <c r="C247" s="37">
        <v>4301180001</v>
      </c>
      <c r="D247" s="325">
        <v>4680115880016</v>
      </c>
      <c r="E247" s="325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8" t="s">
        <v>405</v>
      </c>
      <c r="L247" s="39" t="s">
        <v>404</v>
      </c>
      <c r="M247" s="38">
        <v>730</v>
      </c>
      <c r="N247" s="4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7" s="327"/>
      <c r="P247" s="327"/>
      <c r="Q247" s="327"/>
      <c r="R247" s="328"/>
      <c r="S247" s="40" t="s">
        <v>48</v>
      </c>
      <c r="T247" s="40" t="s">
        <v>48</v>
      </c>
      <c r="U247" s="41" t="s">
        <v>0</v>
      </c>
      <c r="V247" s="59">
        <v>150</v>
      </c>
      <c r="W247" s="56">
        <f>IFERROR(IF(V247="",0,CEILING((V247/$H247),1)*$H247),"")</f>
        <v>150</v>
      </c>
      <c r="X247" s="42">
        <f>IFERROR(IF(W247=0,"",ROUNDUP(W247/H247,0)*0.00474),"")</f>
        <v>0.35550000000000004</v>
      </c>
      <c r="Y247" s="69" t="s">
        <v>48</v>
      </c>
      <c r="Z247" s="70" t="s">
        <v>48</v>
      </c>
      <c r="AD247" s="71"/>
      <c r="BA247" s="210" t="s">
        <v>66</v>
      </c>
    </row>
    <row r="248" spans="1:53" ht="12.5" x14ac:dyDescent="0.25">
      <c r="A248" s="319"/>
      <c r="B248" s="319"/>
      <c r="C248" s="319"/>
      <c r="D248" s="319"/>
      <c r="E248" s="319"/>
      <c r="F248" s="319"/>
      <c r="G248" s="319"/>
      <c r="H248" s="319"/>
      <c r="I248" s="319"/>
      <c r="J248" s="319"/>
      <c r="K248" s="319"/>
      <c r="L248" s="319"/>
      <c r="M248" s="320"/>
      <c r="N248" s="316" t="s">
        <v>43</v>
      </c>
      <c r="O248" s="317"/>
      <c r="P248" s="317"/>
      <c r="Q248" s="317"/>
      <c r="R248" s="317"/>
      <c r="S248" s="317"/>
      <c r="T248" s="318"/>
      <c r="U248" s="43" t="s">
        <v>42</v>
      </c>
      <c r="V248" s="44">
        <f>IFERROR(V245/H245,"0")+IFERROR(V246/H246,"0")+IFERROR(V247/H247,"0")</f>
        <v>75</v>
      </c>
      <c r="W248" s="44">
        <f>IFERROR(W245/H245,"0")+IFERROR(W246/H246,"0")+IFERROR(W247/H247,"0")</f>
        <v>75</v>
      </c>
      <c r="X248" s="44">
        <f>IFERROR(IF(X245="",0,X245),"0")+IFERROR(IF(X246="",0,X246),"0")+IFERROR(IF(X247="",0,X247),"0")</f>
        <v>0.35550000000000004</v>
      </c>
      <c r="Y248" s="68"/>
      <c r="Z248" s="68"/>
    </row>
    <row r="249" spans="1:53" ht="12.5" x14ac:dyDescent="0.25">
      <c r="A249" s="319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19"/>
      <c r="M249" s="320"/>
      <c r="N249" s="316" t="s">
        <v>43</v>
      </c>
      <c r="O249" s="317"/>
      <c r="P249" s="317"/>
      <c r="Q249" s="317"/>
      <c r="R249" s="317"/>
      <c r="S249" s="317"/>
      <c r="T249" s="318"/>
      <c r="U249" s="43" t="s">
        <v>0</v>
      </c>
      <c r="V249" s="44">
        <f>IFERROR(SUM(V245:V247),"0")</f>
        <v>150</v>
      </c>
      <c r="W249" s="44">
        <f>IFERROR(SUM(W245:W247),"0")</f>
        <v>150</v>
      </c>
      <c r="X249" s="43"/>
      <c r="Y249" s="68"/>
      <c r="Z249" s="68"/>
    </row>
    <row r="250" spans="1:53" ht="16.5" customHeight="1" x14ac:dyDescent="0.3">
      <c r="A250" s="329" t="s">
        <v>410</v>
      </c>
      <c r="B250" s="329"/>
      <c r="C250" s="329"/>
      <c r="D250" s="329"/>
      <c r="E250" s="329"/>
      <c r="F250" s="329"/>
      <c r="G250" s="329"/>
      <c r="H250" s="329"/>
      <c r="I250" s="329"/>
      <c r="J250" s="329"/>
      <c r="K250" s="329"/>
      <c r="L250" s="329"/>
      <c r="M250" s="329"/>
      <c r="N250" s="329"/>
      <c r="O250" s="329"/>
      <c r="P250" s="329"/>
      <c r="Q250" s="329"/>
      <c r="R250" s="329"/>
      <c r="S250" s="329"/>
      <c r="T250" s="329"/>
      <c r="U250" s="329"/>
      <c r="V250" s="329"/>
      <c r="W250" s="329"/>
      <c r="X250" s="329"/>
      <c r="Y250" s="66"/>
      <c r="Z250" s="66"/>
    </row>
    <row r="251" spans="1:53" ht="14.25" customHeight="1" x14ac:dyDescent="0.3">
      <c r="A251" s="330" t="s">
        <v>114</v>
      </c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0"/>
      <c r="N251" s="330"/>
      <c r="O251" s="330"/>
      <c r="P251" s="330"/>
      <c r="Q251" s="330"/>
      <c r="R251" s="330"/>
      <c r="S251" s="330"/>
      <c r="T251" s="330"/>
      <c r="U251" s="330"/>
      <c r="V251" s="330"/>
      <c r="W251" s="330"/>
      <c r="X251" s="330"/>
      <c r="Y251" s="67"/>
      <c r="Z251" s="67"/>
    </row>
    <row r="252" spans="1:53" ht="27" customHeight="1" x14ac:dyDescent="0.3">
      <c r="A252" s="64" t="s">
        <v>411</v>
      </c>
      <c r="B252" s="64" t="s">
        <v>412</v>
      </c>
      <c r="C252" s="37">
        <v>4301011315</v>
      </c>
      <c r="D252" s="325">
        <v>4607091387421</v>
      </c>
      <c r="E252" s="325"/>
      <c r="F252" s="63">
        <v>1.35</v>
      </c>
      <c r="G252" s="38">
        <v>8</v>
      </c>
      <c r="H252" s="63">
        <v>10.8</v>
      </c>
      <c r="I252" s="63">
        <v>11.28</v>
      </c>
      <c r="J252" s="38">
        <v>56</v>
      </c>
      <c r="K252" s="38" t="s">
        <v>112</v>
      </c>
      <c r="L252" s="39" t="s">
        <v>111</v>
      </c>
      <c r="M252" s="38">
        <v>55</v>
      </c>
      <c r="N252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27"/>
      <c r="P252" s="327"/>
      <c r="Q252" s="327"/>
      <c r="R252" s="328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ref="W252:W258" si="13">IFERROR(IF(V252="",0,CEILING((V252/$H252),1)*$H252),"")</f>
        <v>0</v>
      </c>
      <c r="X252" s="42" t="str">
        <f>IFERROR(IF(W252=0,"",ROUNDUP(W252/H252,0)*0.02175),"")</f>
        <v/>
      </c>
      <c r="Y252" s="69" t="s">
        <v>48</v>
      </c>
      <c r="Z252" s="70" t="s">
        <v>48</v>
      </c>
      <c r="AD252" s="71"/>
      <c r="BA252" s="211" t="s">
        <v>66</v>
      </c>
    </row>
    <row r="253" spans="1:53" ht="27" customHeight="1" x14ac:dyDescent="0.3">
      <c r="A253" s="64" t="s">
        <v>411</v>
      </c>
      <c r="B253" s="64" t="s">
        <v>413</v>
      </c>
      <c r="C253" s="37">
        <v>4301011121</v>
      </c>
      <c r="D253" s="325">
        <v>4607091387421</v>
      </c>
      <c r="E253" s="325"/>
      <c r="F253" s="63">
        <v>1.35</v>
      </c>
      <c r="G253" s="38">
        <v>8</v>
      </c>
      <c r="H253" s="63">
        <v>10.8</v>
      </c>
      <c r="I253" s="63">
        <v>11.28</v>
      </c>
      <c r="J253" s="38">
        <v>48</v>
      </c>
      <c r="K253" s="38" t="s">
        <v>112</v>
      </c>
      <c r="L253" s="39" t="s">
        <v>119</v>
      </c>
      <c r="M253" s="38">
        <v>55</v>
      </c>
      <c r="N253" s="4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27"/>
      <c r="P253" s="327"/>
      <c r="Q253" s="327"/>
      <c r="R253" s="328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3"/>
        <v>0</v>
      </c>
      <c r="X253" s="42" t="str">
        <f>IFERROR(IF(W253=0,"",ROUNDUP(W253/H253,0)*0.02039),"")</f>
        <v/>
      </c>
      <c r="Y253" s="69" t="s">
        <v>48</v>
      </c>
      <c r="Z253" s="70" t="s">
        <v>48</v>
      </c>
      <c r="AD253" s="71"/>
      <c r="BA253" s="212" t="s">
        <v>66</v>
      </c>
    </row>
    <row r="254" spans="1:53" ht="27" customHeight="1" x14ac:dyDescent="0.3">
      <c r="A254" s="64" t="s">
        <v>414</v>
      </c>
      <c r="B254" s="64" t="s">
        <v>415</v>
      </c>
      <c r="C254" s="37">
        <v>4301011396</v>
      </c>
      <c r="D254" s="325">
        <v>4607091387452</v>
      </c>
      <c r="E254" s="325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8" t="s">
        <v>112</v>
      </c>
      <c r="L254" s="39" t="s">
        <v>119</v>
      </c>
      <c r="M254" s="38">
        <v>55</v>
      </c>
      <c r="N254" s="4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27"/>
      <c r="P254" s="327"/>
      <c r="Q254" s="327"/>
      <c r="R254" s="328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IFERROR(IF(W254=0,"",ROUNDUP(W254/H254,0)*0.02039),"")</f>
        <v/>
      </c>
      <c r="Y254" s="69" t="s">
        <v>48</v>
      </c>
      <c r="Z254" s="70" t="s">
        <v>48</v>
      </c>
      <c r="AD254" s="71"/>
      <c r="BA254" s="213" t="s">
        <v>66</v>
      </c>
    </row>
    <row r="255" spans="1:53" ht="27" customHeight="1" x14ac:dyDescent="0.3">
      <c r="A255" s="64" t="s">
        <v>414</v>
      </c>
      <c r="B255" s="64" t="s">
        <v>416</v>
      </c>
      <c r="C255" s="37">
        <v>4301011619</v>
      </c>
      <c r="D255" s="325">
        <v>4607091387452</v>
      </c>
      <c r="E255" s="325"/>
      <c r="F255" s="63">
        <v>1.45</v>
      </c>
      <c r="G255" s="38">
        <v>8</v>
      </c>
      <c r="H255" s="63">
        <v>11.6</v>
      </c>
      <c r="I255" s="63">
        <v>12.08</v>
      </c>
      <c r="J255" s="38">
        <v>56</v>
      </c>
      <c r="K255" s="38" t="s">
        <v>112</v>
      </c>
      <c r="L255" s="39" t="s">
        <v>111</v>
      </c>
      <c r="M255" s="38">
        <v>55</v>
      </c>
      <c r="N255" s="430" t="s">
        <v>417</v>
      </c>
      <c r="O255" s="327"/>
      <c r="P255" s="327"/>
      <c r="Q255" s="327"/>
      <c r="R255" s="328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3">
      <c r="A256" s="64" t="s">
        <v>418</v>
      </c>
      <c r="B256" s="64" t="s">
        <v>419</v>
      </c>
      <c r="C256" s="37">
        <v>4301011313</v>
      </c>
      <c r="D256" s="325">
        <v>4607091385984</v>
      </c>
      <c r="E256" s="325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8" t="s">
        <v>112</v>
      </c>
      <c r="L256" s="39" t="s">
        <v>111</v>
      </c>
      <c r="M256" s="38">
        <v>55</v>
      </c>
      <c r="N256" s="4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6" s="327"/>
      <c r="P256" s="327"/>
      <c r="Q256" s="327"/>
      <c r="R256" s="328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3">
      <c r="A257" s="64" t="s">
        <v>420</v>
      </c>
      <c r="B257" s="64" t="s">
        <v>421</v>
      </c>
      <c r="C257" s="37">
        <v>4301011316</v>
      </c>
      <c r="D257" s="325">
        <v>4607091387438</v>
      </c>
      <c r="E257" s="325"/>
      <c r="F257" s="63">
        <v>0.5</v>
      </c>
      <c r="G257" s="38">
        <v>10</v>
      </c>
      <c r="H257" s="63">
        <v>5</v>
      </c>
      <c r="I257" s="63">
        <v>5.24</v>
      </c>
      <c r="J257" s="38">
        <v>120</v>
      </c>
      <c r="K257" s="38" t="s">
        <v>80</v>
      </c>
      <c r="L257" s="39" t="s">
        <v>111</v>
      </c>
      <c r="M257" s="38">
        <v>55</v>
      </c>
      <c r="N257" s="4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7" s="327"/>
      <c r="P257" s="327"/>
      <c r="Q257" s="327"/>
      <c r="R257" s="328"/>
      <c r="S257" s="40" t="s">
        <v>48</v>
      </c>
      <c r="T257" s="40" t="s">
        <v>48</v>
      </c>
      <c r="U257" s="41" t="s">
        <v>0</v>
      </c>
      <c r="V257" s="59">
        <v>225</v>
      </c>
      <c r="W257" s="56">
        <f t="shared" si="13"/>
        <v>225</v>
      </c>
      <c r="X257" s="42">
        <f>IFERROR(IF(W257=0,"",ROUNDUP(W257/H257,0)*0.00937),"")</f>
        <v>0.42164999999999997</v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3">
      <c r="A258" s="64" t="s">
        <v>422</v>
      </c>
      <c r="B258" s="64" t="s">
        <v>423</v>
      </c>
      <c r="C258" s="37">
        <v>4301011318</v>
      </c>
      <c r="D258" s="325">
        <v>4607091387469</v>
      </c>
      <c r="E258" s="325"/>
      <c r="F258" s="63">
        <v>0.5</v>
      </c>
      <c r="G258" s="38">
        <v>10</v>
      </c>
      <c r="H258" s="63">
        <v>5</v>
      </c>
      <c r="I258" s="63">
        <v>5.21</v>
      </c>
      <c r="J258" s="38">
        <v>120</v>
      </c>
      <c r="K258" s="38" t="s">
        <v>80</v>
      </c>
      <c r="L258" s="39" t="s">
        <v>79</v>
      </c>
      <c r="M258" s="38">
        <v>55</v>
      </c>
      <c r="N258" s="4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8" s="327"/>
      <c r="P258" s="327"/>
      <c r="Q258" s="327"/>
      <c r="R258" s="328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IFERROR(IF(W258=0,"",ROUNDUP(W258/H258,0)*0.00937),"")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12.5" x14ac:dyDescent="0.25">
      <c r="A259" s="319"/>
      <c r="B259" s="319"/>
      <c r="C259" s="319"/>
      <c r="D259" s="319"/>
      <c r="E259" s="319"/>
      <c r="F259" s="319"/>
      <c r="G259" s="319"/>
      <c r="H259" s="319"/>
      <c r="I259" s="319"/>
      <c r="J259" s="319"/>
      <c r="K259" s="319"/>
      <c r="L259" s="319"/>
      <c r="M259" s="320"/>
      <c r="N259" s="316" t="s">
        <v>43</v>
      </c>
      <c r="O259" s="317"/>
      <c r="P259" s="317"/>
      <c r="Q259" s="317"/>
      <c r="R259" s="317"/>
      <c r="S259" s="317"/>
      <c r="T259" s="318"/>
      <c r="U259" s="43" t="s">
        <v>42</v>
      </c>
      <c r="V259" s="44">
        <f>IFERROR(V252/H252,"0")+IFERROR(V253/H253,"0")+IFERROR(V254/H254,"0")+IFERROR(V255/H255,"0")+IFERROR(V256/H256,"0")+IFERROR(V257/H257,"0")+IFERROR(V258/H258,"0")</f>
        <v>45</v>
      </c>
      <c r="W259" s="44">
        <f>IFERROR(W252/H252,"0")+IFERROR(W253/H253,"0")+IFERROR(W254/H254,"0")+IFERROR(W255/H255,"0")+IFERROR(W256/H256,"0")+IFERROR(W257/H257,"0")+IFERROR(W258/H258,"0")</f>
        <v>45</v>
      </c>
      <c r="X259" s="44">
        <f>IFERROR(IF(X252="",0,X252),"0")+IFERROR(IF(X253="",0,X253),"0")+IFERROR(IF(X254="",0,X254),"0")+IFERROR(IF(X255="",0,X255),"0")+IFERROR(IF(X256="",0,X256),"0")+IFERROR(IF(X257="",0,X257),"0")+IFERROR(IF(X258="",0,X258),"0")</f>
        <v>0.42164999999999997</v>
      </c>
      <c r="Y259" s="68"/>
      <c r="Z259" s="68"/>
    </row>
    <row r="260" spans="1:53" ht="12.5" x14ac:dyDescent="0.25">
      <c r="A260" s="319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19"/>
      <c r="M260" s="320"/>
      <c r="N260" s="316" t="s">
        <v>43</v>
      </c>
      <c r="O260" s="317"/>
      <c r="P260" s="317"/>
      <c r="Q260" s="317"/>
      <c r="R260" s="317"/>
      <c r="S260" s="317"/>
      <c r="T260" s="318"/>
      <c r="U260" s="43" t="s">
        <v>0</v>
      </c>
      <c r="V260" s="44">
        <f>IFERROR(SUM(V252:V258),"0")</f>
        <v>225</v>
      </c>
      <c r="W260" s="44">
        <f>IFERROR(SUM(W252:W258),"0")</f>
        <v>225</v>
      </c>
      <c r="X260" s="43"/>
      <c r="Y260" s="68"/>
      <c r="Z260" s="68"/>
    </row>
    <row r="261" spans="1:53" ht="14.25" customHeight="1" x14ac:dyDescent="0.3">
      <c r="A261" s="330" t="s">
        <v>76</v>
      </c>
      <c r="B261" s="330"/>
      <c r="C261" s="330"/>
      <c r="D261" s="330"/>
      <c r="E261" s="330"/>
      <c r="F261" s="330"/>
      <c r="G261" s="330"/>
      <c r="H261" s="330"/>
      <c r="I261" s="330"/>
      <c r="J261" s="330"/>
      <c r="K261" s="330"/>
      <c r="L261" s="330"/>
      <c r="M261" s="330"/>
      <c r="N261" s="330"/>
      <c r="O261" s="330"/>
      <c r="P261" s="330"/>
      <c r="Q261" s="330"/>
      <c r="R261" s="330"/>
      <c r="S261" s="330"/>
      <c r="T261" s="330"/>
      <c r="U261" s="330"/>
      <c r="V261" s="330"/>
      <c r="W261" s="330"/>
      <c r="X261" s="330"/>
      <c r="Y261" s="67"/>
      <c r="Z261" s="67"/>
    </row>
    <row r="262" spans="1:53" ht="27" customHeight="1" x14ac:dyDescent="0.3">
      <c r="A262" s="64" t="s">
        <v>424</v>
      </c>
      <c r="B262" s="64" t="s">
        <v>425</v>
      </c>
      <c r="C262" s="37">
        <v>4301031154</v>
      </c>
      <c r="D262" s="325">
        <v>4607091387292</v>
      </c>
      <c r="E262" s="325"/>
      <c r="F262" s="63">
        <v>0.73</v>
      </c>
      <c r="G262" s="38">
        <v>6</v>
      </c>
      <c r="H262" s="63">
        <v>4.38</v>
      </c>
      <c r="I262" s="63">
        <v>4.6399999999999997</v>
      </c>
      <c r="J262" s="38">
        <v>156</v>
      </c>
      <c r="K262" s="38" t="s">
        <v>80</v>
      </c>
      <c r="L262" s="39" t="s">
        <v>79</v>
      </c>
      <c r="M262" s="38">
        <v>45</v>
      </c>
      <c r="N262" s="4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2" s="327"/>
      <c r="P262" s="327"/>
      <c r="Q262" s="327"/>
      <c r="R262" s="328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18" t="s">
        <v>66</v>
      </c>
    </row>
    <row r="263" spans="1:53" ht="27" customHeight="1" x14ac:dyDescent="0.3">
      <c r="A263" s="64" t="s">
        <v>426</v>
      </c>
      <c r="B263" s="64" t="s">
        <v>427</v>
      </c>
      <c r="C263" s="37">
        <v>4301031155</v>
      </c>
      <c r="D263" s="325">
        <v>4607091387315</v>
      </c>
      <c r="E263" s="325"/>
      <c r="F263" s="63">
        <v>0.7</v>
      </c>
      <c r="G263" s="38">
        <v>4</v>
      </c>
      <c r="H263" s="63">
        <v>2.8</v>
      </c>
      <c r="I263" s="63">
        <v>3.048</v>
      </c>
      <c r="J263" s="38">
        <v>156</v>
      </c>
      <c r="K263" s="38" t="s">
        <v>80</v>
      </c>
      <c r="L263" s="39" t="s">
        <v>79</v>
      </c>
      <c r="M263" s="38">
        <v>45</v>
      </c>
      <c r="N263" s="4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3" s="327"/>
      <c r="P263" s="327"/>
      <c r="Q263" s="327"/>
      <c r="R263" s="328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19" t="s">
        <v>66</v>
      </c>
    </row>
    <row r="264" spans="1:53" ht="12.5" x14ac:dyDescent="0.25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19"/>
      <c r="M264" s="320"/>
      <c r="N264" s="316" t="s">
        <v>43</v>
      </c>
      <c r="O264" s="317"/>
      <c r="P264" s="317"/>
      <c r="Q264" s="317"/>
      <c r="R264" s="317"/>
      <c r="S264" s="317"/>
      <c r="T264" s="318"/>
      <c r="U264" s="43" t="s">
        <v>42</v>
      </c>
      <c r="V264" s="44">
        <f>IFERROR(V262/H262,"0")+IFERROR(V263/H263,"0")</f>
        <v>0</v>
      </c>
      <c r="W264" s="44">
        <f>IFERROR(W262/H262,"0")+IFERROR(W263/H263,"0")</f>
        <v>0</v>
      </c>
      <c r="X264" s="44">
        <f>IFERROR(IF(X262="",0,X262),"0")+IFERROR(IF(X263="",0,X263),"0")</f>
        <v>0</v>
      </c>
      <c r="Y264" s="68"/>
      <c r="Z264" s="68"/>
    </row>
    <row r="265" spans="1:53" ht="12.5" x14ac:dyDescent="0.25">
      <c r="A265" s="319"/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19"/>
      <c r="M265" s="320"/>
      <c r="N265" s="316" t="s">
        <v>43</v>
      </c>
      <c r="O265" s="317"/>
      <c r="P265" s="317"/>
      <c r="Q265" s="317"/>
      <c r="R265" s="317"/>
      <c r="S265" s="317"/>
      <c r="T265" s="318"/>
      <c r="U265" s="43" t="s">
        <v>0</v>
      </c>
      <c r="V265" s="44">
        <f>IFERROR(SUM(V262:V263),"0")</f>
        <v>0</v>
      </c>
      <c r="W265" s="44">
        <f>IFERROR(SUM(W262:W263),"0")</f>
        <v>0</v>
      </c>
      <c r="X265" s="43"/>
      <c r="Y265" s="68"/>
      <c r="Z265" s="68"/>
    </row>
    <row r="266" spans="1:53" ht="16.5" customHeight="1" x14ac:dyDescent="0.3">
      <c r="A266" s="329" t="s">
        <v>428</v>
      </c>
      <c r="B266" s="329"/>
      <c r="C266" s="329"/>
      <c r="D266" s="329"/>
      <c r="E266" s="329"/>
      <c r="F266" s="329"/>
      <c r="G266" s="329"/>
      <c r="H266" s="329"/>
      <c r="I266" s="329"/>
      <c r="J266" s="329"/>
      <c r="K266" s="329"/>
      <c r="L266" s="329"/>
      <c r="M266" s="329"/>
      <c r="N266" s="329"/>
      <c r="O266" s="329"/>
      <c r="P266" s="329"/>
      <c r="Q266" s="329"/>
      <c r="R266" s="329"/>
      <c r="S266" s="329"/>
      <c r="T266" s="329"/>
      <c r="U266" s="329"/>
      <c r="V266" s="329"/>
      <c r="W266" s="329"/>
      <c r="X266" s="329"/>
      <c r="Y266" s="66"/>
      <c r="Z266" s="66"/>
    </row>
    <row r="267" spans="1:53" ht="14.25" customHeight="1" x14ac:dyDescent="0.3">
      <c r="A267" s="330" t="s">
        <v>76</v>
      </c>
      <c r="B267" s="330"/>
      <c r="C267" s="330"/>
      <c r="D267" s="330"/>
      <c r="E267" s="330"/>
      <c r="F267" s="330"/>
      <c r="G267" s="330"/>
      <c r="H267" s="330"/>
      <c r="I267" s="330"/>
      <c r="J267" s="330"/>
      <c r="K267" s="330"/>
      <c r="L267" s="330"/>
      <c r="M267" s="330"/>
      <c r="N267" s="330"/>
      <c r="O267" s="330"/>
      <c r="P267" s="330"/>
      <c r="Q267" s="330"/>
      <c r="R267" s="330"/>
      <c r="S267" s="330"/>
      <c r="T267" s="330"/>
      <c r="U267" s="330"/>
      <c r="V267" s="330"/>
      <c r="W267" s="330"/>
      <c r="X267" s="330"/>
      <c r="Y267" s="67"/>
      <c r="Z267" s="67"/>
    </row>
    <row r="268" spans="1:53" ht="27" customHeight="1" x14ac:dyDescent="0.3">
      <c r="A268" s="64" t="s">
        <v>429</v>
      </c>
      <c r="B268" s="64" t="s">
        <v>430</v>
      </c>
      <c r="C268" s="37">
        <v>4301031066</v>
      </c>
      <c r="D268" s="325">
        <v>4607091383836</v>
      </c>
      <c r="E268" s="325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8" t="s">
        <v>80</v>
      </c>
      <c r="L268" s="39" t="s">
        <v>79</v>
      </c>
      <c r="M268" s="38">
        <v>40</v>
      </c>
      <c r="N268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8" s="327"/>
      <c r="P268" s="327"/>
      <c r="Q268" s="327"/>
      <c r="R268" s="328"/>
      <c r="S268" s="40" t="s">
        <v>48</v>
      </c>
      <c r="T268" s="40" t="s">
        <v>48</v>
      </c>
      <c r="U268" s="41" t="s">
        <v>0</v>
      </c>
      <c r="V268" s="59">
        <v>88.2</v>
      </c>
      <c r="W268" s="56">
        <f>IFERROR(IF(V268="",0,CEILING((V268/$H268),1)*$H268),"")</f>
        <v>88.2</v>
      </c>
      <c r="X268" s="42">
        <f>IFERROR(IF(W268=0,"",ROUNDUP(W268/H268,0)*0.00753),"")</f>
        <v>0.36897000000000002</v>
      </c>
      <c r="Y268" s="69" t="s">
        <v>48</v>
      </c>
      <c r="Z268" s="70" t="s">
        <v>48</v>
      </c>
      <c r="AD268" s="71"/>
      <c r="BA268" s="220" t="s">
        <v>66</v>
      </c>
    </row>
    <row r="269" spans="1:53" ht="12.5" x14ac:dyDescent="0.25">
      <c r="A269" s="319"/>
      <c r="B269" s="319"/>
      <c r="C269" s="319"/>
      <c r="D269" s="319"/>
      <c r="E269" s="319"/>
      <c r="F269" s="319"/>
      <c r="G269" s="319"/>
      <c r="H269" s="319"/>
      <c r="I269" s="319"/>
      <c r="J269" s="319"/>
      <c r="K269" s="319"/>
      <c r="L269" s="319"/>
      <c r="M269" s="320"/>
      <c r="N269" s="316" t="s">
        <v>43</v>
      </c>
      <c r="O269" s="317"/>
      <c r="P269" s="317"/>
      <c r="Q269" s="317"/>
      <c r="R269" s="317"/>
      <c r="S269" s="317"/>
      <c r="T269" s="318"/>
      <c r="U269" s="43" t="s">
        <v>42</v>
      </c>
      <c r="V269" s="44">
        <f>IFERROR(V268/H268,"0")</f>
        <v>49</v>
      </c>
      <c r="W269" s="44">
        <f>IFERROR(W268/H268,"0")</f>
        <v>49</v>
      </c>
      <c r="X269" s="44">
        <f>IFERROR(IF(X268="",0,X268),"0")</f>
        <v>0.36897000000000002</v>
      </c>
      <c r="Y269" s="68"/>
      <c r="Z269" s="68"/>
    </row>
    <row r="270" spans="1:53" ht="12.5" x14ac:dyDescent="0.25">
      <c r="A270" s="319"/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19"/>
      <c r="M270" s="320"/>
      <c r="N270" s="316" t="s">
        <v>43</v>
      </c>
      <c r="O270" s="317"/>
      <c r="P270" s="317"/>
      <c r="Q270" s="317"/>
      <c r="R270" s="317"/>
      <c r="S270" s="317"/>
      <c r="T270" s="318"/>
      <c r="U270" s="43" t="s">
        <v>0</v>
      </c>
      <c r="V270" s="44">
        <f>IFERROR(SUM(V268:V268),"0")</f>
        <v>88.2</v>
      </c>
      <c r="W270" s="44">
        <f>IFERROR(SUM(W268:W268),"0")</f>
        <v>88.2</v>
      </c>
      <c r="X270" s="43"/>
      <c r="Y270" s="68"/>
      <c r="Z270" s="68"/>
    </row>
    <row r="271" spans="1:53" ht="14.25" customHeight="1" x14ac:dyDescent="0.3">
      <c r="A271" s="330" t="s">
        <v>81</v>
      </c>
      <c r="B271" s="330"/>
      <c r="C271" s="330"/>
      <c r="D271" s="330"/>
      <c r="E271" s="330"/>
      <c r="F271" s="330"/>
      <c r="G271" s="330"/>
      <c r="H271" s="330"/>
      <c r="I271" s="330"/>
      <c r="J271" s="330"/>
      <c r="K271" s="330"/>
      <c r="L271" s="330"/>
      <c r="M271" s="330"/>
      <c r="N271" s="330"/>
      <c r="O271" s="330"/>
      <c r="P271" s="330"/>
      <c r="Q271" s="330"/>
      <c r="R271" s="330"/>
      <c r="S271" s="330"/>
      <c r="T271" s="330"/>
      <c r="U271" s="330"/>
      <c r="V271" s="330"/>
      <c r="W271" s="330"/>
      <c r="X271" s="330"/>
      <c r="Y271" s="67"/>
      <c r="Z271" s="67"/>
    </row>
    <row r="272" spans="1:53" ht="27" customHeight="1" x14ac:dyDescent="0.3">
      <c r="A272" s="64" t="s">
        <v>431</v>
      </c>
      <c r="B272" s="64" t="s">
        <v>432</v>
      </c>
      <c r="C272" s="37">
        <v>4301051142</v>
      </c>
      <c r="D272" s="325">
        <v>4607091387919</v>
      </c>
      <c r="E272" s="325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8" t="s">
        <v>112</v>
      </c>
      <c r="L272" s="39" t="s">
        <v>79</v>
      </c>
      <c r="M272" s="38">
        <v>45</v>
      </c>
      <c r="N272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2" s="327"/>
      <c r="P272" s="327"/>
      <c r="Q272" s="327"/>
      <c r="R272" s="328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21" t="s">
        <v>66</v>
      </c>
    </row>
    <row r="273" spans="1:53" ht="12.5" x14ac:dyDescent="0.25">
      <c r="A273" s="319"/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19"/>
      <c r="M273" s="320"/>
      <c r="N273" s="316" t="s">
        <v>43</v>
      </c>
      <c r="O273" s="317"/>
      <c r="P273" s="317"/>
      <c r="Q273" s="317"/>
      <c r="R273" s="317"/>
      <c r="S273" s="317"/>
      <c r="T273" s="318"/>
      <c r="U273" s="43" t="s">
        <v>42</v>
      </c>
      <c r="V273" s="44">
        <f>IFERROR(V272/H272,"0")</f>
        <v>0</v>
      </c>
      <c r="W273" s="44">
        <f>IFERROR(W272/H272,"0")</f>
        <v>0</v>
      </c>
      <c r="X273" s="44">
        <f>IFERROR(IF(X272="",0,X272),"0")</f>
        <v>0</v>
      </c>
      <c r="Y273" s="68"/>
      <c r="Z273" s="68"/>
    </row>
    <row r="274" spans="1:53" ht="12.5" x14ac:dyDescent="0.25">
      <c r="A274" s="319"/>
      <c r="B274" s="319"/>
      <c r="C274" s="319"/>
      <c r="D274" s="319"/>
      <c r="E274" s="319"/>
      <c r="F274" s="319"/>
      <c r="G274" s="319"/>
      <c r="H274" s="319"/>
      <c r="I274" s="319"/>
      <c r="J274" s="319"/>
      <c r="K274" s="319"/>
      <c r="L274" s="319"/>
      <c r="M274" s="320"/>
      <c r="N274" s="316" t="s">
        <v>43</v>
      </c>
      <c r="O274" s="317"/>
      <c r="P274" s="317"/>
      <c r="Q274" s="317"/>
      <c r="R274" s="317"/>
      <c r="S274" s="317"/>
      <c r="T274" s="318"/>
      <c r="U274" s="43" t="s">
        <v>0</v>
      </c>
      <c r="V274" s="44">
        <f>IFERROR(SUM(V272:V272),"0")</f>
        <v>0</v>
      </c>
      <c r="W274" s="44">
        <f>IFERROR(SUM(W272:W272),"0")</f>
        <v>0</v>
      </c>
      <c r="X274" s="43"/>
      <c r="Y274" s="68"/>
      <c r="Z274" s="68"/>
    </row>
    <row r="275" spans="1:53" ht="14.25" customHeight="1" x14ac:dyDescent="0.3">
      <c r="A275" s="330" t="s">
        <v>220</v>
      </c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30"/>
      <c r="P275" s="330"/>
      <c r="Q275" s="330"/>
      <c r="R275" s="330"/>
      <c r="S275" s="330"/>
      <c r="T275" s="330"/>
      <c r="U275" s="330"/>
      <c r="V275" s="330"/>
      <c r="W275" s="330"/>
      <c r="X275" s="330"/>
      <c r="Y275" s="67"/>
      <c r="Z275" s="67"/>
    </row>
    <row r="276" spans="1:53" ht="27" customHeight="1" x14ac:dyDescent="0.3">
      <c r="A276" s="64" t="s">
        <v>433</v>
      </c>
      <c r="B276" s="64" t="s">
        <v>434</v>
      </c>
      <c r="C276" s="37">
        <v>4301060324</v>
      </c>
      <c r="D276" s="325">
        <v>4607091388831</v>
      </c>
      <c r="E276" s="325"/>
      <c r="F276" s="63">
        <v>0.38</v>
      </c>
      <c r="G276" s="38">
        <v>6</v>
      </c>
      <c r="H276" s="63">
        <v>2.2799999999999998</v>
      </c>
      <c r="I276" s="63">
        <v>2.552</v>
      </c>
      <c r="J276" s="38">
        <v>156</v>
      </c>
      <c r="K276" s="38" t="s">
        <v>80</v>
      </c>
      <c r="L276" s="39" t="s">
        <v>79</v>
      </c>
      <c r="M276" s="38">
        <v>40</v>
      </c>
      <c r="N276" s="4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27"/>
      <c r="P276" s="327"/>
      <c r="Q276" s="327"/>
      <c r="R276" s="328"/>
      <c r="S276" s="40" t="s">
        <v>48</v>
      </c>
      <c r="T276" s="40" t="s">
        <v>48</v>
      </c>
      <c r="U276" s="41" t="s">
        <v>0</v>
      </c>
      <c r="V276" s="59">
        <v>134.52000000000001</v>
      </c>
      <c r="W276" s="56">
        <f>IFERROR(IF(V276="",0,CEILING((V276/$H276),1)*$H276),"")</f>
        <v>134.51999999999998</v>
      </c>
      <c r="X276" s="42">
        <f>IFERROR(IF(W276=0,"",ROUNDUP(W276/H276,0)*0.00753),"")</f>
        <v>0.44427</v>
      </c>
      <c r="Y276" s="69" t="s">
        <v>48</v>
      </c>
      <c r="Z276" s="70" t="s">
        <v>48</v>
      </c>
      <c r="AD276" s="71"/>
      <c r="BA276" s="222" t="s">
        <v>66</v>
      </c>
    </row>
    <row r="277" spans="1:53" ht="12.5" x14ac:dyDescent="0.25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19"/>
      <c r="M277" s="320"/>
      <c r="N277" s="316" t="s">
        <v>43</v>
      </c>
      <c r="O277" s="317"/>
      <c r="P277" s="317"/>
      <c r="Q277" s="317"/>
      <c r="R277" s="317"/>
      <c r="S277" s="317"/>
      <c r="T277" s="318"/>
      <c r="U277" s="43" t="s">
        <v>42</v>
      </c>
      <c r="V277" s="44">
        <f>IFERROR(V276/H276,"0")</f>
        <v>59.000000000000007</v>
      </c>
      <c r="W277" s="44">
        <f>IFERROR(W276/H276,"0")</f>
        <v>59</v>
      </c>
      <c r="X277" s="44">
        <f>IFERROR(IF(X276="",0,X276),"0")</f>
        <v>0.44427</v>
      </c>
      <c r="Y277" s="68"/>
      <c r="Z277" s="68"/>
    </row>
    <row r="278" spans="1:53" ht="12.5" x14ac:dyDescent="0.25">
      <c r="A278" s="319"/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20"/>
      <c r="N278" s="316" t="s">
        <v>43</v>
      </c>
      <c r="O278" s="317"/>
      <c r="P278" s="317"/>
      <c r="Q278" s="317"/>
      <c r="R278" s="317"/>
      <c r="S278" s="317"/>
      <c r="T278" s="318"/>
      <c r="U278" s="43" t="s">
        <v>0</v>
      </c>
      <c r="V278" s="44">
        <f>IFERROR(SUM(V276:V276),"0")</f>
        <v>134.52000000000001</v>
      </c>
      <c r="W278" s="44">
        <f>IFERROR(SUM(W276:W276),"0")</f>
        <v>134.51999999999998</v>
      </c>
      <c r="X278" s="43"/>
      <c r="Y278" s="68"/>
      <c r="Z278" s="68"/>
    </row>
    <row r="279" spans="1:53" ht="14.25" customHeight="1" x14ac:dyDescent="0.3">
      <c r="A279" s="330" t="s">
        <v>94</v>
      </c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0"/>
      <c r="N279" s="330"/>
      <c r="O279" s="330"/>
      <c r="P279" s="330"/>
      <c r="Q279" s="330"/>
      <c r="R279" s="330"/>
      <c r="S279" s="330"/>
      <c r="T279" s="330"/>
      <c r="U279" s="330"/>
      <c r="V279" s="330"/>
      <c r="W279" s="330"/>
      <c r="X279" s="330"/>
      <c r="Y279" s="67"/>
      <c r="Z279" s="67"/>
    </row>
    <row r="280" spans="1:53" ht="27" customHeight="1" x14ac:dyDescent="0.3">
      <c r="A280" s="64" t="s">
        <v>435</v>
      </c>
      <c r="B280" s="64" t="s">
        <v>436</v>
      </c>
      <c r="C280" s="37">
        <v>4301032015</v>
      </c>
      <c r="D280" s="325">
        <v>4607091383102</v>
      </c>
      <c r="E280" s="325"/>
      <c r="F280" s="63">
        <v>0.17</v>
      </c>
      <c r="G280" s="38">
        <v>15</v>
      </c>
      <c r="H280" s="63">
        <v>2.5499999999999998</v>
      </c>
      <c r="I280" s="63">
        <v>2.9750000000000001</v>
      </c>
      <c r="J280" s="38">
        <v>156</v>
      </c>
      <c r="K280" s="38" t="s">
        <v>80</v>
      </c>
      <c r="L280" s="39" t="s">
        <v>98</v>
      </c>
      <c r="M280" s="38">
        <v>180</v>
      </c>
      <c r="N280" s="4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27"/>
      <c r="P280" s="327"/>
      <c r="Q280" s="327"/>
      <c r="R280" s="328"/>
      <c r="S280" s="40" t="s">
        <v>48</v>
      </c>
      <c r="T280" s="40" t="s">
        <v>48</v>
      </c>
      <c r="U280" s="41" t="s">
        <v>0</v>
      </c>
      <c r="V280" s="59">
        <v>53.550000000000004</v>
      </c>
      <c r="W280" s="56">
        <f>IFERROR(IF(V280="",0,CEILING((V280/$H280),1)*$H280),"")</f>
        <v>53.55</v>
      </c>
      <c r="X280" s="42">
        <f>IFERROR(IF(W280=0,"",ROUNDUP(W280/H280,0)*0.00753),"")</f>
        <v>0.15812999999999999</v>
      </c>
      <c r="Y280" s="69" t="s">
        <v>48</v>
      </c>
      <c r="Z280" s="70" t="s">
        <v>48</v>
      </c>
      <c r="AD280" s="71"/>
      <c r="BA280" s="223" t="s">
        <v>66</v>
      </c>
    </row>
    <row r="281" spans="1:53" ht="12.5" x14ac:dyDescent="0.25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19"/>
      <c r="M281" s="320"/>
      <c r="N281" s="316" t="s">
        <v>43</v>
      </c>
      <c r="O281" s="317"/>
      <c r="P281" s="317"/>
      <c r="Q281" s="317"/>
      <c r="R281" s="317"/>
      <c r="S281" s="317"/>
      <c r="T281" s="318"/>
      <c r="U281" s="43" t="s">
        <v>42</v>
      </c>
      <c r="V281" s="44">
        <f>IFERROR(V280/H280,"0")</f>
        <v>21.000000000000004</v>
      </c>
      <c r="W281" s="44">
        <f>IFERROR(W280/H280,"0")</f>
        <v>21</v>
      </c>
      <c r="X281" s="44">
        <f>IFERROR(IF(X280="",0,X280),"0")</f>
        <v>0.15812999999999999</v>
      </c>
      <c r="Y281" s="68"/>
      <c r="Z281" s="68"/>
    </row>
    <row r="282" spans="1:53" ht="12.5" x14ac:dyDescent="0.25">
      <c r="A282" s="319"/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19"/>
      <c r="M282" s="320"/>
      <c r="N282" s="316" t="s">
        <v>43</v>
      </c>
      <c r="O282" s="317"/>
      <c r="P282" s="317"/>
      <c r="Q282" s="317"/>
      <c r="R282" s="317"/>
      <c r="S282" s="317"/>
      <c r="T282" s="318"/>
      <c r="U282" s="43" t="s">
        <v>0</v>
      </c>
      <c r="V282" s="44">
        <f>IFERROR(SUM(V280:V280),"0")</f>
        <v>53.550000000000004</v>
      </c>
      <c r="W282" s="44">
        <f>IFERROR(SUM(W280:W280),"0")</f>
        <v>53.55</v>
      </c>
      <c r="X282" s="43"/>
      <c r="Y282" s="68"/>
      <c r="Z282" s="68"/>
    </row>
    <row r="283" spans="1:53" ht="27.75" customHeight="1" x14ac:dyDescent="0.25">
      <c r="A283" s="341" t="s">
        <v>437</v>
      </c>
      <c r="B283" s="341"/>
      <c r="C283" s="341"/>
      <c r="D283" s="341"/>
      <c r="E283" s="341"/>
      <c r="F283" s="341"/>
      <c r="G283" s="341"/>
      <c r="H283" s="341"/>
      <c r="I283" s="341"/>
      <c r="J283" s="341"/>
      <c r="K283" s="341"/>
      <c r="L283" s="341"/>
      <c r="M283" s="341"/>
      <c r="N283" s="341"/>
      <c r="O283" s="341"/>
      <c r="P283" s="341"/>
      <c r="Q283" s="341"/>
      <c r="R283" s="341"/>
      <c r="S283" s="341"/>
      <c r="T283" s="341"/>
      <c r="U283" s="341"/>
      <c r="V283" s="341"/>
      <c r="W283" s="341"/>
      <c r="X283" s="341"/>
      <c r="Y283" s="55"/>
      <c r="Z283" s="55"/>
    </row>
    <row r="284" spans="1:53" ht="16.5" customHeight="1" x14ac:dyDescent="0.3">
      <c r="A284" s="329" t="s">
        <v>438</v>
      </c>
      <c r="B284" s="329"/>
      <c r="C284" s="329"/>
      <c r="D284" s="329"/>
      <c r="E284" s="329"/>
      <c r="F284" s="329"/>
      <c r="G284" s="329"/>
      <c r="H284" s="329"/>
      <c r="I284" s="329"/>
      <c r="J284" s="329"/>
      <c r="K284" s="329"/>
      <c r="L284" s="329"/>
      <c r="M284" s="329"/>
      <c r="N284" s="329"/>
      <c r="O284" s="329"/>
      <c r="P284" s="329"/>
      <c r="Q284" s="329"/>
      <c r="R284" s="329"/>
      <c r="S284" s="329"/>
      <c r="T284" s="329"/>
      <c r="U284" s="329"/>
      <c r="V284" s="329"/>
      <c r="W284" s="329"/>
      <c r="X284" s="329"/>
      <c r="Y284" s="66"/>
      <c r="Z284" s="66"/>
    </row>
    <row r="285" spans="1:53" ht="14.25" customHeight="1" x14ac:dyDescent="0.3">
      <c r="A285" s="330" t="s">
        <v>114</v>
      </c>
      <c r="B285" s="330"/>
      <c r="C285" s="330"/>
      <c r="D285" s="330"/>
      <c r="E285" s="330"/>
      <c r="F285" s="330"/>
      <c r="G285" s="330"/>
      <c r="H285" s="330"/>
      <c r="I285" s="330"/>
      <c r="J285" s="330"/>
      <c r="K285" s="330"/>
      <c r="L285" s="330"/>
      <c r="M285" s="330"/>
      <c r="N285" s="330"/>
      <c r="O285" s="330"/>
      <c r="P285" s="330"/>
      <c r="Q285" s="330"/>
      <c r="R285" s="330"/>
      <c r="S285" s="330"/>
      <c r="T285" s="330"/>
      <c r="U285" s="330"/>
      <c r="V285" s="330"/>
      <c r="W285" s="330"/>
      <c r="X285" s="330"/>
      <c r="Y285" s="67"/>
      <c r="Z285" s="67"/>
    </row>
    <row r="286" spans="1:53" ht="27" customHeight="1" x14ac:dyDescent="0.3">
      <c r="A286" s="64" t="s">
        <v>439</v>
      </c>
      <c r="B286" s="64" t="s">
        <v>440</v>
      </c>
      <c r="C286" s="37">
        <v>4301011339</v>
      </c>
      <c r="D286" s="325">
        <v>4607091383997</v>
      </c>
      <c r="E286" s="325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8" t="s">
        <v>112</v>
      </c>
      <c r="L286" s="39" t="s">
        <v>79</v>
      </c>
      <c r="M286" s="38">
        <v>60</v>
      </c>
      <c r="N286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27"/>
      <c r="P286" s="327"/>
      <c r="Q286" s="327"/>
      <c r="R286" s="328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ref="W286:W293" si="14">IFERROR(IF(V286="",0,CEILING((V286/$H286),1)*$H286),"")</f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24" t="s">
        <v>66</v>
      </c>
    </row>
    <row r="287" spans="1:53" ht="27" customHeight="1" x14ac:dyDescent="0.3">
      <c r="A287" s="64" t="s">
        <v>439</v>
      </c>
      <c r="B287" s="64" t="s">
        <v>441</v>
      </c>
      <c r="C287" s="37">
        <v>4301011239</v>
      </c>
      <c r="D287" s="325">
        <v>4607091383997</v>
      </c>
      <c r="E287" s="325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8" t="s">
        <v>112</v>
      </c>
      <c r="L287" s="39" t="s">
        <v>119</v>
      </c>
      <c r="M287" s="38">
        <v>60</v>
      </c>
      <c r="N287" s="4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27"/>
      <c r="P287" s="327"/>
      <c r="Q287" s="327"/>
      <c r="R287" s="328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4"/>
        <v>0</v>
      </c>
      <c r="X287" s="42" t="str">
        <f>IFERROR(IF(W287=0,"",ROUNDUP(W287/H287,0)*0.02039),"")</f>
        <v/>
      </c>
      <c r="Y287" s="69" t="s">
        <v>48</v>
      </c>
      <c r="Z287" s="70" t="s">
        <v>48</v>
      </c>
      <c r="AD287" s="71"/>
      <c r="BA287" s="225" t="s">
        <v>66</v>
      </c>
    </row>
    <row r="288" spans="1:53" ht="27" customHeight="1" x14ac:dyDescent="0.3">
      <c r="A288" s="64" t="s">
        <v>442</v>
      </c>
      <c r="B288" s="64" t="s">
        <v>443</v>
      </c>
      <c r="C288" s="37">
        <v>4301011326</v>
      </c>
      <c r="D288" s="325">
        <v>4607091384130</v>
      </c>
      <c r="E288" s="32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8" t="s">
        <v>112</v>
      </c>
      <c r="L288" s="39" t="s">
        <v>79</v>
      </c>
      <c r="M288" s="38">
        <v>60</v>
      </c>
      <c r="N288" s="41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27"/>
      <c r="P288" s="327"/>
      <c r="Q288" s="327"/>
      <c r="R288" s="328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4"/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26" t="s">
        <v>66</v>
      </c>
    </row>
    <row r="289" spans="1:53" ht="27" customHeight="1" x14ac:dyDescent="0.3">
      <c r="A289" s="64" t="s">
        <v>442</v>
      </c>
      <c r="B289" s="64" t="s">
        <v>444</v>
      </c>
      <c r="C289" s="37">
        <v>4301011240</v>
      </c>
      <c r="D289" s="325">
        <v>4607091384130</v>
      </c>
      <c r="E289" s="32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8" t="s">
        <v>112</v>
      </c>
      <c r="L289" s="39" t="s">
        <v>119</v>
      </c>
      <c r="M289" s="38">
        <v>60</v>
      </c>
      <c r="N289" s="41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27"/>
      <c r="P289" s="327"/>
      <c r="Q289" s="327"/>
      <c r="R289" s="328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4"/>
        <v>0</v>
      </c>
      <c r="X289" s="42" t="str">
        <f>IFERROR(IF(W289=0,"",ROUNDUP(W289/H289,0)*0.02039),"")</f>
        <v/>
      </c>
      <c r="Y289" s="69" t="s">
        <v>48</v>
      </c>
      <c r="Z289" s="70" t="s">
        <v>48</v>
      </c>
      <c r="AD289" s="71"/>
      <c r="BA289" s="227" t="s">
        <v>66</v>
      </c>
    </row>
    <row r="290" spans="1:53" ht="16.5" customHeight="1" x14ac:dyDescent="0.3">
      <c r="A290" s="64" t="s">
        <v>445</v>
      </c>
      <c r="B290" s="64" t="s">
        <v>446</v>
      </c>
      <c r="C290" s="37">
        <v>4301011330</v>
      </c>
      <c r="D290" s="325">
        <v>4607091384147</v>
      </c>
      <c r="E290" s="325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8" t="s">
        <v>112</v>
      </c>
      <c r="L290" s="39" t="s">
        <v>79</v>
      </c>
      <c r="M290" s="38">
        <v>60</v>
      </c>
      <c r="N290" s="41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27"/>
      <c r="P290" s="327"/>
      <c r="Q290" s="327"/>
      <c r="R290" s="328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4"/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28" t="s">
        <v>66</v>
      </c>
    </row>
    <row r="291" spans="1:53" ht="16.5" customHeight="1" x14ac:dyDescent="0.3">
      <c r="A291" s="64" t="s">
        <v>445</v>
      </c>
      <c r="B291" s="64" t="s">
        <v>447</v>
      </c>
      <c r="C291" s="37">
        <v>4301011238</v>
      </c>
      <c r="D291" s="325">
        <v>4607091384147</v>
      </c>
      <c r="E291" s="325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119</v>
      </c>
      <c r="M291" s="38">
        <v>60</v>
      </c>
      <c r="N291" s="415" t="s">
        <v>448</v>
      </c>
      <c r="O291" s="327"/>
      <c r="P291" s="327"/>
      <c r="Q291" s="327"/>
      <c r="R291" s="328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4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3">
      <c r="A292" s="64" t="s">
        <v>449</v>
      </c>
      <c r="B292" s="64" t="s">
        <v>450</v>
      </c>
      <c r="C292" s="37">
        <v>4301011327</v>
      </c>
      <c r="D292" s="325">
        <v>4607091384154</v>
      </c>
      <c r="E292" s="325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8" t="s">
        <v>80</v>
      </c>
      <c r="L292" s="39" t="s">
        <v>79</v>
      </c>
      <c r="M292" s="38">
        <v>60</v>
      </c>
      <c r="N292" s="4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27"/>
      <c r="P292" s="327"/>
      <c r="Q292" s="327"/>
      <c r="R292" s="328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IFERROR(IF(W292=0,"",ROUNDUP(W292/H292,0)*0.00937),"")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3">
      <c r="A293" s="64" t="s">
        <v>451</v>
      </c>
      <c r="B293" s="64" t="s">
        <v>452</v>
      </c>
      <c r="C293" s="37">
        <v>4301011332</v>
      </c>
      <c r="D293" s="325">
        <v>4607091384161</v>
      </c>
      <c r="E293" s="325"/>
      <c r="F293" s="63">
        <v>0.5</v>
      </c>
      <c r="G293" s="38">
        <v>10</v>
      </c>
      <c r="H293" s="63">
        <v>5</v>
      </c>
      <c r="I293" s="63">
        <v>5.21</v>
      </c>
      <c r="J293" s="38">
        <v>120</v>
      </c>
      <c r="K293" s="38" t="s">
        <v>80</v>
      </c>
      <c r="L293" s="39" t="s">
        <v>79</v>
      </c>
      <c r="M293" s="38">
        <v>60</v>
      </c>
      <c r="N293" s="40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27"/>
      <c r="P293" s="327"/>
      <c r="Q293" s="327"/>
      <c r="R293" s="328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IFERROR(IF(W293=0,"",ROUNDUP(W293/H293,0)*0.00937),"")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12.5" x14ac:dyDescent="0.25">
      <c r="A294" s="319"/>
      <c r="B294" s="319"/>
      <c r="C294" s="319"/>
      <c r="D294" s="319"/>
      <c r="E294" s="319"/>
      <c r="F294" s="319"/>
      <c r="G294" s="319"/>
      <c r="H294" s="319"/>
      <c r="I294" s="319"/>
      <c r="J294" s="319"/>
      <c r="K294" s="319"/>
      <c r="L294" s="319"/>
      <c r="M294" s="320"/>
      <c r="N294" s="316" t="s">
        <v>43</v>
      </c>
      <c r="O294" s="317"/>
      <c r="P294" s="317"/>
      <c r="Q294" s="317"/>
      <c r="R294" s="317"/>
      <c r="S294" s="317"/>
      <c r="T294" s="318"/>
      <c r="U294" s="43" t="s">
        <v>42</v>
      </c>
      <c r="V294" s="44">
        <f>IFERROR(V286/H286,"0")+IFERROR(V287/H287,"0")+IFERROR(V288/H288,"0")+IFERROR(V289/H289,"0")+IFERROR(V290/H290,"0")+IFERROR(V291/H291,"0")+IFERROR(V292/H292,"0")+IFERROR(V293/H293,"0")</f>
        <v>0</v>
      </c>
      <c r="W294" s="44">
        <f>IFERROR(W286/H286,"0")+IFERROR(W287/H287,"0")+IFERROR(W288/H288,"0")+IFERROR(W289/H289,"0")+IFERROR(W290/H290,"0")+IFERROR(W291/H291,"0")+IFERROR(W292/H292,"0")+IFERROR(W293/H293,"0")</f>
        <v>0</v>
      </c>
      <c r="X294" s="44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68"/>
      <c r="Z294" s="68"/>
    </row>
    <row r="295" spans="1:53" ht="12.5" x14ac:dyDescent="0.25">
      <c r="A295" s="319"/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20"/>
      <c r="N295" s="316" t="s">
        <v>43</v>
      </c>
      <c r="O295" s="317"/>
      <c r="P295" s="317"/>
      <c r="Q295" s="317"/>
      <c r="R295" s="317"/>
      <c r="S295" s="317"/>
      <c r="T295" s="318"/>
      <c r="U295" s="43" t="s">
        <v>0</v>
      </c>
      <c r="V295" s="44">
        <f>IFERROR(SUM(V286:V293),"0")</f>
        <v>0</v>
      </c>
      <c r="W295" s="44">
        <f>IFERROR(SUM(W286:W293),"0")</f>
        <v>0</v>
      </c>
      <c r="X295" s="43"/>
      <c r="Y295" s="68"/>
      <c r="Z295" s="68"/>
    </row>
    <row r="296" spans="1:53" ht="14.25" customHeight="1" x14ac:dyDescent="0.3">
      <c r="A296" s="330" t="s">
        <v>108</v>
      </c>
      <c r="B296" s="330"/>
      <c r="C296" s="330"/>
      <c r="D296" s="330"/>
      <c r="E296" s="330"/>
      <c r="F296" s="330"/>
      <c r="G296" s="330"/>
      <c r="H296" s="330"/>
      <c r="I296" s="330"/>
      <c r="J296" s="330"/>
      <c r="K296" s="330"/>
      <c r="L296" s="330"/>
      <c r="M296" s="330"/>
      <c r="N296" s="330"/>
      <c r="O296" s="330"/>
      <c r="P296" s="330"/>
      <c r="Q296" s="330"/>
      <c r="R296" s="330"/>
      <c r="S296" s="330"/>
      <c r="T296" s="330"/>
      <c r="U296" s="330"/>
      <c r="V296" s="330"/>
      <c r="W296" s="330"/>
      <c r="X296" s="330"/>
      <c r="Y296" s="67"/>
      <c r="Z296" s="67"/>
    </row>
    <row r="297" spans="1:53" ht="27" customHeight="1" x14ac:dyDescent="0.3">
      <c r="A297" s="64" t="s">
        <v>453</v>
      </c>
      <c r="B297" s="64" t="s">
        <v>454</v>
      </c>
      <c r="C297" s="37">
        <v>4301020178</v>
      </c>
      <c r="D297" s="325">
        <v>4607091383980</v>
      </c>
      <c r="E297" s="325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111</v>
      </c>
      <c r="M297" s="38">
        <v>50</v>
      </c>
      <c r="N297" s="4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27"/>
      <c r="P297" s="327"/>
      <c r="Q297" s="327"/>
      <c r="R297" s="328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IFERROR(IF(W297=0,"",ROUNDUP(W297/H297,0)*0.02175),"")</f>
        <v/>
      </c>
      <c r="Y297" s="69" t="s">
        <v>48</v>
      </c>
      <c r="Z297" s="70" t="s">
        <v>48</v>
      </c>
      <c r="AD297" s="71"/>
      <c r="BA297" s="232" t="s">
        <v>66</v>
      </c>
    </row>
    <row r="298" spans="1:53" ht="16.5" customHeight="1" x14ac:dyDescent="0.3">
      <c r="A298" s="64" t="s">
        <v>455</v>
      </c>
      <c r="B298" s="64" t="s">
        <v>456</v>
      </c>
      <c r="C298" s="37">
        <v>4301020270</v>
      </c>
      <c r="D298" s="325">
        <v>4680115883314</v>
      </c>
      <c r="E298" s="325"/>
      <c r="F298" s="63">
        <v>1.35</v>
      </c>
      <c r="G298" s="38">
        <v>8</v>
      </c>
      <c r="H298" s="63">
        <v>10.8</v>
      </c>
      <c r="I298" s="63">
        <v>11.28</v>
      </c>
      <c r="J298" s="38">
        <v>56</v>
      </c>
      <c r="K298" s="38" t="s">
        <v>112</v>
      </c>
      <c r="L298" s="39" t="s">
        <v>131</v>
      </c>
      <c r="M298" s="38">
        <v>50</v>
      </c>
      <c r="N298" s="411" t="s">
        <v>457</v>
      </c>
      <c r="O298" s="327"/>
      <c r="P298" s="327"/>
      <c r="Q298" s="327"/>
      <c r="R298" s="328"/>
      <c r="S298" s="40" t="s">
        <v>48</v>
      </c>
      <c r="T298" s="40" t="s">
        <v>48</v>
      </c>
      <c r="U298" s="41" t="s">
        <v>0</v>
      </c>
      <c r="V298" s="59">
        <v>0</v>
      </c>
      <c r="W298" s="56">
        <f>IFERROR(IF(V298="",0,CEILING((V298/$H298),1)*$H298),"")</f>
        <v>0</v>
      </c>
      <c r="X298" s="42" t="str">
        <f>IFERROR(IF(W298=0,"",ROUNDUP(W298/H298,0)*0.02175),"")</f>
        <v/>
      </c>
      <c r="Y298" s="69" t="s">
        <v>48</v>
      </c>
      <c r="Z298" s="70" t="s">
        <v>48</v>
      </c>
      <c r="AD298" s="71"/>
      <c r="BA298" s="233" t="s">
        <v>66</v>
      </c>
    </row>
    <row r="299" spans="1:53" ht="27" customHeight="1" x14ac:dyDescent="0.3">
      <c r="A299" s="64" t="s">
        <v>458</v>
      </c>
      <c r="B299" s="64" t="s">
        <v>459</v>
      </c>
      <c r="C299" s="37">
        <v>4301020179</v>
      </c>
      <c r="D299" s="325">
        <v>4607091384178</v>
      </c>
      <c r="E299" s="325"/>
      <c r="F299" s="63">
        <v>0.4</v>
      </c>
      <c r="G299" s="38">
        <v>10</v>
      </c>
      <c r="H299" s="63">
        <v>4</v>
      </c>
      <c r="I299" s="63">
        <v>4.24</v>
      </c>
      <c r="J299" s="38">
        <v>120</v>
      </c>
      <c r="K299" s="38" t="s">
        <v>80</v>
      </c>
      <c r="L299" s="39" t="s">
        <v>111</v>
      </c>
      <c r="M299" s="38">
        <v>50</v>
      </c>
      <c r="N299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27"/>
      <c r="P299" s="327"/>
      <c r="Q299" s="327"/>
      <c r="R299" s="328"/>
      <c r="S299" s="40" t="s">
        <v>48</v>
      </c>
      <c r="T299" s="40" t="s">
        <v>48</v>
      </c>
      <c r="U299" s="41" t="s">
        <v>0</v>
      </c>
      <c r="V299" s="59">
        <v>84</v>
      </c>
      <c r="W299" s="56">
        <f>IFERROR(IF(V299="",0,CEILING((V299/$H299),1)*$H299),"")</f>
        <v>84</v>
      </c>
      <c r="X299" s="42">
        <f>IFERROR(IF(W299=0,"",ROUNDUP(W299/H299,0)*0.00937),"")</f>
        <v>0.19677</v>
      </c>
      <c r="Y299" s="69" t="s">
        <v>48</v>
      </c>
      <c r="Z299" s="70" t="s">
        <v>48</v>
      </c>
      <c r="AD299" s="71"/>
      <c r="BA299" s="234" t="s">
        <v>66</v>
      </c>
    </row>
    <row r="300" spans="1:53" ht="12.5" x14ac:dyDescent="0.25">
      <c r="A300" s="319"/>
      <c r="B300" s="319"/>
      <c r="C300" s="319"/>
      <c r="D300" s="319"/>
      <c r="E300" s="319"/>
      <c r="F300" s="319"/>
      <c r="G300" s="319"/>
      <c r="H300" s="319"/>
      <c r="I300" s="319"/>
      <c r="J300" s="319"/>
      <c r="K300" s="319"/>
      <c r="L300" s="319"/>
      <c r="M300" s="320"/>
      <c r="N300" s="316" t="s">
        <v>43</v>
      </c>
      <c r="O300" s="317"/>
      <c r="P300" s="317"/>
      <c r="Q300" s="317"/>
      <c r="R300" s="317"/>
      <c r="S300" s="317"/>
      <c r="T300" s="318"/>
      <c r="U300" s="43" t="s">
        <v>42</v>
      </c>
      <c r="V300" s="44">
        <f>IFERROR(V297/H297,"0")+IFERROR(V298/H298,"0")+IFERROR(V299/H299,"0")</f>
        <v>21</v>
      </c>
      <c r="W300" s="44">
        <f>IFERROR(W297/H297,"0")+IFERROR(W298/H298,"0")+IFERROR(W299/H299,"0")</f>
        <v>21</v>
      </c>
      <c r="X300" s="44">
        <f>IFERROR(IF(X297="",0,X297),"0")+IFERROR(IF(X298="",0,X298),"0")+IFERROR(IF(X299="",0,X299),"0")</f>
        <v>0.19677</v>
      </c>
      <c r="Y300" s="68"/>
      <c r="Z300" s="68"/>
    </row>
    <row r="301" spans="1:53" ht="12.5" x14ac:dyDescent="0.25">
      <c r="A301" s="319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19"/>
      <c r="M301" s="320"/>
      <c r="N301" s="316" t="s">
        <v>43</v>
      </c>
      <c r="O301" s="317"/>
      <c r="P301" s="317"/>
      <c r="Q301" s="317"/>
      <c r="R301" s="317"/>
      <c r="S301" s="317"/>
      <c r="T301" s="318"/>
      <c r="U301" s="43" t="s">
        <v>0</v>
      </c>
      <c r="V301" s="44">
        <f>IFERROR(SUM(V297:V299),"0")</f>
        <v>84</v>
      </c>
      <c r="W301" s="44">
        <f>IFERROR(SUM(W297:W299),"0")</f>
        <v>84</v>
      </c>
      <c r="X301" s="43"/>
      <c r="Y301" s="68"/>
      <c r="Z301" s="68"/>
    </row>
    <row r="302" spans="1:53" ht="14.25" customHeight="1" x14ac:dyDescent="0.3">
      <c r="A302" s="330" t="s">
        <v>81</v>
      </c>
      <c r="B302" s="330"/>
      <c r="C302" s="330"/>
      <c r="D302" s="330"/>
      <c r="E302" s="330"/>
      <c r="F302" s="330"/>
      <c r="G302" s="330"/>
      <c r="H302" s="330"/>
      <c r="I302" s="330"/>
      <c r="J302" s="330"/>
      <c r="K302" s="330"/>
      <c r="L302" s="330"/>
      <c r="M302" s="330"/>
      <c r="N302" s="330"/>
      <c r="O302" s="330"/>
      <c r="P302" s="330"/>
      <c r="Q302" s="330"/>
      <c r="R302" s="330"/>
      <c r="S302" s="330"/>
      <c r="T302" s="330"/>
      <c r="U302" s="330"/>
      <c r="V302" s="330"/>
      <c r="W302" s="330"/>
      <c r="X302" s="330"/>
      <c r="Y302" s="67"/>
      <c r="Z302" s="67"/>
    </row>
    <row r="303" spans="1:53" ht="27" customHeight="1" x14ac:dyDescent="0.3">
      <c r="A303" s="64" t="s">
        <v>460</v>
      </c>
      <c r="B303" s="64" t="s">
        <v>461</v>
      </c>
      <c r="C303" s="37">
        <v>4301051298</v>
      </c>
      <c r="D303" s="325">
        <v>4607091384260</v>
      </c>
      <c r="E303" s="325"/>
      <c r="F303" s="63">
        <v>1.3</v>
      </c>
      <c r="G303" s="38">
        <v>6</v>
      </c>
      <c r="H303" s="63">
        <v>7.8</v>
      </c>
      <c r="I303" s="63">
        <v>8.3640000000000008</v>
      </c>
      <c r="J303" s="38">
        <v>56</v>
      </c>
      <c r="K303" s="38" t="s">
        <v>112</v>
      </c>
      <c r="L303" s="39" t="s">
        <v>79</v>
      </c>
      <c r="M303" s="38">
        <v>35</v>
      </c>
      <c r="N303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27"/>
      <c r="P303" s="327"/>
      <c r="Q303" s="327"/>
      <c r="R303" s="328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5" t="s">
        <v>66</v>
      </c>
    </row>
    <row r="304" spans="1:53" ht="12.5" x14ac:dyDescent="0.25">
      <c r="A304" s="319"/>
      <c r="B304" s="319"/>
      <c r="C304" s="319"/>
      <c r="D304" s="319"/>
      <c r="E304" s="319"/>
      <c r="F304" s="319"/>
      <c r="G304" s="319"/>
      <c r="H304" s="319"/>
      <c r="I304" s="319"/>
      <c r="J304" s="319"/>
      <c r="K304" s="319"/>
      <c r="L304" s="319"/>
      <c r="M304" s="320"/>
      <c r="N304" s="316" t="s">
        <v>43</v>
      </c>
      <c r="O304" s="317"/>
      <c r="P304" s="317"/>
      <c r="Q304" s="317"/>
      <c r="R304" s="317"/>
      <c r="S304" s="317"/>
      <c r="T304" s="318"/>
      <c r="U304" s="43" t="s">
        <v>42</v>
      </c>
      <c r="V304" s="44">
        <f>IFERROR(V303/H303,"0")</f>
        <v>0</v>
      </c>
      <c r="W304" s="44">
        <f>IFERROR(W303/H303,"0")</f>
        <v>0</v>
      </c>
      <c r="X304" s="44">
        <f>IFERROR(IF(X303="",0,X303),"0")</f>
        <v>0</v>
      </c>
      <c r="Y304" s="68"/>
      <c r="Z304" s="68"/>
    </row>
    <row r="305" spans="1:53" ht="12.5" x14ac:dyDescent="0.25">
      <c r="A305" s="319"/>
      <c r="B305" s="319"/>
      <c r="C305" s="319"/>
      <c r="D305" s="319"/>
      <c r="E305" s="319"/>
      <c r="F305" s="319"/>
      <c r="G305" s="319"/>
      <c r="H305" s="319"/>
      <c r="I305" s="319"/>
      <c r="J305" s="319"/>
      <c r="K305" s="319"/>
      <c r="L305" s="319"/>
      <c r="M305" s="320"/>
      <c r="N305" s="316" t="s">
        <v>43</v>
      </c>
      <c r="O305" s="317"/>
      <c r="P305" s="317"/>
      <c r="Q305" s="317"/>
      <c r="R305" s="317"/>
      <c r="S305" s="317"/>
      <c r="T305" s="318"/>
      <c r="U305" s="43" t="s">
        <v>0</v>
      </c>
      <c r="V305" s="44">
        <f>IFERROR(SUM(V303:V303),"0")</f>
        <v>0</v>
      </c>
      <c r="W305" s="44">
        <f>IFERROR(SUM(W303:W303),"0")</f>
        <v>0</v>
      </c>
      <c r="X305" s="43"/>
      <c r="Y305" s="68"/>
      <c r="Z305" s="68"/>
    </row>
    <row r="306" spans="1:53" ht="14.25" customHeight="1" x14ac:dyDescent="0.3">
      <c r="A306" s="330" t="s">
        <v>220</v>
      </c>
      <c r="B306" s="330"/>
      <c r="C306" s="330"/>
      <c r="D306" s="330"/>
      <c r="E306" s="330"/>
      <c r="F306" s="330"/>
      <c r="G306" s="330"/>
      <c r="H306" s="330"/>
      <c r="I306" s="330"/>
      <c r="J306" s="330"/>
      <c r="K306" s="330"/>
      <c r="L306" s="330"/>
      <c r="M306" s="330"/>
      <c r="N306" s="330"/>
      <c r="O306" s="330"/>
      <c r="P306" s="330"/>
      <c r="Q306" s="330"/>
      <c r="R306" s="330"/>
      <c r="S306" s="330"/>
      <c r="T306" s="330"/>
      <c r="U306" s="330"/>
      <c r="V306" s="330"/>
      <c r="W306" s="330"/>
      <c r="X306" s="330"/>
      <c r="Y306" s="67"/>
      <c r="Z306" s="67"/>
    </row>
    <row r="307" spans="1:53" ht="16.5" customHeight="1" x14ac:dyDescent="0.3">
      <c r="A307" s="64" t="s">
        <v>462</v>
      </c>
      <c r="B307" s="64" t="s">
        <v>463</v>
      </c>
      <c r="C307" s="37">
        <v>4301060314</v>
      </c>
      <c r="D307" s="325">
        <v>4607091384673</v>
      </c>
      <c r="E307" s="325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8" t="s">
        <v>112</v>
      </c>
      <c r="L307" s="39" t="s">
        <v>79</v>
      </c>
      <c r="M307" s="38">
        <v>30</v>
      </c>
      <c r="N307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27"/>
      <c r="P307" s="327"/>
      <c r="Q307" s="327"/>
      <c r="R307" s="328"/>
      <c r="S307" s="40" t="s">
        <v>48</v>
      </c>
      <c r="T307" s="40" t="s">
        <v>48</v>
      </c>
      <c r="U307" s="41" t="s">
        <v>0</v>
      </c>
      <c r="V307" s="59">
        <v>264</v>
      </c>
      <c r="W307" s="56">
        <f>IFERROR(IF(V307="",0,CEILING((V307/$H307),1)*$H307),"")</f>
        <v>265.2</v>
      </c>
      <c r="X307" s="42">
        <f>IFERROR(IF(W307=0,"",ROUNDUP(W307/H307,0)*0.02175),"")</f>
        <v>0.73949999999999994</v>
      </c>
      <c r="Y307" s="69" t="s">
        <v>48</v>
      </c>
      <c r="Z307" s="70" t="s">
        <v>48</v>
      </c>
      <c r="AD307" s="71"/>
      <c r="BA307" s="236" t="s">
        <v>66</v>
      </c>
    </row>
    <row r="308" spans="1:53" ht="12.5" x14ac:dyDescent="0.25">
      <c r="A308" s="319"/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20"/>
      <c r="N308" s="316" t="s">
        <v>43</v>
      </c>
      <c r="O308" s="317"/>
      <c r="P308" s="317"/>
      <c r="Q308" s="317"/>
      <c r="R308" s="317"/>
      <c r="S308" s="317"/>
      <c r="T308" s="318"/>
      <c r="U308" s="43" t="s">
        <v>42</v>
      </c>
      <c r="V308" s="44">
        <f>IFERROR(V307/H307,"0")</f>
        <v>33.846153846153847</v>
      </c>
      <c r="W308" s="44">
        <f>IFERROR(W307/H307,"0")</f>
        <v>34</v>
      </c>
      <c r="X308" s="44">
        <f>IFERROR(IF(X307="",0,X307),"0")</f>
        <v>0.73949999999999994</v>
      </c>
      <c r="Y308" s="68"/>
      <c r="Z308" s="68"/>
    </row>
    <row r="309" spans="1:53" ht="12.5" x14ac:dyDescent="0.25">
      <c r="A309" s="319"/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19"/>
      <c r="M309" s="320"/>
      <c r="N309" s="316" t="s">
        <v>43</v>
      </c>
      <c r="O309" s="317"/>
      <c r="P309" s="317"/>
      <c r="Q309" s="317"/>
      <c r="R309" s="317"/>
      <c r="S309" s="317"/>
      <c r="T309" s="318"/>
      <c r="U309" s="43" t="s">
        <v>0</v>
      </c>
      <c r="V309" s="44">
        <f>IFERROR(SUM(V307:V307),"0")</f>
        <v>264</v>
      </c>
      <c r="W309" s="44">
        <f>IFERROR(SUM(W307:W307),"0")</f>
        <v>265.2</v>
      </c>
      <c r="X309" s="43"/>
      <c r="Y309" s="68"/>
      <c r="Z309" s="68"/>
    </row>
    <row r="310" spans="1:53" ht="16.5" customHeight="1" x14ac:dyDescent="0.3">
      <c r="A310" s="329" t="s">
        <v>464</v>
      </c>
      <c r="B310" s="329"/>
      <c r="C310" s="329"/>
      <c r="D310" s="329"/>
      <c r="E310" s="329"/>
      <c r="F310" s="329"/>
      <c r="G310" s="329"/>
      <c r="H310" s="329"/>
      <c r="I310" s="329"/>
      <c r="J310" s="329"/>
      <c r="K310" s="329"/>
      <c r="L310" s="329"/>
      <c r="M310" s="329"/>
      <c r="N310" s="329"/>
      <c r="O310" s="329"/>
      <c r="P310" s="329"/>
      <c r="Q310" s="329"/>
      <c r="R310" s="329"/>
      <c r="S310" s="329"/>
      <c r="T310" s="329"/>
      <c r="U310" s="329"/>
      <c r="V310" s="329"/>
      <c r="W310" s="329"/>
      <c r="X310" s="329"/>
      <c r="Y310" s="66"/>
      <c r="Z310" s="66"/>
    </row>
    <row r="311" spans="1:53" ht="14.25" customHeight="1" x14ac:dyDescent="0.3">
      <c r="A311" s="330" t="s">
        <v>114</v>
      </c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0"/>
      <c r="V311" s="330"/>
      <c r="W311" s="330"/>
      <c r="X311" s="330"/>
      <c r="Y311" s="67"/>
      <c r="Z311" s="67"/>
    </row>
    <row r="312" spans="1:53" ht="27" customHeight="1" x14ac:dyDescent="0.3">
      <c r="A312" s="64" t="s">
        <v>465</v>
      </c>
      <c r="B312" s="64" t="s">
        <v>466</v>
      </c>
      <c r="C312" s="37">
        <v>4301011324</v>
      </c>
      <c r="D312" s="325">
        <v>4607091384185</v>
      </c>
      <c r="E312" s="325"/>
      <c r="F312" s="63">
        <v>0.8</v>
      </c>
      <c r="G312" s="38">
        <v>15</v>
      </c>
      <c r="H312" s="63">
        <v>12</v>
      </c>
      <c r="I312" s="63">
        <v>12.48</v>
      </c>
      <c r="J312" s="38">
        <v>56</v>
      </c>
      <c r="K312" s="38" t="s">
        <v>112</v>
      </c>
      <c r="L312" s="39" t="s">
        <v>79</v>
      </c>
      <c r="M312" s="38">
        <v>60</v>
      </c>
      <c r="N312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27"/>
      <c r="P312" s="327"/>
      <c r="Q312" s="327"/>
      <c r="R312" s="328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37" t="s">
        <v>66</v>
      </c>
    </row>
    <row r="313" spans="1:53" ht="27" customHeight="1" x14ac:dyDescent="0.3">
      <c r="A313" s="64" t="s">
        <v>467</v>
      </c>
      <c r="B313" s="64" t="s">
        <v>468</v>
      </c>
      <c r="C313" s="37">
        <v>4301011312</v>
      </c>
      <c r="D313" s="325">
        <v>4607091384192</v>
      </c>
      <c r="E313" s="325"/>
      <c r="F313" s="63">
        <v>1.8</v>
      </c>
      <c r="G313" s="38">
        <v>6</v>
      </c>
      <c r="H313" s="63">
        <v>10.8</v>
      </c>
      <c r="I313" s="63">
        <v>11.28</v>
      </c>
      <c r="J313" s="38">
        <v>56</v>
      </c>
      <c r="K313" s="38" t="s">
        <v>112</v>
      </c>
      <c r="L313" s="39" t="s">
        <v>111</v>
      </c>
      <c r="M313" s="38">
        <v>60</v>
      </c>
      <c r="N313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27"/>
      <c r="P313" s="327"/>
      <c r="Q313" s="327"/>
      <c r="R313" s="328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38" t="s">
        <v>66</v>
      </c>
    </row>
    <row r="314" spans="1:53" ht="27" customHeight="1" x14ac:dyDescent="0.3">
      <c r="A314" s="64" t="s">
        <v>469</v>
      </c>
      <c r="B314" s="64" t="s">
        <v>470</v>
      </c>
      <c r="C314" s="37">
        <v>4301011483</v>
      </c>
      <c r="D314" s="325">
        <v>4680115881907</v>
      </c>
      <c r="E314" s="325"/>
      <c r="F314" s="63">
        <v>1.8</v>
      </c>
      <c r="G314" s="38">
        <v>6</v>
      </c>
      <c r="H314" s="63">
        <v>10.8</v>
      </c>
      <c r="I314" s="63">
        <v>11.28</v>
      </c>
      <c r="J314" s="38">
        <v>56</v>
      </c>
      <c r="K314" s="38" t="s">
        <v>112</v>
      </c>
      <c r="L314" s="39" t="s">
        <v>79</v>
      </c>
      <c r="M314" s="38">
        <v>60</v>
      </c>
      <c r="N314" s="4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27"/>
      <c r="P314" s="327"/>
      <c r="Q314" s="327"/>
      <c r="R314" s="328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39" t="s">
        <v>66</v>
      </c>
    </row>
    <row r="315" spans="1:53" ht="27" customHeight="1" x14ac:dyDescent="0.3">
      <c r="A315" s="64" t="s">
        <v>471</v>
      </c>
      <c r="B315" s="64" t="s">
        <v>472</v>
      </c>
      <c r="C315" s="37">
        <v>4301011303</v>
      </c>
      <c r="D315" s="325">
        <v>4607091384680</v>
      </c>
      <c r="E315" s="325"/>
      <c r="F315" s="63">
        <v>0.4</v>
      </c>
      <c r="G315" s="38">
        <v>10</v>
      </c>
      <c r="H315" s="63">
        <v>4</v>
      </c>
      <c r="I315" s="63">
        <v>4.21</v>
      </c>
      <c r="J315" s="38">
        <v>120</v>
      </c>
      <c r="K315" s="38" t="s">
        <v>80</v>
      </c>
      <c r="L315" s="39" t="s">
        <v>79</v>
      </c>
      <c r="M315" s="38">
        <v>60</v>
      </c>
      <c r="N315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27"/>
      <c r="P315" s="327"/>
      <c r="Q315" s="327"/>
      <c r="R315" s="328"/>
      <c r="S315" s="40" t="s">
        <v>48</v>
      </c>
      <c r="T315" s="40" t="s">
        <v>48</v>
      </c>
      <c r="U315" s="41" t="s">
        <v>0</v>
      </c>
      <c r="V315" s="59">
        <v>212</v>
      </c>
      <c r="W315" s="56">
        <f>IFERROR(IF(V315="",0,CEILING((V315/$H315),1)*$H315),"")</f>
        <v>212</v>
      </c>
      <c r="X315" s="42">
        <f>IFERROR(IF(W315=0,"",ROUNDUP(W315/H315,0)*0.00937),"")</f>
        <v>0.49661</v>
      </c>
      <c r="Y315" s="69" t="s">
        <v>48</v>
      </c>
      <c r="Z315" s="70" t="s">
        <v>48</v>
      </c>
      <c r="AD315" s="71"/>
      <c r="BA315" s="240" t="s">
        <v>66</v>
      </c>
    </row>
    <row r="316" spans="1:53" ht="12.5" x14ac:dyDescent="0.25">
      <c r="A316" s="319"/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  <c r="L316" s="319"/>
      <c r="M316" s="320"/>
      <c r="N316" s="316" t="s">
        <v>43</v>
      </c>
      <c r="O316" s="317"/>
      <c r="P316" s="317"/>
      <c r="Q316" s="317"/>
      <c r="R316" s="317"/>
      <c r="S316" s="317"/>
      <c r="T316" s="318"/>
      <c r="U316" s="43" t="s">
        <v>42</v>
      </c>
      <c r="V316" s="44">
        <f>IFERROR(V312/H312,"0")+IFERROR(V313/H313,"0")+IFERROR(V314/H314,"0")+IFERROR(V315/H315,"0")</f>
        <v>53</v>
      </c>
      <c r="W316" s="44">
        <f>IFERROR(W312/H312,"0")+IFERROR(W313/H313,"0")+IFERROR(W314/H314,"0")+IFERROR(W315/H315,"0")</f>
        <v>53</v>
      </c>
      <c r="X316" s="44">
        <f>IFERROR(IF(X312="",0,X312),"0")+IFERROR(IF(X313="",0,X313),"0")+IFERROR(IF(X314="",0,X314),"0")+IFERROR(IF(X315="",0,X315),"0")</f>
        <v>0.49661</v>
      </c>
      <c r="Y316" s="68"/>
      <c r="Z316" s="68"/>
    </row>
    <row r="317" spans="1:53" ht="12.5" x14ac:dyDescent="0.25">
      <c r="A317" s="319"/>
      <c r="B317" s="319"/>
      <c r="C317" s="319"/>
      <c r="D317" s="319"/>
      <c r="E317" s="319"/>
      <c r="F317" s="319"/>
      <c r="G317" s="319"/>
      <c r="H317" s="319"/>
      <c r="I317" s="319"/>
      <c r="J317" s="319"/>
      <c r="K317" s="319"/>
      <c r="L317" s="319"/>
      <c r="M317" s="320"/>
      <c r="N317" s="316" t="s">
        <v>43</v>
      </c>
      <c r="O317" s="317"/>
      <c r="P317" s="317"/>
      <c r="Q317" s="317"/>
      <c r="R317" s="317"/>
      <c r="S317" s="317"/>
      <c r="T317" s="318"/>
      <c r="U317" s="43" t="s">
        <v>0</v>
      </c>
      <c r="V317" s="44">
        <f>IFERROR(SUM(V312:V315),"0")</f>
        <v>212</v>
      </c>
      <c r="W317" s="44">
        <f>IFERROR(SUM(W312:W315),"0")</f>
        <v>212</v>
      </c>
      <c r="X317" s="43"/>
      <c r="Y317" s="68"/>
      <c r="Z317" s="68"/>
    </row>
    <row r="318" spans="1:53" ht="14.25" customHeight="1" x14ac:dyDescent="0.3">
      <c r="A318" s="330" t="s">
        <v>76</v>
      </c>
      <c r="B318" s="330"/>
      <c r="C318" s="330"/>
      <c r="D318" s="330"/>
      <c r="E318" s="330"/>
      <c r="F318" s="330"/>
      <c r="G318" s="330"/>
      <c r="H318" s="330"/>
      <c r="I318" s="330"/>
      <c r="J318" s="330"/>
      <c r="K318" s="330"/>
      <c r="L318" s="330"/>
      <c r="M318" s="330"/>
      <c r="N318" s="330"/>
      <c r="O318" s="330"/>
      <c r="P318" s="330"/>
      <c r="Q318" s="330"/>
      <c r="R318" s="330"/>
      <c r="S318" s="330"/>
      <c r="T318" s="330"/>
      <c r="U318" s="330"/>
      <c r="V318" s="330"/>
      <c r="W318" s="330"/>
      <c r="X318" s="330"/>
      <c r="Y318" s="67"/>
      <c r="Z318" s="67"/>
    </row>
    <row r="319" spans="1:53" ht="27" customHeight="1" x14ac:dyDescent="0.3">
      <c r="A319" s="64" t="s">
        <v>473</v>
      </c>
      <c r="B319" s="64" t="s">
        <v>474</v>
      </c>
      <c r="C319" s="37">
        <v>4301031139</v>
      </c>
      <c r="D319" s="325">
        <v>4607091384802</v>
      </c>
      <c r="E319" s="325"/>
      <c r="F319" s="63">
        <v>0.73</v>
      </c>
      <c r="G319" s="38">
        <v>6</v>
      </c>
      <c r="H319" s="63">
        <v>4.38</v>
      </c>
      <c r="I319" s="63">
        <v>4.58</v>
      </c>
      <c r="J319" s="38">
        <v>156</v>
      </c>
      <c r="K319" s="38" t="s">
        <v>80</v>
      </c>
      <c r="L319" s="39" t="s">
        <v>79</v>
      </c>
      <c r="M319" s="38">
        <v>35</v>
      </c>
      <c r="N319" s="4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27"/>
      <c r="P319" s="327"/>
      <c r="Q319" s="327"/>
      <c r="R319" s="328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IFERROR(IF(W319=0,"",ROUNDUP(W319/H319,0)*0.00753),"")</f>
        <v/>
      </c>
      <c r="Y319" s="69" t="s">
        <v>48</v>
      </c>
      <c r="Z319" s="70" t="s">
        <v>48</v>
      </c>
      <c r="AD319" s="71"/>
      <c r="BA319" s="241" t="s">
        <v>66</v>
      </c>
    </row>
    <row r="320" spans="1:53" ht="27" customHeight="1" x14ac:dyDescent="0.3">
      <c r="A320" s="64" t="s">
        <v>475</v>
      </c>
      <c r="B320" s="64" t="s">
        <v>476</v>
      </c>
      <c r="C320" s="37">
        <v>4301031140</v>
      </c>
      <c r="D320" s="325">
        <v>4607091384826</v>
      </c>
      <c r="E320" s="325"/>
      <c r="F320" s="63">
        <v>0.35</v>
      </c>
      <c r="G320" s="38">
        <v>8</v>
      </c>
      <c r="H320" s="63">
        <v>2.8</v>
      </c>
      <c r="I320" s="63">
        <v>2.9</v>
      </c>
      <c r="J320" s="38">
        <v>234</v>
      </c>
      <c r="K320" s="38" t="s">
        <v>175</v>
      </c>
      <c r="L320" s="39" t="s">
        <v>79</v>
      </c>
      <c r="M320" s="38">
        <v>35</v>
      </c>
      <c r="N320" s="4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27"/>
      <c r="P320" s="327"/>
      <c r="Q320" s="327"/>
      <c r="R320" s="328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IFERROR(IF(W320=0,"",ROUNDUP(W320/H320,0)*0.00502),"")</f>
        <v/>
      </c>
      <c r="Y320" s="69" t="s">
        <v>48</v>
      </c>
      <c r="Z320" s="70" t="s">
        <v>48</v>
      </c>
      <c r="AD320" s="71"/>
      <c r="BA320" s="242" t="s">
        <v>66</v>
      </c>
    </row>
    <row r="321" spans="1:53" ht="12.5" x14ac:dyDescent="0.25">
      <c r="A321" s="319"/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20"/>
      <c r="N321" s="316" t="s">
        <v>43</v>
      </c>
      <c r="O321" s="317"/>
      <c r="P321" s="317"/>
      <c r="Q321" s="317"/>
      <c r="R321" s="317"/>
      <c r="S321" s="317"/>
      <c r="T321" s="318"/>
      <c r="U321" s="43" t="s">
        <v>42</v>
      </c>
      <c r="V321" s="44">
        <f>IFERROR(V319/H319,"0")+IFERROR(V320/H320,"0")</f>
        <v>0</v>
      </c>
      <c r="W321" s="44">
        <f>IFERROR(W319/H319,"0")+IFERROR(W320/H320,"0")</f>
        <v>0</v>
      </c>
      <c r="X321" s="44">
        <f>IFERROR(IF(X319="",0,X319),"0")+IFERROR(IF(X320="",0,X320),"0")</f>
        <v>0</v>
      </c>
      <c r="Y321" s="68"/>
      <c r="Z321" s="68"/>
    </row>
    <row r="322" spans="1:53" ht="12.5" x14ac:dyDescent="0.25">
      <c r="A322" s="319"/>
      <c r="B322" s="319"/>
      <c r="C322" s="319"/>
      <c r="D322" s="319"/>
      <c r="E322" s="319"/>
      <c r="F322" s="319"/>
      <c r="G322" s="319"/>
      <c r="H322" s="319"/>
      <c r="I322" s="319"/>
      <c r="J322" s="319"/>
      <c r="K322" s="319"/>
      <c r="L322" s="319"/>
      <c r="M322" s="320"/>
      <c r="N322" s="316" t="s">
        <v>43</v>
      </c>
      <c r="O322" s="317"/>
      <c r="P322" s="317"/>
      <c r="Q322" s="317"/>
      <c r="R322" s="317"/>
      <c r="S322" s="317"/>
      <c r="T322" s="318"/>
      <c r="U322" s="43" t="s">
        <v>0</v>
      </c>
      <c r="V322" s="44">
        <f>IFERROR(SUM(V319:V320),"0")</f>
        <v>0</v>
      </c>
      <c r="W322" s="44">
        <f>IFERROR(SUM(W319:W320),"0")</f>
        <v>0</v>
      </c>
      <c r="X322" s="43"/>
      <c r="Y322" s="68"/>
      <c r="Z322" s="68"/>
    </row>
    <row r="323" spans="1:53" ht="14.25" customHeight="1" x14ac:dyDescent="0.3">
      <c r="A323" s="330" t="s">
        <v>81</v>
      </c>
      <c r="B323" s="330"/>
      <c r="C323" s="330"/>
      <c r="D323" s="330"/>
      <c r="E323" s="330"/>
      <c r="F323" s="330"/>
      <c r="G323" s="330"/>
      <c r="H323" s="330"/>
      <c r="I323" s="330"/>
      <c r="J323" s="330"/>
      <c r="K323" s="330"/>
      <c r="L323" s="330"/>
      <c r="M323" s="330"/>
      <c r="N323" s="330"/>
      <c r="O323" s="330"/>
      <c r="P323" s="330"/>
      <c r="Q323" s="330"/>
      <c r="R323" s="330"/>
      <c r="S323" s="330"/>
      <c r="T323" s="330"/>
      <c r="U323" s="330"/>
      <c r="V323" s="330"/>
      <c r="W323" s="330"/>
      <c r="X323" s="330"/>
      <c r="Y323" s="67"/>
      <c r="Z323" s="67"/>
    </row>
    <row r="324" spans="1:53" ht="27" customHeight="1" x14ac:dyDescent="0.3">
      <c r="A324" s="64" t="s">
        <v>477</v>
      </c>
      <c r="B324" s="64" t="s">
        <v>478</v>
      </c>
      <c r="C324" s="37">
        <v>4301051303</v>
      </c>
      <c r="D324" s="325">
        <v>4607091384246</v>
      </c>
      <c r="E324" s="325"/>
      <c r="F324" s="63">
        <v>1.3</v>
      </c>
      <c r="G324" s="38">
        <v>6</v>
      </c>
      <c r="H324" s="63">
        <v>7.8</v>
      </c>
      <c r="I324" s="63">
        <v>8.3640000000000008</v>
      </c>
      <c r="J324" s="38">
        <v>56</v>
      </c>
      <c r="K324" s="38" t="s">
        <v>112</v>
      </c>
      <c r="L324" s="39" t="s">
        <v>79</v>
      </c>
      <c r="M324" s="38">
        <v>40</v>
      </c>
      <c r="N324" s="39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27"/>
      <c r="P324" s="327"/>
      <c r="Q324" s="327"/>
      <c r="R324" s="328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43" t="s">
        <v>66</v>
      </c>
    </row>
    <row r="325" spans="1:53" ht="27" customHeight="1" x14ac:dyDescent="0.3">
      <c r="A325" s="64" t="s">
        <v>479</v>
      </c>
      <c r="B325" s="64" t="s">
        <v>480</v>
      </c>
      <c r="C325" s="37">
        <v>4301051445</v>
      </c>
      <c r="D325" s="325">
        <v>4680115881976</v>
      </c>
      <c r="E325" s="325"/>
      <c r="F325" s="63">
        <v>1.3</v>
      </c>
      <c r="G325" s="38">
        <v>6</v>
      </c>
      <c r="H325" s="63">
        <v>7.8</v>
      </c>
      <c r="I325" s="63">
        <v>8.2799999999999994</v>
      </c>
      <c r="J325" s="38">
        <v>56</v>
      </c>
      <c r="K325" s="38" t="s">
        <v>112</v>
      </c>
      <c r="L325" s="39" t="s">
        <v>79</v>
      </c>
      <c r="M325" s="38">
        <v>40</v>
      </c>
      <c r="N325" s="3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27"/>
      <c r="P325" s="327"/>
      <c r="Q325" s="327"/>
      <c r="R325" s="328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44" t="s">
        <v>66</v>
      </c>
    </row>
    <row r="326" spans="1:53" ht="27" customHeight="1" x14ac:dyDescent="0.3">
      <c r="A326" s="64" t="s">
        <v>481</v>
      </c>
      <c r="B326" s="64" t="s">
        <v>482</v>
      </c>
      <c r="C326" s="37">
        <v>4301051297</v>
      </c>
      <c r="D326" s="325">
        <v>4607091384253</v>
      </c>
      <c r="E326" s="325"/>
      <c r="F326" s="63">
        <v>0.4</v>
      </c>
      <c r="G326" s="38">
        <v>6</v>
      </c>
      <c r="H326" s="63">
        <v>2.4</v>
      </c>
      <c r="I326" s="63">
        <v>2.6840000000000002</v>
      </c>
      <c r="J326" s="38">
        <v>156</v>
      </c>
      <c r="K326" s="38" t="s">
        <v>80</v>
      </c>
      <c r="L326" s="39" t="s">
        <v>79</v>
      </c>
      <c r="M326" s="38">
        <v>40</v>
      </c>
      <c r="N326" s="3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27"/>
      <c r="P326" s="327"/>
      <c r="Q326" s="327"/>
      <c r="R326" s="328"/>
      <c r="S326" s="40" t="s">
        <v>48</v>
      </c>
      <c r="T326" s="40" t="s">
        <v>48</v>
      </c>
      <c r="U326" s="41" t="s">
        <v>0</v>
      </c>
      <c r="V326" s="59">
        <v>259.2</v>
      </c>
      <c r="W326" s="56">
        <f>IFERROR(IF(V326="",0,CEILING((V326/$H326),1)*$H326),"")</f>
        <v>259.2</v>
      </c>
      <c r="X326" s="42">
        <f>IFERROR(IF(W326=0,"",ROUNDUP(W326/H326,0)*0.00753),"")</f>
        <v>0.81324000000000007</v>
      </c>
      <c r="Y326" s="69" t="s">
        <v>48</v>
      </c>
      <c r="Z326" s="70" t="s">
        <v>48</v>
      </c>
      <c r="AD326" s="71"/>
      <c r="BA326" s="245" t="s">
        <v>66</v>
      </c>
    </row>
    <row r="327" spans="1:53" ht="27" customHeight="1" x14ac:dyDescent="0.3">
      <c r="A327" s="64" t="s">
        <v>483</v>
      </c>
      <c r="B327" s="64" t="s">
        <v>484</v>
      </c>
      <c r="C327" s="37">
        <v>4301051444</v>
      </c>
      <c r="D327" s="325">
        <v>4680115881969</v>
      </c>
      <c r="E327" s="325"/>
      <c r="F327" s="63">
        <v>0.4</v>
      </c>
      <c r="G327" s="38">
        <v>6</v>
      </c>
      <c r="H327" s="63">
        <v>2.4</v>
      </c>
      <c r="I327" s="63">
        <v>2.6</v>
      </c>
      <c r="J327" s="38">
        <v>156</v>
      </c>
      <c r="K327" s="38" t="s">
        <v>80</v>
      </c>
      <c r="L327" s="39" t="s">
        <v>79</v>
      </c>
      <c r="M327" s="38">
        <v>40</v>
      </c>
      <c r="N327" s="3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27"/>
      <c r="P327" s="327"/>
      <c r="Q327" s="327"/>
      <c r="R327" s="328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IFERROR(IF(W327=0,"",ROUNDUP(W327/H327,0)*0.00753),"")</f>
        <v/>
      </c>
      <c r="Y327" s="69" t="s">
        <v>48</v>
      </c>
      <c r="Z327" s="70" t="s">
        <v>48</v>
      </c>
      <c r="AD327" s="71"/>
      <c r="BA327" s="246" t="s">
        <v>66</v>
      </c>
    </row>
    <row r="328" spans="1:53" ht="12.5" x14ac:dyDescent="0.25">
      <c r="A328" s="319"/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  <c r="L328" s="319"/>
      <c r="M328" s="320"/>
      <c r="N328" s="316" t="s">
        <v>43</v>
      </c>
      <c r="O328" s="317"/>
      <c r="P328" s="317"/>
      <c r="Q328" s="317"/>
      <c r="R328" s="317"/>
      <c r="S328" s="317"/>
      <c r="T328" s="318"/>
      <c r="U328" s="43" t="s">
        <v>42</v>
      </c>
      <c r="V328" s="44">
        <f>IFERROR(V324/H324,"0")+IFERROR(V325/H325,"0")+IFERROR(V326/H326,"0")+IFERROR(V327/H327,"0")</f>
        <v>108</v>
      </c>
      <c r="W328" s="44">
        <f>IFERROR(W324/H324,"0")+IFERROR(W325/H325,"0")+IFERROR(W326/H326,"0")+IFERROR(W327/H327,"0")</f>
        <v>108</v>
      </c>
      <c r="X328" s="44">
        <f>IFERROR(IF(X324="",0,X324),"0")+IFERROR(IF(X325="",0,X325),"0")+IFERROR(IF(X326="",0,X326),"0")+IFERROR(IF(X327="",0,X327),"0")</f>
        <v>0.81324000000000007</v>
      </c>
      <c r="Y328" s="68"/>
      <c r="Z328" s="68"/>
    </row>
    <row r="329" spans="1:53" ht="12.5" x14ac:dyDescent="0.25">
      <c r="A329" s="319"/>
      <c r="B329" s="319"/>
      <c r="C329" s="319"/>
      <c r="D329" s="319"/>
      <c r="E329" s="319"/>
      <c r="F329" s="319"/>
      <c r="G329" s="319"/>
      <c r="H329" s="319"/>
      <c r="I329" s="319"/>
      <c r="J329" s="319"/>
      <c r="K329" s="319"/>
      <c r="L329" s="319"/>
      <c r="M329" s="320"/>
      <c r="N329" s="316" t="s">
        <v>43</v>
      </c>
      <c r="O329" s="317"/>
      <c r="P329" s="317"/>
      <c r="Q329" s="317"/>
      <c r="R329" s="317"/>
      <c r="S329" s="317"/>
      <c r="T329" s="318"/>
      <c r="U329" s="43" t="s">
        <v>0</v>
      </c>
      <c r="V329" s="44">
        <f>IFERROR(SUM(V324:V327),"0")</f>
        <v>259.2</v>
      </c>
      <c r="W329" s="44">
        <f>IFERROR(SUM(W324:W327),"0")</f>
        <v>259.2</v>
      </c>
      <c r="X329" s="43"/>
      <c r="Y329" s="68"/>
      <c r="Z329" s="68"/>
    </row>
    <row r="330" spans="1:53" ht="14.25" customHeight="1" x14ac:dyDescent="0.3">
      <c r="A330" s="330" t="s">
        <v>220</v>
      </c>
      <c r="B330" s="330"/>
      <c r="C330" s="330"/>
      <c r="D330" s="330"/>
      <c r="E330" s="330"/>
      <c r="F330" s="330"/>
      <c r="G330" s="330"/>
      <c r="H330" s="330"/>
      <c r="I330" s="330"/>
      <c r="J330" s="330"/>
      <c r="K330" s="330"/>
      <c r="L330" s="330"/>
      <c r="M330" s="330"/>
      <c r="N330" s="330"/>
      <c r="O330" s="330"/>
      <c r="P330" s="330"/>
      <c r="Q330" s="330"/>
      <c r="R330" s="330"/>
      <c r="S330" s="330"/>
      <c r="T330" s="330"/>
      <c r="U330" s="330"/>
      <c r="V330" s="330"/>
      <c r="W330" s="330"/>
      <c r="X330" s="330"/>
      <c r="Y330" s="67"/>
      <c r="Z330" s="67"/>
    </row>
    <row r="331" spans="1:53" ht="27" customHeight="1" x14ac:dyDescent="0.3">
      <c r="A331" s="64" t="s">
        <v>485</v>
      </c>
      <c r="B331" s="64" t="s">
        <v>486</v>
      </c>
      <c r="C331" s="37">
        <v>4301060322</v>
      </c>
      <c r="D331" s="325">
        <v>4607091389357</v>
      </c>
      <c r="E331" s="325"/>
      <c r="F331" s="63">
        <v>1.3</v>
      </c>
      <c r="G331" s="38">
        <v>6</v>
      </c>
      <c r="H331" s="63">
        <v>7.8</v>
      </c>
      <c r="I331" s="63">
        <v>8.2799999999999994</v>
      </c>
      <c r="J331" s="38">
        <v>56</v>
      </c>
      <c r="K331" s="38" t="s">
        <v>112</v>
      </c>
      <c r="L331" s="39" t="s">
        <v>79</v>
      </c>
      <c r="M331" s="38">
        <v>40</v>
      </c>
      <c r="N331" s="39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27"/>
      <c r="P331" s="327"/>
      <c r="Q331" s="327"/>
      <c r="R331" s="328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47" t="s">
        <v>66</v>
      </c>
    </row>
    <row r="332" spans="1:53" ht="12.5" x14ac:dyDescent="0.25">
      <c r="A332" s="319"/>
      <c r="B332" s="319"/>
      <c r="C332" s="319"/>
      <c r="D332" s="319"/>
      <c r="E332" s="319"/>
      <c r="F332" s="319"/>
      <c r="G332" s="319"/>
      <c r="H332" s="319"/>
      <c r="I332" s="319"/>
      <c r="J332" s="319"/>
      <c r="K332" s="319"/>
      <c r="L332" s="319"/>
      <c r="M332" s="320"/>
      <c r="N332" s="316" t="s">
        <v>43</v>
      </c>
      <c r="O332" s="317"/>
      <c r="P332" s="317"/>
      <c r="Q332" s="317"/>
      <c r="R332" s="317"/>
      <c r="S332" s="317"/>
      <c r="T332" s="318"/>
      <c r="U332" s="43" t="s">
        <v>42</v>
      </c>
      <c r="V332" s="44">
        <f>IFERROR(V331/H331,"0")</f>
        <v>0</v>
      </c>
      <c r="W332" s="44">
        <f>IFERROR(W331/H331,"0")</f>
        <v>0</v>
      </c>
      <c r="X332" s="44">
        <f>IFERROR(IF(X331="",0,X331),"0")</f>
        <v>0</v>
      </c>
      <c r="Y332" s="68"/>
      <c r="Z332" s="68"/>
    </row>
    <row r="333" spans="1:53" ht="12.5" x14ac:dyDescent="0.25">
      <c r="A333" s="319"/>
      <c r="B333" s="319"/>
      <c r="C333" s="319"/>
      <c r="D333" s="319"/>
      <c r="E333" s="319"/>
      <c r="F333" s="319"/>
      <c r="G333" s="319"/>
      <c r="H333" s="319"/>
      <c r="I333" s="319"/>
      <c r="J333" s="319"/>
      <c r="K333" s="319"/>
      <c r="L333" s="319"/>
      <c r="M333" s="320"/>
      <c r="N333" s="316" t="s">
        <v>43</v>
      </c>
      <c r="O333" s="317"/>
      <c r="P333" s="317"/>
      <c r="Q333" s="317"/>
      <c r="R333" s="317"/>
      <c r="S333" s="317"/>
      <c r="T333" s="318"/>
      <c r="U333" s="43" t="s">
        <v>0</v>
      </c>
      <c r="V333" s="44">
        <f>IFERROR(SUM(V331:V331),"0")</f>
        <v>0</v>
      </c>
      <c r="W333" s="44">
        <f>IFERROR(SUM(W331:W331),"0")</f>
        <v>0</v>
      </c>
      <c r="X333" s="43"/>
      <c r="Y333" s="68"/>
      <c r="Z333" s="68"/>
    </row>
    <row r="334" spans="1:53" ht="27.75" customHeight="1" x14ac:dyDescent="0.25">
      <c r="A334" s="341" t="s">
        <v>487</v>
      </c>
      <c r="B334" s="341"/>
      <c r="C334" s="341"/>
      <c r="D334" s="341"/>
      <c r="E334" s="341"/>
      <c r="F334" s="341"/>
      <c r="G334" s="341"/>
      <c r="H334" s="341"/>
      <c r="I334" s="341"/>
      <c r="J334" s="341"/>
      <c r="K334" s="341"/>
      <c r="L334" s="341"/>
      <c r="M334" s="341"/>
      <c r="N334" s="341"/>
      <c r="O334" s="341"/>
      <c r="P334" s="341"/>
      <c r="Q334" s="341"/>
      <c r="R334" s="341"/>
      <c r="S334" s="341"/>
      <c r="T334" s="341"/>
      <c r="U334" s="341"/>
      <c r="V334" s="341"/>
      <c r="W334" s="341"/>
      <c r="X334" s="341"/>
      <c r="Y334" s="55"/>
      <c r="Z334" s="55"/>
    </row>
    <row r="335" spans="1:53" ht="16.5" customHeight="1" x14ac:dyDescent="0.3">
      <c r="A335" s="329" t="s">
        <v>488</v>
      </c>
      <c r="B335" s="329"/>
      <c r="C335" s="329"/>
      <c r="D335" s="329"/>
      <c r="E335" s="329"/>
      <c r="F335" s="329"/>
      <c r="G335" s="329"/>
      <c r="H335" s="329"/>
      <c r="I335" s="329"/>
      <c r="J335" s="329"/>
      <c r="K335" s="329"/>
      <c r="L335" s="329"/>
      <c r="M335" s="329"/>
      <c r="N335" s="329"/>
      <c r="O335" s="329"/>
      <c r="P335" s="329"/>
      <c r="Q335" s="329"/>
      <c r="R335" s="329"/>
      <c r="S335" s="329"/>
      <c r="T335" s="329"/>
      <c r="U335" s="329"/>
      <c r="V335" s="329"/>
      <c r="W335" s="329"/>
      <c r="X335" s="329"/>
      <c r="Y335" s="66"/>
      <c r="Z335" s="66"/>
    </row>
    <row r="336" spans="1:53" ht="14.25" customHeight="1" x14ac:dyDescent="0.3">
      <c r="A336" s="330" t="s">
        <v>114</v>
      </c>
      <c r="B336" s="330"/>
      <c r="C336" s="330"/>
      <c r="D336" s="330"/>
      <c r="E336" s="330"/>
      <c r="F336" s="330"/>
      <c r="G336" s="330"/>
      <c r="H336" s="330"/>
      <c r="I336" s="330"/>
      <c r="J336" s="330"/>
      <c r="K336" s="330"/>
      <c r="L336" s="330"/>
      <c r="M336" s="330"/>
      <c r="N336" s="330"/>
      <c r="O336" s="330"/>
      <c r="P336" s="330"/>
      <c r="Q336" s="330"/>
      <c r="R336" s="330"/>
      <c r="S336" s="330"/>
      <c r="T336" s="330"/>
      <c r="U336" s="330"/>
      <c r="V336" s="330"/>
      <c r="W336" s="330"/>
      <c r="X336" s="330"/>
      <c r="Y336" s="67"/>
      <c r="Z336" s="67"/>
    </row>
    <row r="337" spans="1:53" ht="27" customHeight="1" x14ac:dyDescent="0.3">
      <c r="A337" s="64" t="s">
        <v>489</v>
      </c>
      <c r="B337" s="64" t="s">
        <v>490</v>
      </c>
      <c r="C337" s="37">
        <v>4301011428</v>
      </c>
      <c r="D337" s="325">
        <v>4607091389708</v>
      </c>
      <c r="E337" s="325"/>
      <c r="F337" s="63">
        <v>0.45</v>
      </c>
      <c r="G337" s="38">
        <v>6</v>
      </c>
      <c r="H337" s="63">
        <v>2.7</v>
      </c>
      <c r="I337" s="63">
        <v>2.9</v>
      </c>
      <c r="J337" s="38">
        <v>156</v>
      </c>
      <c r="K337" s="38" t="s">
        <v>80</v>
      </c>
      <c r="L337" s="39" t="s">
        <v>111</v>
      </c>
      <c r="M337" s="38">
        <v>50</v>
      </c>
      <c r="N337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27"/>
      <c r="P337" s="327"/>
      <c r="Q337" s="327"/>
      <c r="R337" s="328"/>
      <c r="S337" s="40" t="s">
        <v>48</v>
      </c>
      <c r="T337" s="40" t="s">
        <v>48</v>
      </c>
      <c r="U337" s="41" t="s">
        <v>0</v>
      </c>
      <c r="V337" s="59">
        <v>48.6</v>
      </c>
      <c r="W337" s="56">
        <f>IFERROR(IF(V337="",0,CEILING((V337/$H337),1)*$H337),"")</f>
        <v>48.6</v>
      </c>
      <c r="X337" s="42">
        <f>IFERROR(IF(W337=0,"",ROUNDUP(W337/H337,0)*0.00753),"")</f>
        <v>0.13553999999999999</v>
      </c>
      <c r="Y337" s="69" t="s">
        <v>48</v>
      </c>
      <c r="Z337" s="70" t="s">
        <v>48</v>
      </c>
      <c r="AD337" s="71"/>
      <c r="BA337" s="248" t="s">
        <v>66</v>
      </c>
    </row>
    <row r="338" spans="1:53" ht="27" customHeight="1" x14ac:dyDescent="0.3">
      <c r="A338" s="64" t="s">
        <v>491</v>
      </c>
      <c r="B338" s="64" t="s">
        <v>492</v>
      </c>
      <c r="C338" s="37">
        <v>4301011427</v>
      </c>
      <c r="D338" s="325">
        <v>4607091389692</v>
      </c>
      <c r="E338" s="325"/>
      <c r="F338" s="63">
        <v>0.45</v>
      </c>
      <c r="G338" s="38">
        <v>6</v>
      </c>
      <c r="H338" s="63">
        <v>2.7</v>
      </c>
      <c r="I338" s="63">
        <v>2.9</v>
      </c>
      <c r="J338" s="38">
        <v>156</v>
      </c>
      <c r="K338" s="38" t="s">
        <v>80</v>
      </c>
      <c r="L338" s="39" t="s">
        <v>111</v>
      </c>
      <c r="M338" s="38">
        <v>50</v>
      </c>
      <c r="N338" s="3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27"/>
      <c r="P338" s="327"/>
      <c r="Q338" s="327"/>
      <c r="R338" s="328"/>
      <c r="S338" s="40" t="s">
        <v>48</v>
      </c>
      <c r="T338" s="40" t="s">
        <v>48</v>
      </c>
      <c r="U338" s="41" t="s">
        <v>0</v>
      </c>
      <c r="V338" s="59">
        <v>32.4</v>
      </c>
      <c r="W338" s="56">
        <f>IFERROR(IF(V338="",0,CEILING((V338/$H338),1)*$H338),"")</f>
        <v>32.400000000000006</v>
      </c>
      <c r="X338" s="42">
        <f>IFERROR(IF(W338=0,"",ROUNDUP(W338/H338,0)*0.00753),"")</f>
        <v>9.0359999999999996E-2</v>
      </c>
      <c r="Y338" s="69" t="s">
        <v>48</v>
      </c>
      <c r="Z338" s="70" t="s">
        <v>48</v>
      </c>
      <c r="AD338" s="71"/>
      <c r="BA338" s="249" t="s">
        <v>66</v>
      </c>
    </row>
    <row r="339" spans="1:53" ht="12.5" x14ac:dyDescent="0.25">
      <c r="A339" s="319"/>
      <c r="B339" s="319"/>
      <c r="C339" s="319"/>
      <c r="D339" s="319"/>
      <c r="E339" s="319"/>
      <c r="F339" s="319"/>
      <c r="G339" s="319"/>
      <c r="H339" s="319"/>
      <c r="I339" s="319"/>
      <c r="J339" s="319"/>
      <c r="K339" s="319"/>
      <c r="L339" s="319"/>
      <c r="M339" s="320"/>
      <c r="N339" s="316" t="s">
        <v>43</v>
      </c>
      <c r="O339" s="317"/>
      <c r="P339" s="317"/>
      <c r="Q339" s="317"/>
      <c r="R339" s="317"/>
      <c r="S339" s="317"/>
      <c r="T339" s="318"/>
      <c r="U339" s="43" t="s">
        <v>42</v>
      </c>
      <c r="V339" s="44">
        <f>IFERROR(V337/H337,"0")+IFERROR(V338/H338,"0")</f>
        <v>30</v>
      </c>
      <c r="W339" s="44">
        <f>IFERROR(W337/H337,"0")+IFERROR(W338/H338,"0")</f>
        <v>30</v>
      </c>
      <c r="X339" s="44">
        <f>IFERROR(IF(X337="",0,X337),"0")+IFERROR(IF(X338="",0,X338),"0")</f>
        <v>0.22589999999999999</v>
      </c>
      <c r="Y339" s="68"/>
      <c r="Z339" s="68"/>
    </row>
    <row r="340" spans="1:53" ht="12.5" x14ac:dyDescent="0.25">
      <c r="A340" s="319"/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19"/>
      <c r="M340" s="320"/>
      <c r="N340" s="316" t="s">
        <v>43</v>
      </c>
      <c r="O340" s="317"/>
      <c r="P340" s="317"/>
      <c r="Q340" s="317"/>
      <c r="R340" s="317"/>
      <c r="S340" s="317"/>
      <c r="T340" s="318"/>
      <c r="U340" s="43" t="s">
        <v>0</v>
      </c>
      <c r="V340" s="44">
        <f>IFERROR(SUM(V337:V338),"0")</f>
        <v>81</v>
      </c>
      <c r="W340" s="44">
        <f>IFERROR(SUM(W337:W338),"0")</f>
        <v>81</v>
      </c>
      <c r="X340" s="43"/>
      <c r="Y340" s="68"/>
      <c r="Z340" s="68"/>
    </row>
    <row r="341" spans="1:53" ht="14.25" customHeight="1" x14ac:dyDescent="0.3">
      <c r="A341" s="330" t="s">
        <v>76</v>
      </c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0"/>
      <c r="N341" s="330"/>
      <c r="O341" s="330"/>
      <c r="P341" s="330"/>
      <c r="Q341" s="330"/>
      <c r="R341" s="330"/>
      <c r="S341" s="330"/>
      <c r="T341" s="330"/>
      <c r="U341" s="330"/>
      <c r="V341" s="330"/>
      <c r="W341" s="330"/>
      <c r="X341" s="330"/>
      <c r="Y341" s="67"/>
      <c r="Z341" s="67"/>
    </row>
    <row r="342" spans="1:53" ht="27" customHeight="1" x14ac:dyDescent="0.3">
      <c r="A342" s="64" t="s">
        <v>493</v>
      </c>
      <c r="B342" s="64" t="s">
        <v>494</v>
      </c>
      <c r="C342" s="37">
        <v>4301031177</v>
      </c>
      <c r="D342" s="325">
        <v>4607091389753</v>
      </c>
      <c r="E342" s="325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8" t="s">
        <v>80</v>
      </c>
      <c r="L342" s="39" t="s">
        <v>79</v>
      </c>
      <c r="M342" s="38">
        <v>45</v>
      </c>
      <c r="N342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27"/>
      <c r="P342" s="327"/>
      <c r="Q342" s="327"/>
      <c r="R342" s="328"/>
      <c r="S342" s="40" t="s">
        <v>48</v>
      </c>
      <c r="T342" s="40" t="s">
        <v>48</v>
      </c>
      <c r="U342" s="41" t="s">
        <v>0</v>
      </c>
      <c r="V342" s="59">
        <v>0</v>
      </c>
      <c r="W342" s="56">
        <f t="shared" ref="W342:W354" si="15"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0" t="s">
        <v>66</v>
      </c>
    </row>
    <row r="343" spans="1:53" ht="27" customHeight="1" x14ac:dyDescent="0.3">
      <c r="A343" s="64" t="s">
        <v>495</v>
      </c>
      <c r="B343" s="64" t="s">
        <v>496</v>
      </c>
      <c r="C343" s="37">
        <v>4301031174</v>
      </c>
      <c r="D343" s="325">
        <v>4607091389760</v>
      </c>
      <c r="E343" s="325"/>
      <c r="F343" s="63">
        <v>0.7</v>
      </c>
      <c r="G343" s="38">
        <v>6</v>
      </c>
      <c r="H343" s="63">
        <v>4.2</v>
      </c>
      <c r="I343" s="63">
        <v>4.43</v>
      </c>
      <c r="J343" s="38">
        <v>156</v>
      </c>
      <c r="K343" s="38" t="s">
        <v>80</v>
      </c>
      <c r="L343" s="39" t="s">
        <v>79</v>
      </c>
      <c r="M343" s="38">
        <v>45</v>
      </c>
      <c r="N343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27"/>
      <c r="P343" s="327"/>
      <c r="Q343" s="327"/>
      <c r="R343" s="328"/>
      <c r="S343" s="40" t="s">
        <v>48</v>
      </c>
      <c r="T343" s="40" t="s">
        <v>48</v>
      </c>
      <c r="U343" s="41" t="s">
        <v>0</v>
      </c>
      <c r="V343" s="59">
        <v>0</v>
      </c>
      <c r="W343" s="56">
        <f t="shared" si="15"/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1" t="s">
        <v>66</v>
      </c>
    </row>
    <row r="344" spans="1:53" ht="27" customHeight="1" x14ac:dyDescent="0.3">
      <c r="A344" s="64" t="s">
        <v>497</v>
      </c>
      <c r="B344" s="64" t="s">
        <v>498</v>
      </c>
      <c r="C344" s="37">
        <v>4301031175</v>
      </c>
      <c r="D344" s="325">
        <v>4607091389746</v>
      </c>
      <c r="E344" s="325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8" t="s">
        <v>80</v>
      </c>
      <c r="L344" s="39" t="s">
        <v>79</v>
      </c>
      <c r="M344" s="38">
        <v>45</v>
      </c>
      <c r="N344" s="3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27"/>
      <c r="P344" s="327"/>
      <c r="Q344" s="327"/>
      <c r="R344" s="328"/>
      <c r="S344" s="40" t="s">
        <v>48</v>
      </c>
      <c r="T344" s="40" t="s">
        <v>48</v>
      </c>
      <c r="U344" s="41" t="s">
        <v>0</v>
      </c>
      <c r="V344" s="59">
        <v>0</v>
      </c>
      <c r="W344" s="56">
        <f t="shared" si="15"/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2" t="s">
        <v>66</v>
      </c>
    </row>
    <row r="345" spans="1:53" ht="37.5" customHeight="1" x14ac:dyDescent="0.3">
      <c r="A345" s="64" t="s">
        <v>499</v>
      </c>
      <c r="B345" s="64" t="s">
        <v>500</v>
      </c>
      <c r="C345" s="37">
        <v>4301031236</v>
      </c>
      <c r="D345" s="325">
        <v>4680115882928</v>
      </c>
      <c r="E345" s="325"/>
      <c r="F345" s="63">
        <v>0.28000000000000003</v>
      </c>
      <c r="G345" s="38">
        <v>6</v>
      </c>
      <c r="H345" s="63">
        <v>1.68</v>
      </c>
      <c r="I345" s="63">
        <v>2.6</v>
      </c>
      <c r="J345" s="38">
        <v>156</v>
      </c>
      <c r="K345" s="38" t="s">
        <v>80</v>
      </c>
      <c r="L345" s="39" t="s">
        <v>79</v>
      </c>
      <c r="M345" s="38">
        <v>35</v>
      </c>
      <c r="N345" s="3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27"/>
      <c r="P345" s="327"/>
      <c r="Q345" s="327"/>
      <c r="R345" s="328"/>
      <c r="S345" s="40" t="s">
        <v>48</v>
      </c>
      <c r="T345" s="40" t="s">
        <v>48</v>
      </c>
      <c r="U345" s="41" t="s">
        <v>0</v>
      </c>
      <c r="V345" s="59">
        <v>0</v>
      </c>
      <c r="W345" s="56">
        <f t="shared" si="15"/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3" t="s">
        <v>66</v>
      </c>
    </row>
    <row r="346" spans="1:53" ht="27" customHeight="1" x14ac:dyDescent="0.3">
      <c r="A346" s="64" t="s">
        <v>501</v>
      </c>
      <c r="B346" s="64" t="s">
        <v>502</v>
      </c>
      <c r="C346" s="37">
        <v>4301031257</v>
      </c>
      <c r="D346" s="325">
        <v>4680115883147</v>
      </c>
      <c r="E346" s="325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8" t="s">
        <v>175</v>
      </c>
      <c r="L346" s="39" t="s">
        <v>79</v>
      </c>
      <c r="M346" s="38">
        <v>45</v>
      </c>
      <c r="N346" s="3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27"/>
      <c r="P346" s="327"/>
      <c r="Q346" s="327"/>
      <c r="R346" s="328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si="15"/>
        <v>0</v>
      </c>
      <c r="X346" s="42" t="str">
        <f t="shared" ref="X346:X354" si="16">IFERROR(IF(W346=0,"",ROUNDUP(W346/H346,0)*0.00502),"")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3">
      <c r="A347" s="64" t="s">
        <v>503</v>
      </c>
      <c r="B347" s="64" t="s">
        <v>504</v>
      </c>
      <c r="C347" s="37">
        <v>4301031178</v>
      </c>
      <c r="D347" s="325">
        <v>4607091384338</v>
      </c>
      <c r="E347" s="325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8" t="s">
        <v>175</v>
      </c>
      <c r="L347" s="39" t="s">
        <v>79</v>
      </c>
      <c r="M347" s="38">
        <v>45</v>
      </c>
      <c r="N347" s="3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27"/>
      <c r="P347" s="327"/>
      <c r="Q347" s="327"/>
      <c r="R347" s="328"/>
      <c r="S347" s="40" t="s">
        <v>48</v>
      </c>
      <c r="T347" s="40" t="s">
        <v>48</v>
      </c>
      <c r="U347" s="41" t="s">
        <v>0</v>
      </c>
      <c r="V347" s="59">
        <v>48.3</v>
      </c>
      <c r="W347" s="56">
        <f t="shared" si="15"/>
        <v>48.300000000000004</v>
      </c>
      <c r="X347" s="42">
        <f t="shared" si="16"/>
        <v>0.11546000000000001</v>
      </c>
      <c r="Y347" s="69" t="s">
        <v>48</v>
      </c>
      <c r="Z347" s="70" t="s">
        <v>48</v>
      </c>
      <c r="AD347" s="71"/>
      <c r="BA347" s="255" t="s">
        <v>66</v>
      </c>
    </row>
    <row r="348" spans="1:53" ht="37.5" customHeight="1" x14ac:dyDescent="0.3">
      <c r="A348" s="64" t="s">
        <v>505</v>
      </c>
      <c r="B348" s="64" t="s">
        <v>506</v>
      </c>
      <c r="C348" s="37">
        <v>4301031254</v>
      </c>
      <c r="D348" s="325">
        <v>4680115883154</v>
      </c>
      <c r="E348" s="325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8" t="s">
        <v>175</v>
      </c>
      <c r="L348" s="39" t="s">
        <v>79</v>
      </c>
      <c r="M348" s="38">
        <v>45</v>
      </c>
      <c r="N348" s="3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27"/>
      <c r="P348" s="327"/>
      <c r="Q348" s="327"/>
      <c r="R348" s="328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 t="shared" si="16"/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37.5" customHeight="1" x14ac:dyDescent="0.3">
      <c r="A349" s="64" t="s">
        <v>507</v>
      </c>
      <c r="B349" s="64" t="s">
        <v>508</v>
      </c>
      <c r="C349" s="37">
        <v>4301031171</v>
      </c>
      <c r="D349" s="325">
        <v>4607091389524</v>
      </c>
      <c r="E349" s="325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8" t="s">
        <v>175</v>
      </c>
      <c r="L349" s="39" t="s">
        <v>79</v>
      </c>
      <c r="M349" s="38">
        <v>45</v>
      </c>
      <c r="N349" s="38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27"/>
      <c r="P349" s="327"/>
      <c r="Q349" s="327"/>
      <c r="R349" s="328"/>
      <c r="S349" s="40" t="s">
        <v>48</v>
      </c>
      <c r="T349" s="40" t="s">
        <v>48</v>
      </c>
      <c r="U349" s="41" t="s">
        <v>0</v>
      </c>
      <c r="V349" s="59">
        <v>69.3</v>
      </c>
      <c r="W349" s="56">
        <f t="shared" si="15"/>
        <v>69.3</v>
      </c>
      <c r="X349" s="42">
        <f t="shared" si="16"/>
        <v>0.16566</v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3">
      <c r="A350" s="64" t="s">
        <v>509</v>
      </c>
      <c r="B350" s="64" t="s">
        <v>510</v>
      </c>
      <c r="C350" s="37">
        <v>4301031258</v>
      </c>
      <c r="D350" s="325">
        <v>4680115883161</v>
      </c>
      <c r="E350" s="325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175</v>
      </c>
      <c r="L350" s="39" t="s">
        <v>79</v>
      </c>
      <c r="M350" s="38">
        <v>45</v>
      </c>
      <c r="N350" s="38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27"/>
      <c r="P350" s="327"/>
      <c r="Q350" s="327"/>
      <c r="R350" s="328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si="16"/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3">
      <c r="A351" s="64" t="s">
        <v>511</v>
      </c>
      <c r="B351" s="64" t="s">
        <v>512</v>
      </c>
      <c r="C351" s="37">
        <v>4301031170</v>
      </c>
      <c r="D351" s="325">
        <v>4607091384345</v>
      </c>
      <c r="E351" s="325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175</v>
      </c>
      <c r="L351" s="39" t="s">
        <v>79</v>
      </c>
      <c r="M351" s="38">
        <v>45</v>
      </c>
      <c r="N351" s="38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27"/>
      <c r="P351" s="327"/>
      <c r="Q351" s="327"/>
      <c r="R351" s="328"/>
      <c r="S351" s="40" t="s">
        <v>48</v>
      </c>
      <c r="T351" s="40" t="s">
        <v>48</v>
      </c>
      <c r="U351" s="41" t="s">
        <v>0</v>
      </c>
      <c r="V351" s="59">
        <v>79.8</v>
      </c>
      <c r="W351" s="56">
        <f t="shared" si="15"/>
        <v>79.8</v>
      </c>
      <c r="X351" s="42">
        <f t="shared" si="16"/>
        <v>0.19076000000000001</v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3">
      <c r="A352" s="64" t="s">
        <v>513</v>
      </c>
      <c r="B352" s="64" t="s">
        <v>514</v>
      </c>
      <c r="C352" s="37">
        <v>4301031256</v>
      </c>
      <c r="D352" s="325">
        <v>4680115883178</v>
      </c>
      <c r="E352" s="32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175</v>
      </c>
      <c r="L352" s="39" t="s">
        <v>79</v>
      </c>
      <c r="M352" s="38">
        <v>45</v>
      </c>
      <c r="N352" s="38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27"/>
      <c r="P352" s="327"/>
      <c r="Q352" s="327"/>
      <c r="R352" s="328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3">
      <c r="A353" s="64" t="s">
        <v>515</v>
      </c>
      <c r="B353" s="64" t="s">
        <v>516</v>
      </c>
      <c r="C353" s="37">
        <v>4301031172</v>
      </c>
      <c r="D353" s="325">
        <v>4607091389531</v>
      </c>
      <c r="E353" s="325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175</v>
      </c>
      <c r="L353" s="39" t="s">
        <v>79</v>
      </c>
      <c r="M353" s="38">
        <v>45</v>
      </c>
      <c r="N353" s="3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27"/>
      <c r="P353" s="327"/>
      <c r="Q353" s="327"/>
      <c r="R353" s="328"/>
      <c r="S353" s="40" t="s">
        <v>48</v>
      </c>
      <c r="T353" s="40" t="s">
        <v>48</v>
      </c>
      <c r="U353" s="41" t="s">
        <v>0</v>
      </c>
      <c r="V353" s="59">
        <v>90.3</v>
      </c>
      <c r="W353" s="56">
        <f t="shared" si="15"/>
        <v>90.3</v>
      </c>
      <c r="X353" s="42">
        <f t="shared" si="16"/>
        <v>0.21586</v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3">
      <c r="A354" s="64" t="s">
        <v>517</v>
      </c>
      <c r="B354" s="64" t="s">
        <v>518</v>
      </c>
      <c r="C354" s="37">
        <v>4301031255</v>
      </c>
      <c r="D354" s="325">
        <v>4680115883185</v>
      </c>
      <c r="E354" s="325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175</v>
      </c>
      <c r="L354" s="39" t="s">
        <v>79</v>
      </c>
      <c r="M354" s="38">
        <v>45</v>
      </c>
      <c r="N354" s="380" t="s">
        <v>519</v>
      </c>
      <c r="O354" s="327"/>
      <c r="P354" s="327"/>
      <c r="Q354" s="327"/>
      <c r="R354" s="328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12.5" x14ac:dyDescent="0.25">
      <c r="A355" s="319"/>
      <c r="B355" s="319"/>
      <c r="C355" s="319"/>
      <c r="D355" s="319"/>
      <c r="E355" s="319"/>
      <c r="F355" s="319"/>
      <c r="G355" s="319"/>
      <c r="H355" s="319"/>
      <c r="I355" s="319"/>
      <c r="J355" s="319"/>
      <c r="K355" s="319"/>
      <c r="L355" s="319"/>
      <c r="M355" s="320"/>
      <c r="N355" s="316" t="s">
        <v>43</v>
      </c>
      <c r="O355" s="317"/>
      <c r="P355" s="317"/>
      <c r="Q355" s="317"/>
      <c r="R355" s="317"/>
      <c r="S355" s="317"/>
      <c r="T355" s="318"/>
      <c r="U355" s="43" t="s">
        <v>42</v>
      </c>
      <c r="V355" s="44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137</v>
      </c>
      <c r="W355" s="44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137</v>
      </c>
      <c r="X355" s="44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0.68774000000000002</v>
      </c>
      <c r="Y355" s="68"/>
      <c r="Z355" s="68"/>
    </row>
    <row r="356" spans="1:53" ht="12.5" x14ac:dyDescent="0.25">
      <c r="A356" s="319"/>
      <c r="B356" s="319"/>
      <c r="C356" s="319"/>
      <c r="D356" s="319"/>
      <c r="E356" s="319"/>
      <c r="F356" s="319"/>
      <c r="G356" s="319"/>
      <c r="H356" s="319"/>
      <c r="I356" s="319"/>
      <c r="J356" s="319"/>
      <c r="K356" s="319"/>
      <c r="L356" s="319"/>
      <c r="M356" s="320"/>
      <c r="N356" s="316" t="s">
        <v>43</v>
      </c>
      <c r="O356" s="317"/>
      <c r="P356" s="317"/>
      <c r="Q356" s="317"/>
      <c r="R356" s="317"/>
      <c r="S356" s="317"/>
      <c r="T356" s="318"/>
      <c r="U356" s="43" t="s">
        <v>0</v>
      </c>
      <c r="V356" s="44">
        <f>IFERROR(SUM(V342:V354),"0")</f>
        <v>287.7</v>
      </c>
      <c r="W356" s="44">
        <f>IFERROR(SUM(W342:W354),"0")</f>
        <v>287.7</v>
      </c>
      <c r="X356" s="43"/>
      <c r="Y356" s="68"/>
      <c r="Z356" s="68"/>
    </row>
    <row r="357" spans="1:53" ht="14.25" customHeight="1" x14ac:dyDescent="0.3">
      <c r="A357" s="330" t="s">
        <v>81</v>
      </c>
      <c r="B357" s="330"/>
      <c r="C357" s="330"/>
      <c r="D357" s="330"/>
      <c r="E357" s="330"/>
      <c r="F357" s="330"/>
      <c r="G357" s="330"/>
      <c r="H357" s="330"/>
      <c r="I357" s="330"/>
      <c r="J357" s="330"/>
      <c r="K357" s="330"/>
      <c r="L357" s="330"/>
      <c r="M357" s="330"/>
      <c r="N357" s="330"/>
      <c r="O357" s="330"/>
      <c r="P357" s="330"/>
      <c r="Q357" s="330"/>
      <c r="R357" s="330"/>
      <c r="S357" s="330"/>
      <c r="T357" s="330"/>
      <c r="U357" s="330"/>
      <c r="V357" s="330"/>
      <c r="W357" s="330"/>
      <c r="X357" s="330"/>
      <c r="Y357" s="67"/>
      <c r="Z357" s="67"/>
    </row>
    <row r="358" spans="1:53" ht="27" customHeight="1" x14ac:dyDescent="0.3">
      <c r="A358" s="64" t="s">
        <v>520</v>
      </c>
      <c r="B358" s="64" t="s">
        <v>521</v>
      </c>
      <c r="C358" s="37">
        <v>4301051258</v>
      </c>
      <c r="D358" s="325">
        <v>4607091389685</v>
      </c>
      <c r="E358" s="325"/>
      <c r="F358" s="63">
        <v>1.3</v>
      </c>
      <c r="G358" s="38">
        <v>6</v>
      </c>
      <c r="H358" s="63">
        <v>7.8</v>
      </c>
      <c r="I358" s="63">
        <v>8.3460000000000001</v>
      </c>
      <c r="J358" s="38">
        <v>56</v>
      </c>
      <c r="K358" s="38" t="s">
        <v>112</v>
      </c>
      <c r="L358" s="39" t="s">
        <v>131</v>
      </c>
      <c r="M358" s="38">
        <v>45</v>
      </c>
      <c r="N358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27"/>
      <c r="P358" s="327"/>
      <c r="Q358" s="327"/>
      <c r="R358" s="328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IFERROR(IF(W358=0,"",ROUNDUP(W358/H358,0)*0.02175),"")</f>
        <v/>
      </c>
      <c r="Y358" s="69" t="s">
        <v>48</v>
      </c>
      <c r="Z358" s="70" t="s">
        <v>48</v>
      </c>
      <c r="AD358" s="71"/>
      <c r="BA358" s="263" t="s">
        <v>66</v>
      </c>
    </row>
    <row r="359" spans="1:53" ht="27" customHeight="1" x14ac:dyDescent="0.3">
      <c r="A359" s="64" t="s">
        <v>522</v>
      </c>
      <c r="B359" s="64" t="s">
        <v>523</v>
      </c>
      <c r="C359" s="37">
        <v>4301051431</v>
      </c>
      <c r="D359" s="325">
        <v>4607091389654</v>
      </c>
      <c r="E359" s="325"/>
      <c r="F359" s="63">
        <v>0.33</v>
      </c>
      <c r="G359" s="38">
        <v>6</v>
      </c>
      <c r="H359" s="63">
        <v>1.98</v>
      </c>
      <c r="I359" s="63">
        <v>2.258</v>
      </c>
      <c r="J359" s="38">
        <v>156</v>
      </c>
      <c r="K359" s="38" t="s">
        <v>80</v>
      </c>
      <c r="L359" s="39" t="s">
        <v>131</v>
      </c>
      <c r="M359" s="38">
        <v>45</v>
      </c>
      <c r="N359" s="3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27"/>
      <c r="P359" s="327"/>
      <c r="Q359" s="327"/>
      <c r="R359" s="328"/>
      <c r="S359" s="40" t="s">
        <v>48</v>
      </c>
      <c r="T359" s="40" t="s">
        <v>48</v>
      </c>
      <c r="U359" s="41" t="s">
        <v>0</v>
      </c>
      <c r="V359" s="59">
        <v>83.160000000000011</v>
      </c>
      <c r="W359" s="56">
        <f>IFERROR(IF(V359="",0,CEILING((V359/$H359),1)*$H359),"")</f>
        <v>83.16</v>
      </c>
      <c r="X359" s="42">
        <f>IFERROR(IF(W359=0,"",ROUNDUP(W359/H359,0)*0.00753),"")</f>
        <v>0.31625999999999999</v>
      </c>
      <c r="Y359" s="69" t="s">
        <v>48</v>
      </c>
      <c r="Z359" s="70" t="s">
        <v>48</v>
      </c>
      <c r="AD359" s="71"/>
      <c r="BA359" s="264" t="s">
        <v>66</v>
      </c>
    </row>
    <row r="360" spans="1:53" ht="27" customHeight="1" x14ac:dyDescent="0.3">
      <c r="A360" s="64" t="s">
        <v>524</v>
      </c>
      <c r="B360" s="64" t="s">
        <v>525</v>
      </c>
      <c r="C360" s="37">
        <v>4301051284</v>
      </c>
      <c r="D360" s="325">
        <v>4607091384352</v>
      </c>
      <c r="E360" s="325"/>
      <c r="F360" s="63">
        <v>0.6</v>
      </c>
      <c r="G360" s="38">
        <v>4</v>
      </c>
      <c r="H360" s="63">
        <v>2.4</v>
      </c>
      <c r="I360" s="63">
        <v>2.6459999999999999</v>
      </c>
      <c r="J360" s="38">
        <v>120</v>
      </c>
      <c r="K360" s="38" t="s">
        <v>80</v>
      </c>
      <c r="L360" s="39" t="s">
        <v>131</v>
      </c>
      <c r="M360" s="38">
        <v>45</v>
      </c>
      <c r="N360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27"/>
      <c r="P360" s="327"/>
      <c r="Q360" s="327"/>
      <c r="R360" s="328"/>
      <c r="S360" s="40" t="s">
        <v>48</v>
      </c>
      <c r="T360" s="40" t="s">
        <v>48</v>
      </c>
      <c r="U360" s="41" t="s">
        <v>0</v>
      </c>
      <c r="V360" s="59">
        <v>223.2</v>
      </c>
      <c r="W360" s="56">
        <f>IFERROR(IF(V360="",0,CEILING((V360/$H360),1)*$H360),"")</f>
        <v>223.2</v>
      </c>
      <c r="X360" s="42">
        <f>IFERROR(IF(W360=0,"",ROUNDUP(W360/H360,0)*0.00937),"")</f>
        <v>0.87141000000000002</v>
      </c>
      <c r="Y360" s="69" t="s">
        <v>48</v>
      </c>
      <c r="Z360" s="70" t="s">
        <v>48</v>
      </c>
      <c r="AD360" s="71"/>
      <c r="BA360" s="265" t="s">
        <v>66</v>
      </c>
    </row>
    <row r="361" spans="1:53" ht="27" customHeight="1" x14ac:dyDescent="0.3">
      <c r="A361" s="64" t="s">
        <v>526</v>
      </c>
      <c r="B361" s="64" t="s">
        <v>527</v>
      </c>
      <c r="C361" s="37">
        <v>4301051257</v>
      </c>
      <c r="D361" s="325">
        <v>4607091389661</v>
      </c>
      <c r="E361" s="325"/>
      <c r="F361" s="63">
        <v>0.55000000000000004</v>
      </c>
      <c r="G361" s="38">
        <v>4</v>
      </c>
      <c r="H361" s="63">
        <v>2.2000000000000002</v>
      </c>
      <c r="I361" s="63">
        <v>2.492</v>
      </c>
      <c r="J361" s="38">
        <v>120</v>
      </c>
      <c r="K361" s="38" t="s">
        <v>80</v>
      </c>
      <c r="L361" s="39" t="s">
        <v>131</v>
      </c>
      <c r="M361" s="38">
        <v>45</v>
      </c>
      <c r="N361" s="3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27"/>
      <c r="P361" s="327"/>
      <c r="Q361" s="327"/>
      <c r="R361" s="328"/>
      <c r="S361" s="40" t="s">
        <v>48</v>
      </c>
      <c r="T361" s="40" t="s">
        <v>48</v>
      </c>
      <c r="U361" s="41" t="s">
        <v>0</v>
      </c>
      <c r="V361" s="59">
        <v>165</v>
      </c>
      <c r="W361" s="56">
        <f>IFERROR(IF(V361="",0,CEILING((V361/$H361),1)*$H361),"")</f>
        <v>165</v>
      </c>
      <c r="X361" s="42">
        <f>IFERROR(IF(W361=0,"",ROUNDUP(W361/H361,0)*0.00937),"")</f>
        <v>0.70274999999999999</v>
      </c>
      <c r="Y361" s="69" t="s">
        <v>48</v>
      </c>
      <c r="Z361" s="70" t="s">
        <v>48</v>
      </c>
      <c r="AD361" s="71"/>
      <c r="BA361" s="266" t="s">
        <v>66</v>
      </c>
    </row>
    <row r="362" spans="1:53" ht="12.5" x14ac:dyDescent="0.25">
      <c r="A362" s="319"/>
      <c r="B362" s="319"/>
      <c r="C362" s="319"/>
      <c r="D362" s="319"/>
      <c r="E362" s="319"/>
      <c r="F362" s="319"/>
      <c r="G362" s="319"/>
      <c r="H362" s="319"/>
      <c r="I362" s="319"/>
      <c r="J362" s="319"/>
      <c r="K362" s="319"/>
      <c r="L362" s="319"/>
      <c r="M362" s="320"/>
      <c r="N362" s="316" t="s">
        <v>43</v>
      </c>
      <c r="O362" s="317"/>
      <c r="P362" s="317"/>
      <c r="Q362" s="317"/>
      <c r="R362" s="317"/>
      <c r="S362" s="317"/>
      <c r="T362" s="318"/>
      <c r="U362" s="43" t="s">
        <v>42</v>
      </c>
      <c r="V362" s="44">
        <f>IFERROR(V358/H358,"0")+IFERROR(V359/H359,"0")+IFERROR(V360/H360,"0")+IFERROR(V361/H361,"0")</f>
        <v>210</v>
      </c>
      <c r="W362" s="44">
        <f>IFERROR(W358/H358,"0")+IFERROR(W359/H359,"0")+IFERROR(W360/H360,"0")+IFERROR(W361/H361,"0")</f>
        <v>210</v>
      </c>
      <c r="X362" s="44">
        <f>IFERROR(IF(X358="",0,X358),"0")+IFERROR(IF(X359="",0,X359),"0")+IFERROR(IF(X360="",0,X360),"0")+IFERROR(IF(X361="",0,X361),"0")</f>
        <v>1.89042</v>
      </c>
      <c r="Y362" s="68"/>
      <c r="Z362" s="68"/>
    </row>
    <row r="363" spans="1:53" ht="12.5" x14ac:dyDescent="0.25">
      <c r="A363" s="319"/>
      <c r="B363" s="319"/>
      <c r="C363" s="319"/>
      <c r="D363" s="319"/>
      <c r="E363" s="319"/>
      <c r="F363" s="319"/>
      <c r="G363" s="319"/>
      <c r="H363" s="319"/>
      <c r="I363" s="319"/>
      <c r="J363" s="319"/>
      <c r="K363" s="319"/>
      <c r="L363" s="319"/>
      <c r="M363" s="320"/>
      <c r="N363" s="316" t="s">
        <v>43</v>
      </c>
      <c r="O363" s="317"/>
      <c r="P363" s="317"/>
      <c r="Q363" s="317"/>
      <c r="R363" s="317"/>
      <c r="S363" s="317"/>
      <c r="T363" s="318"/>
      <c r="U363" s="43" t="s">
        <v>0</v>
      </c>
      <c r="V363" s="44">
        <f>IFERROR(SUM(V358:V361),"0")</f>
        <v>471.36</v>
      </c>
      <c r="W363" s="44">
        <f>IFERROR(SUM(W358:W361),"0")</f>
        <v>471.36</v>
      </c>
      <c r="X363" s="43"/>
      <c r="Y363" s="68"/>
      <c r="Z363" s="68"/>
    </row>
    <row r="364" spans="1:53" ht="14.25" customHeight="1" x14ac:dyDescent="0.3">
      <c r="A364" s="330" t="s">
        <v>220</v>
      </c>
      <c r="B364" s="330"/>
      <c r="C364" s="330"/>
      <c r="D364" s="330"/>
      <c r="E364" s="330"/>
      <c r="F364" s="330"/>
      <c r="G364" s="330"/>
      <c r="H364" s="330"/>
      <c r="I364" s="330"/>
      <c r="J364" s="330"/>
      <c r="K364" s="330"/>
      <c r="L364" s="330"/>
      <c r="M364" s="330"/>
      <c r="N364" s="330"/>
      <c r="O364" s="330"/>
      <c r="P364" s="330"/>
      <c r="Q364" s="330"/>
      <c r="R364" s="330"/>
      <c r="S364" s="330"/>
      <c r="T364" s="330"/>
      <c r="U364" s="330"/>
      <c r="V364" s="330"/>
      <c r="W364" s="330"/>
      <c r="X364" s="330"/>
      <c r="Y364" s="67"/>
      <c r="Z364" s="67"/>
    </row>
    <row r="365" spans="1:53" ht="27" customHeight="1" x14ac:dyDescent="0.3">
      <c r="A365" s="64" t="s">
        <v>528</v>
      </c>
      <c r="B365" s="64" t="s">
        <v>529</v>
      </c>
      <c r="C365" s="37">
        <v>4301060352</v>
      </c>
      <c r="D365" s="325">
        <v>4680115881648</v>
      </c>
      <c r="E365" s="325"/>
      <c r="F365" s="63">
        <v>1</v>
      </c>
      <c r="G365" s="38">
        <v>4</v>
      </c>
      <c r="H365" s="63">
        <v>4</v>
      </c>
      <c r="I365" s="63">
        <v>4.4039999999999999</v>
      </c>
      <c r="J365" s="38">
        <v>104</v>
      </c>
      <c r="K365" s="38" t="s">
        <v>112</v>
      </c>
      <c r="L365" s="39" t="s">
        <v>79</v>
      </c>
      <c r="M365" s="38">
        <v>35</v>
      </c>
      <c r="N365" s="3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27"/>
      <c r="P365" s="327"/>
      <c r="Q365" s="327"/>
      <c r="R365" s="328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IFERROR(IF(W365=0,"",ROUNDUP(W365/H365,0)*0.01196),"")</f>
        <v/>
      </c>
      <c r="Y365" s="69" t="s">
        <v>48</v>
      </c>
      <c r="Z365" s="70" t="s">
        <v>48</v>
      </c>
      <c r="AD365" s="71"/>
      <c r="BA365" s="267" t="s">
        <v>66</v>
      </c>
    </row>
    <row r="366" spans="1:53" ht="12.5" x14ac:dyDescent="0.25">
      <c r="A366" s="319"/>
      <c r="B366" s="319"/>
      <c r="C366" s="319"/>
      <c r="D366" s="319"/>
      <c r="E366" s="319"/>
      <c r="F366" s="319"/>
      <c r="G366" s="319"/>
      <c r="H366" s="319"/>
      <c r="I366" s="319"/>
      <c r="J366" s="319"/>
      <c r="K366" s="319"/>
      <c r="L366" s="319"/>
      <c r="M366" s="320"/>
      <c r="N366" s="316" t="s">
        <v>43</v>
      </c>
      <c r="O366" s="317"/>
      <c r="P366" s="317"/>
      <c r="Q366" s="317"/>
      <c r="R366" s="317"/>
      <c r="S366" s="317"/>
      <c r="T366" s="318"/>
      <c r="U366" s="43" t="s">
        <v>42</v>
      </c>
      <c r="V366" s="44">
        <f>IFERROR(V365/H365,"0")</f>
        <v>0</v>
      </c>
      <c r="W366" s="44">
        <f>IFERROR(W365/H365,"0")</f>
        <v>0</v>
      </c>
      <c r="X366" s="44">
        <f>IFERROR(IF(X365="",0,X365),"0")</f>
        <v>0</v>
      </c>
      <c r="Y366" s="68"/>
      <c r="Z366" s="68"/>
    </row>
    <row r="367" spans="1:53" ht="12.5" x14ac:dyDescent="0.25">
      <c r="A367" s="319"/>
      <c r="B367" s="319"/>
      <c r="C367" s="319"/>
      <c r="D367" s="319"/>
      <c r="E367" s="319"/>
      <c r="F367" s="319"/>
      <c r="G367" s="319"/>
      <c r="H367" s="319"/>
      <c r="I367" s="319"/>
      <c r="J367" s="319"/>
      <c r="K367" s="319"/>
      <c r="L367" s="319"/>
      <c r="M367" s="320"/>
      <c r="N367" s="316" t="s">
        <v>43</v>
      </c>
      <c r="O367" s="317"/>
      <c r="P367" s="317"/>
      <c r="Q367" s="317"/>
      <c r="R367" s="317"/>
      <c r="S367" s="317"/>
      <c r="T367" s="318"/>
      <c r="U367" s="43" t="s">
        <v>0</v>
      </c>
      <c r="V367" s="44">
        <f>IFERROR(SUM(V365:V365),"0")</f>
        <v>0</v>
      </c>
      <c r="W367" s="44">
        <f>IFERROR(SUM(W365:W365),"0")</f>
        <v>0</v>
      </c>
      <c r="X367" s="43"/>
      <c r="Y367" s="68"/>
      <c r="Z367" s="68"/>
    </row>
    <row r="368" spans="1:53" ht="14.25" customHeight="1" x14ac:dyDescent="0.3">
      <c r="A368" s="330" t="s">
        <v>94</v>
      </c>
      <c r="B368" s="330"/>
      <c r="C368" s="330"/>
      <c r="D368" s="330"/>
      <c r="E368" s="330"/>
      <c r="F368" s="330"/>
      <c r="G368" s="330"/>
      <c r="H368" s="330"/>
      <c r="I368" s="330"/>
      <c r="J368" s="330"/>
      <c r="K368" s="330"/>
      <c r="L368" s="330"/>
      <c r="M368" s="330"/>
      <c r="N368" s="330"/>
      <c r="O368" s="330"/>
      <c r="P368" s="330"/>
      <c r="Q368" s="330"/>
      <c r="R368" s="330"/>
      <c r="S368" s="330"/>
      <c r="T368" s="330"/>
      <c r="U368" s="330"/>
      <c r="V368" s="330"/>
      <c r="W368" s="330"/>
      <c r="X368" s="330"/>
      <c r="Y368" s="67"/>
      <c r="Z368" s="67"/>
    </row>
    <row r="369" spans="1:53" ht="27" customHeight="1" x14ac:dyDescent="0.3">
      <c r="A369" s="64" t="s">
        <v>530</v>
      </c>
      <c r="B369" s="64" t="s">
        <v>531</v>
      </c>
      <c r="C369" s="37">
        <v>4301032046</v>
      </c>
      <c r="D369" s="325">
        <v>4680115884359</v>
      </c>
      <c r="E369" s="325"/>
      <c r="F369" s="63">
        <v>0.06</v>
      </c>
      <c r="G369" s="38">
        <v>20</v>
      </c>
      <c r="H369" s="63">
        <v>1.2</v>
      </c>
      <c r="I369" s="63">
        <v>1.8</v>
      </c>
      <c r="J369" s="38">
        <v>160</v>
      </c>
      <c r="K369" s="38" t="s">
        <v>534</v>
      </c>
      <c r="L369" s="39" t="s">
        <v>533</v>
      </c>
      <c r="M369" s="38">
        <v>60</v>
      </c>
      <c r="N369" s="375" t="s">
        <v>532</v>
      </c>
      <c r="O369" s="327"/>
      <c r="P369" s="327"/>
      <c r="Q369" s="327"/>
      <c r="R369" s="328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IFERROR(IF(W369=0,"",ROUNDUP(W369/H369,0)*0.00627),"")</f>
        <v/>
      </c>
      <c r="Y369" s="69" t="s">
        <v>48</v>
      </c>
      <c r="Z369" s="70" t="s">
        <v>253</v>
      </c>
      <c r="AD369" s="71"/>
      <c r="BA369" s="268" t="s">
        <v>66</v>
      </c>
    </row>
    <row r="370" spans="1:53" ht="27" customHeight="1" x14ac:dyDescent="0.3">
      <c r="A370" s="64" t="s">
        <v>535</v>
      </c>
      <c r="B370" s="64" t="s">
        <v>536</v>
      </c>
      <c r="C370" s="37">
        <v>4301032045</v>
      </c>
      <c r="D370" s="325">
        <v>4680115884335</v>
      </c>
      <c r="E370" s="325"/>
      <c r="F370" s="63">
        <v>0.06</v>
      </c>
      <c r="G370" s="38">
        <v>20</v>
      </c>
      <c r="H370" s="63">
        <v>1.2</v>
      </c>
      <c r="I370" s="63">
        <v>1.8</v>
      </c>
      <c r="J370" s="38">
        <v>160</v>
      </c>
      <c r="K370" s="38" t="s">
        <v>534</v>
      </c>
      <c r="L370" s="39" t="s">
        <v>533</v>
      </c>
      <c r="M370" s="38">
        <v>60</v>
      </c>
      <c r="N370" s="371" t="s">
        <v>537</v>
      </c>
      <c r="O370" s="327"/>
      <c r="P370" s="327"/>
      <c r="Q370" s="327"/>
      <c r="R370" s="328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IFERROR(IF(W370=0,"",ROUNDUP(W370/H370,0)*0.00627),"")</f>
        <v/>
      </c>
      <c r="Y370" s="69" t="s">
        <v>48</v>
      </c>
      <c r="Z370" s="70" t="s">
        <v>253</v>
      </c>
      <c r="AD370" s="71"/>
      <c r="BA370" s="269" t="s">
        <v>66</v>
      </c>
    </row>
    <row r="371" spans="1:53" ht="27" customHeight="1" x14ac:dyDescent="0.3">
      <c r="A371" s="64" t="s">
        <v>538</v>
      </c>
      <c r="B371" s="64" t="s">
        <v>539</v>
      </c>
      <c r="C371" s="37">
        <v>4301170011</v>
      </c>
      <c r="D371" s="325">
        <v>4680115884113</v>
      </c>
      <c r="E371" s="325"/>
      <c r="F371" s="63">
        <v>0.11</v>
      </c>
      <c r="G371" s="38">
        <v>12</v>
      </c>
      <c r="H371" s="63">
        <v>1.32</v>
      </c>
      <c r="I371" s="63">
        <v>1.88</v>
      </c>
      <c r="J371" s="38">
        <v>160</v>
      </c>
      <c r="K371" s="38" t="s">
        <v>534</v>
      </c>
      <c r="L371" s="39" t="s">
        <v>533</v>
      </c>
      <c r="M371" s="38">
        <v>150</v>
      </c>
      <c r="N371" s="372" t="s">
        <v>540</v>
      </c>
      <c r="O371" s="327"/>
      <c r="P371" s="327"/>
      <c r="Q371" s="327"/>
      <c r="R371" s="328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IFERROR(IF(W371=0,"",ROUNDUP(W371/H371,0)*0.00627),"")</f>
        <v/>
      </c>
      <c r="Y371" s="69" t="s">
        <v>48</v>
      </c>
      <c r="Z371" s="70" t="s">
        <v>253</v>
      </c>
      <c r="AD371" s="71"/>
      <c r="BA371" s="270" t="s">
        <v>66</v>
      </c>
    </row>
    <row r="372" spans="1:53" ht="27" customHeight="1" x14ac:dyDescent="0.3">
      <c r="A372" s="64" t="s">
        <v>541</v>
      </c>
      <c r="B372" s="64" t="s">
        <v>542</v>
      </c>
      <c r="C372" s="37">
        <v>4301032047</v>
      </c>
      <c r="D372" s="325">
        <v>4680115884342</v>
      </c>
      <c r="E372" s="325"/>
      <c r="F372" s="63">
        <v>0.06</v>
      </c>
      <c r="G372" s="38">
        <v>20</v>
      </c>
      <c r="H372" s="63">
        <v>1.2</v>
      </c>
      <c r="I372" s="63">
        <v>1.8</v>
      </c>
      <c r="J372" s="38">
        <v>160</v>
      </c>
      <c r="K372" s="38" t="s">
        <v>534</v>
      </c>
      <c r="L372" s="39" t="s">
        <v>533</v>
      </c>
      <c r="M372" s="38">
        <v>60</v>
      </c>
      <c r="N372" s="373" t="s">
        <v>543</v>
      </c>
      <c r="O372" s="327"/>
      <c r="P372" s="327"/>
      <c r="Q372" s="327"/>
      <c r="R372" s="328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IFERROR(IF(W372=0,"",ROUNDUP(W372/H372,0)*0.00627),"")</f>
        <v/>
      </c>
      <c r="Y372" s="69" t="s">
        <v>48</v>
      </c>
      <c r="Z372" s="70" t="s">
        <v>48</v>
      </c>
      <c r="AD372" s="71"/>
      <c r="BA372" s="271" t="s">
        <v>66</v>
      </c>
    </row>
    <row r="373" spans="1:53" ht="12.5" x14ac:dyDescent="0.25">
      <c r="A373" s="319"/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19"/>
      <c r="M373" s="320"/>
      <c r="N373" s="316" t="s">
        <v>43</v>
      </c>
      <c r="O373" s="317"/>
      <c r="P373" s="317"/>
      <c r="Q373" s="317"/>
      <c r="R373" s="317"/>
      <c r="S373" s="317"/>
      <c r="T373" s="318"/>
      <c r="U373" s="43" t="s">
        <v>42</v>
      </c>
      <c r="V373" s="44">
        <f>IFERROR(V369/H369,"0")+IFERROR(V370/H370,"0")+IFERROR(V371/H371,"0")+IFERROR(V372/H372,"0")</f>
        <v>0</v>
      </c>
      <c r="W373" s="44">
        <f>IFERROR(W369/H369,"0")+IFERROR(W370/H370,"0")+IFERROR(W371/H371,"0")+IFERROR(W372/H372,"0")</f>
        <v>0</v>
      </c>
      <c r="X373" s="44">
        <f>IFERROR(IF(X369="",0,X369),"0")+IFERROR(IF(X370="",0,X370),"0")+IFERROR(IF(X371="",0,X371),"0")+IFERROR(IF(X372="",0,X372),"0")</f>
        <v>0</v>
      </c>
      <c r="Y373" s="68"/>
      <c r="Z373" s="68"/>
    </row>
    <row r="374" spans="1:53" ht="12.5" x14ac:dyDescent="0.25">
      <c r="A374" s="319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19"/>
      <c r="M374" s="320"/>
      <c r="N374" s="316" t="s">
        <v>43</v>
      </c>
      <c r="O374" s="317"/>
      <c r="P374" s="317"/>
      <c r="Q374" s="317"/>
      <c r="R374" s="317"/>
      <c r="S374" s="317"/>
      <c r="T374" s="318"/>
      <c r="U374" s="43" t="s">
        <v>0</v>
      </c>
      <c r="V374" s="44">
        <f>IFERROR(SUM(V369:V372),"0")</f>
        <v>0</v>
      </c>
      <c r="W374" s="44">
        <f>IFERROR(SUM(W369:W372),"0")</f>
        <v>0</v>
      </c>
      <c r="X374" s="43"/>
      <c r="Y374" s="68"/>
      <c r="Z374" s="68"/>
    </row>
    <row r="375" spans="1:53" ht="14.25" customHeight="1" x14ac:dyDescent="0.3">
      <c r="A375" s="330" t="s">
        <v>103</v>
      </c>
      <c r="B375" s="330"/>
      <c r="C375" s="330"/>
      <c r="D375" s="330"/>
      <c r="E375" s="330"/>
      <c r="F375" s="330"/>
      <c r="G375" s="330"/>
      <c r="H375" s="330"/>
      <c r="I375" s="330"/>
      <c r="J375" s="330"/>
      <c r="K375" s="330"/>
      <c r="L375" s="330"/>
      <c r="M375" s="330"/>
      <c r="N375" s="330"/>
      <c r="O375" s="330"/>
      <c r="P375" s="330"/>
      <c r="Q375" s="330"/>
      <c r="R375" s="330"/>
      <c r="S375" s="330"/>
      <c r="T375" s="330"/>
      <c r="U375" s="330"/>
      <c r="V375" s="330"/>
      <c r="W375" s="330"/>
      <c r="X375" s="330"/>
      <c r="Y375" s="67"/>
      <c r="Z375" s="67"/>
    </row>
    <row r="376" spans="1:53" ht="27" customHeight="1" x14ac:dyDescent="0.3">
      <c r="A376" s="64" t="s">
        <v>544</v>
      </c>
      <c r="B376" s="64" t="s">
        <v>545</v>
      </c>
      <c r="C376" s="37">
        <v>4301170010</v>
      </c>
      <c r="D376" s="325">
        <v>4680115884090</v>
      </c>
      <c r="E376" s="325"/>
      <c r="F376" s="63">
        <v>0.11</v>
      </c>
      <c r="G376" s="38">
        <v>12</v>
      </c>
      <c r="H376" s="63">
        <v>1.32</v>
      </c>
      <c r="I376" s="63">
        <v>1.88</v>
      </c>
      <c r="J376" s="38">
        <v>160</v>
      </c>
      <c r="K376" s="38" t="s">
        <v>534</v>
      </c>
      <c r="L376" s="39" t="s">
        <v>533</v>
      </c>
      <c r="M376" s="38">
        <v>150</v>
      </c>
      <c r="N376" s="369" t="s">
        <v>546</v>
      </c>
      <c r="O376" s="327"/>
      <c r="P376" s="327"/>
      <c r="Q376" s="327"/>
      <c r="R376" s="328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IFERROR(IF(W376=0,"",ROUNDUP(W376/H376,0)*0.00627),"")</f>
        <v/>
      </c>
      <c r="Y376" s="69" t="s">
        <v>48</v>
      </c>
      <c r="Z376" s="70" t="s">
        <v>253</v>
      </c>
      <c r="AD376" s="71"/>
      <c r="BA376" s="272" t="s">
        <v>66</v>
      </c>
    </row>
    <row r="377" spans="1:53" ht="27" customHeight="1" x14ac:dyDescent="0.3">
      <c r="A377" s="64" t="s">
        <v>547</v>
      </c>
      <c r="B377" s="64" t="s">
        <v>548</v>
      </c>
      <c r="C377" s="37">
        <v>4301170009</v>
      </c>
      <c r="D377" s="325">
        <v>4680115882997</v>
      </c>
      <c r="E377" s="325"/>
      <c r="F377" s="63">
        <v>0.13</v>
      </c>
      <c r="G377" s="38">
        <v>10</v>
      </c>
      <c r="H377" s="63">
        <v>1.3</v>
      </c>
      <c r="I377" s="63">
        <v>1.46</v>
      </c>
      <c r="J377" s="38">
        <v>200</v>
      </c>
      <c r="K377" s="38" t="s">
        <v>534</v>
      </c>
      <c r="L377" s="39" t="s">
        <v>533</v>
      </c>
      <c r="M377" s="38">
        <v>150</v>
      </c>
      <c r="N377" s="370" t="s">
        <v>549</v>
      </c>
      <c r="O377" s="327"/>
      <c r="P377" s="327"/>
      <c r="Q377" s="327"/>
      <c r="R377" s="328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IFERROR(IF(W377=0,"",ROUNDUP(W377/H377,0)*0.00673),"")</f>
        <v/>
      </c>
      <c r="Y377" s="69" t="s">
        <v>48</v>
      </c>
      <c r="Z377" s="70" t="s">
        <v>48</v>
      </c>
      <c r="AD377" s="71"/>
      <c r="BA377" s="273" t="s">
        <v>66</v>
      </c>
    </row>
    <row r="378" spans="1:53" ht="12.5" x14ac:dyDescent="0.25">
      <c r="A378" s="319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19"/>
      <c r="M378" s="320"/>
      <c r="N378" s="316" t="s">
        <v>43</v>
      </c>
      <c r="O378" s="317"/>
      <c r="P378" s="317"/>
      <c r="Q378" s="317"/>
      <c r="R378" s="317"/>
      <c r="S378" s="317"/>
      <c r="T378" s="318"/>
      <c r="U378" s="43" t="s">
        <v>42</v>
      </c>
      <c r="V378" s="44">
        <f>IFERROR(V376/H376,"0")+IFERROR(V377/H377,"0")</f>
        <v>0</v>
      </c>
      <c r="W378" s="44">
        <f>IFERROR(W376/H376,"0")+IFERROR(W377/H377,"0")</f>
        <v>0</v>
      </c>
      <c r="X378" s="44">
        <f>IFERROR(IF(X376="",0,X376),"0")+IFERROR(IF(X377="",0,X377),"0")</f>
        <v>0</v>
      </c>
      <c r="Y378" s="68"/>
      <c r="Z378" s="68"/>
    </row>
    <row r="379" spans="1:53" ht="12.5" x14ac:dyDescent="0.25">
      <c r="A379" s="319"/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19"/>
      <c r="M379" s="320"/>
      <c r="N379" s="316" t="s">
        <v>43</v>
      </c>
      <c r="O379" s="317"/>
      <c r="P379" s="317"/>
      <c r="Q379" s="317"/>
      <c r="R379" s="317"/>
      <c r="S379" s="317"/>
      <c r="T379" s="318"/>
      <c r="U379" s="43" t="s">
        <v>0</v>
      </c>
      <c r="V379" s="44">
        <f>IFERROR(SUM(V376:V377),"0")</f>
        <v>0</v>
      </c>
      <c r="W379" s="44">
        <f>IFERROR(SUM(W376:W377),"0")</f>
        <v>0</v>
      </c>
      <c r="X379" s="43"/>
      <c r="Y379" s="68"/>
      <c r="Z379" s="68"/>
    </row>
    <row r="380" spans="1:53" ht="16.5" customHeight="1" x14ac:dyDescent="0.3">
      <c r="A380" s="329" t="s">
        <v>550</v>
      </c>
      <c r="B380" s="329"/>
      <c r="C380" s="329"/>
      <c r="D380" s="329"/>
      <c r="E380" s="329"/>
      <c r="F380" s="329"/>
      <c r="G380" s="329"/>
      <c r="H380" s="329"/>
      <c r="I380" s="329"/>
      <c r="J380" s="329"/>
      <c r="K380" s="329"/>
      <c r="L380" s="329"/>
      <c r="M380" s="329"/>
      <c r="N380" s="329"/>
      <c r="O380" s="329"/>
      <c r="P380" s="329"/>
      <c r="Q380" s="329"/>
      <c r="R380" s="329"/>
      <c r="S380" s="329"/>
      <c r="T380" s="329"/>
      <c r="U380" s="329"/>
      <c r="V380" s="329"/>
      <c r="W380" s="329"/>
      <c r="X380" s="329"/>
      <c r="Y380" s="66"/>
      <c r="Z380" s="66"/>
    </row>
    <row r="381" spans="1:53" ht="14.25" customHeight="1" x14ac:dyDescent="0.3">
      <c r="A381" s="330" t="s">
        <v>108</v>
      </c>
      <c r="B381" s="330"/>
      <c r="C381" s="330"/>
      <c r="D381" s="330"/>
      <c r="E381" s="330"/>
      <c r="F381" s="330"/>
      <c r="G381" s="330"/>
      <c r="H381" s="330"/>
      <c r="I381" s="330"/>
      <c r="J381" s="330"/>
      <c r="K381" s="330"/>
      <c r="L381" s="330"/>
      <c r="M381" s="330"/>
      <c r="N381" s="330"/>
      <c r="O381" s="330"/>
      <c r="P381" s="330"/>
      <c r="Q381" s="330"/>
      <c r="R381" s="330"/>
      <c r="S381" s="330"/>
      <c r="T381" s="330"/>
      <c r="U381" s="330"/>
      <c r="V381" s="330"/>
      <c r="W381" s="330"/>
      <c r="X381" s="330"/>
      <c r="Y381" s="67"/>
      <c r="Z381" s="67"/>
    </row>
    <row r="382" spans="1:53" ht="27" customHeight="1" x14ac:dyDescent="0.3">
      <c r="A382" s="64" t="s">
        <v>551</v>
      </c>
      <c r="B382" s="64" t="s">
        <v>552</v>
      </c>
      <c r="C382" s="37">
        <v>4301020196</v>
      </c>
      <c r="D382" s="325">
        <v>4607091389388</v>
      </c>
      <c r="E382" s="325"/>
      <c r="F382" s="63">
        <v>1.3</v>
      </c>
      <c r="G382" s="38">
        <v>4</v>
      </c>
      <c r="H382" s="63">
        <v>5.2</v>
      </c>
      <c r="I382" s="63">
        <v>5.6079999999999997</v>
      </c>
      <c r="J382" s="38">
        <v>104</v>
      </c>
      <c r="K382" s="38" t="s">
        <v>112</v>
      </c>
      <c r="L382" s="39" t="s">
        <v>131</v>
      </c>
      <c r="M382" s="38">
        <v>35</v>
      </c>
      <c r="N382" s="3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27"/>
      <c r="P382" s="327"/>
      <c r="Q382" s="327"/>
      <c r="R382" s="328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IFERROR(IF(W382=0,"",ROUNDUP(W382/H382,0)*0.01196),"")</f>
        <v/>
      </c>
      <c r="Y382" s="69" t="s">
        <v>48</v>
      </c>
      <c r="Z382" s="70" t="s">
        <v>48</v>
      </c>
      <c r="AD382" s="71"/>
      <c r="BA382" s="274" t="s">
        <v>66</v>
      </c>
    </row>
    <row r="383" spans="1:53" ht="27" customHeight="1" x14ac:dyDescent="0.3">
      <c r="A383" s="64" t="s">
        <v>553</v>
      </c>
      <c r="B383" s="64" t="s">
        <v>554</v>
      </c>
      <c r="C383" s="37">
        <v>4301020185</v>
      </c>
      <c r="D383" s="325">
        <v>4607091389364</v>
      </c>
      <c r="E383" s="325"/>
      <c r="F383" s="63">
        <v>0.42</v>
      </c>
      <c r="G383" s="38">
        <v>6</v>
      </c>
      <c r="H383" s="63">
        <v>2.52</v>
      </c>
      <c r="I383" s="63">
        <v>2.75</v>
      </c>
      <c r="J383" s="38">
        <v>156</v>
      </c>
      <c r="K383" s="38" t="s">
        <v>80</v>
      </c>
      <c r="L383" s="39" t="s">
        <v>131</v>
      </c>
      <c r="M383" s="38">
        <v>35</v>
      </c>
      <c r="N383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27"/>
      <c r="P383" s="327"/>
      <c r="Q383" s="327"/>
      <c r="R383" s="328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12.5" x14ac:dyDescent="0.25">
      <c r="A384" s="319"/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20"/>
      <c r="N384" s="316" t="s">
        <v>43</v>
      </c>
      <c r="O384" s="317"/>
      <c r="P384" s="317"/>
      <c r="Q384" s="317"/>
      <c r="R384" s="317"/>
      <c r="S384" s="317"/>
      <c r="T384" s="318"/>
      <c r="U384" s="43" t="s">
        <v>42</v>
      </c>
      <c r="V384" s="44">
        <f>IFERROR(V382/H382,"0")+IFERROR(V383/H383,"0")</f>
        <v>0</v>
      </c>
      <c r="W384" s="44">
        <f>IFERROR(W382/H382,"0")+IFERROR(W383/H383,"0")</f>
        <v>0</v>
      </c>
      <c r="X384" s="44">
        <f>IFERROR(IF(X382="",0,X382),"0")+IFERROR(IF(X383="",0,X383),"0")</f>
        <v>0</v>
      </c>
      <c r="Y384" s="68"/>
      <c r="Z384" s="68"/>
    </row>
    <row r="385" spans="1:53" ht="12.5" x14ac:dyDescent="0.25">
      <c r="A385" s="319"/>
      <c r="B385" s="319"/>
      <c r="C385" s="319"/>
      <c r="D385" s="319"/>
      <c r="E385" s="319"/>
      <c r="F385" s="319"/>
      <c r="G385" s="319"/>
      <c r="H385" s="319"/>
      <c r="I385" s="319"/>
      <c r="J385" s="319"/>
      <c r="K385" s="319"/>
      <c r="L385" s="319"/>
      <c r="M385" s="320"/>
      <c r="N385" s="316" t="s">
        <v>43</v>
      </c>
      <c r="O385" s="317"/>
      <c r="P385" s="317"/>
      <c r="Q385" s="317"/>
      <c r="R385" s="317"/>
      <c r="S385" s="317"/>
      <c r="T385" s="318"/>
      <c r="U385" s="43" t="s">
        <v>0</v>
      </c>
      <c r="V385" s="44">
        <f>IFERROR(SUM(V382:V383),"0")</f>
        <v>0</v>
      </c>
      <c r="W385" s="44">
        <f>IFERROR(SUM(W382:W383),"0")</f>
        <v>0</v>
      </c>
      <c r="X385" s="43"/>
      <c r="Y385" s="68"/>
      <c r="Z385" s="68"/>
    </row>
    <row r="386" spans="1:53" ht="14.25" customHeight="1" x14ac:dyDescent="0.3">
      <c r="A386" s="330" t="s">
        <v>76</v>
      </c>
      <c r="B386" s="330"/>
      <c r="C386" s="330"/>
      <c r="D386" s="330"/>
      <c r="E386" s="330"/>
      <c r="F386" s="330"/>
      <c r="G386" s="330"/>
      <c r="H386" s="330"/>
      <c r="I386" s="330"/>
      <c r="J386" s="330"/>
      <c r="K386" s="330"/>
      <c r="L386" s="330"/>
      <c r="M386" s="330"/>
      <c r="N386" s="330"/>
      <c r="O386" s="330"/>
      <c r="P386" s="330"/>
      <c r="Q386" s="330"/>
      <c r="R386" s="330"/>
      <c r="S386" s="330"/>
      <c r="T386" s="330"/>
      <c r="U386" s="330"/>
      <c r="V386" s="330"/>
      <c r="W386" s="330"/>
      <c r="X386" s="330"/>
      <c r="Y386" s="67"/>
      <c r="Z386" s="67"/>
    </row>
    <row r="387" spans="1:53" ht="27" customHeight="1" x14ac:dyDescent="0.3">
      <c r="A387" s="64" t="s">
        <v>555</v>
      </c>
      <c r="B387" s="64" t="s">
        <v>556</v>
      </c>
      <c r="C387" s="37">
        <v>4301031212</v>
      </c>
      <c r="D387" s="325">
        <v>4607091389739</v>
      </c>
      <c r="E387" s="325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8" t="s">
        <v>80</v>
      </c>
      <c r="L387" s="39" t="s">
        <v>111</v>
      </c>
      <c r="M387" s="38">
        <v>45</v>
      </c>
      <c r="N387" s="36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27"/>
      <c r="P387" s="327"/>
      <c r="Q387" s="327"/>
      <c r="R387" s="328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ref="W387:W393" si="17">IFERROR(IF(V387="",0,CEILING((V387/$H387),1)*$H387),"")</f>
        <v>0</v>
      </c>
      <c r="X387" s="42" t="str">
        <f>IFERROR(IF(W387=0,"",ROUNDUP(W387/H387,0)*0.00753),"")</f>
        <v/>
      </c>
      <c r="Y387" s="69" t="s">
        <v>48</v>
      </c>
      <c r="Z387" s="70" t="s">
        <v>48</v>
      </c>
      <c r="AD387" s="71"/>
      <c r="BA387" s="276" t="s">
        <v>66</v>
      </c>
    </row>
    <row r="388" spans="1:53" ht="27" customHeight="1" x14ac:dyDescent="0.3">
      <c r="A388" s="64" t="s">
        <v>557</v>
      </c>
      <c r="B388" s="64" t="s">
        <v>558</v>
      </c>
      <c r="C388" s="37">
        <v>4301031247</v>
      </c>
      <c r="D388" s="325">
        <v>4680115883048</v>
      </c>
      <c r="E388" s="325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8" t="s">
        <v>80</v>
      </c>
      <c r="L388" s="39" t="s">
        <v>79</v>
      </c>
      <c r="M388" s="38">
        <v>40</v>
      </c>
      <c r="N388" s="3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27"/>
      <c r="P388" s="327"/>
      <c r="Q388" s="327"/>
      <c r="R388" s="328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IFERROR(IF(W388=0,"",ROUNDUP(W388/H388,0)*0.00937),"")</f>
        <v/>
      </c>
      <c r="Y388" s="69" t="s">
        <v>48</v>
      </c>
      <c r="Z388" s="70" t="s">
        <v>48</v>
      </c>
      <c r="AD388" s="71"/>
      <c r="BA388" s="277" t="s">
        <v>66</v>
      </c>
    </row>
    <row r="389" spans="1:53" ht="27" customHeight="1" x14ac:dyDescent="0.3">
      <c r="A389" s="64" t="s">
        <v>559</v>
      </c>
      <c r="B389" s="64" t="s">
        <v>560</v>
      </c>
      <c r="C389" s="37">
        <v>4301031176</v>
      </c>
      <c r="D389" s="325">
        <v>4607091389425</v>
      </c>
      <c r="E389" s="325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8" t="s">
        <v>175</v>
      </c>
      <c r="L389" s="39" t="s">
        <v>79</v>
      </c>
      <c r="M389" s="38">
        <v>45</v>
      </c>
      <c r="N389" s="3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27"/>
      <c r="P389" s="327"/>
      <c r="Q389" s="327"/>
      <c r="R389" s="328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78" t="s">
        <v>66</v>
      </c>
    </row>
    <row r="390" spans="1:53" ht="27" customHeight="1" x14ac:dyDescent="0.3">
      <c r="A390" s="64" t="s">
        <v>561</v>
      </c>
      <c r="B390" s="64" t="s">
        <v>562</v>
      </c>
      <c r="C390" s="37">
        <v>4301031215</v>
      </c>
      <c r="D390" s="325">
        <v>4680115882911</v>
      </c>
      <c r="E390" s="325"/>
      <c r="F390" s="63">
        <v>0.4</v>
      </c>
      <c r="G390" s="38">
        <v>6</v>
      </c>
      <c r="H390" s="63">
        <v>2.4</v>
      </c>
      <c r="I390" s="63">
        <v>2.5299999999999998</v>
      </c>
      <c r="J390" s="38">
        <v>234</v>
      </c>
      <c r="K390" s="38" t="s">
        <v>175</v>
      </c>
      <c r="L390" s="39" t="s">
        <v>79</v>
      </c>
      <c r="M390" s="38">
        <v>40</v>
      </c>
      <c r="N390" s="365" t="s">
        <v>563</v>
      </c>
      <c r="O390" s="327"/>
      <c r="P390" s="327"/>
      <c r="Q390" s="327"/>
      <c r="R390" s="328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>IFERROR(IF(W390=0,"",ROUNDUP(W390/H390,0)*0.00502),"")</f>
        <v/>
      </c>
      <c r="Y390" s="69" t="s">
        <v>48</v>
      </c>
      <c r="Z390" s="70" t="s">
        <v>48</v>
      </c>
      <c r="AD390" s="71"/>
      <c r="BA390" s="279" t="s">
        <v>66</v>
      </c>
    </row>
    <row r="391" spans="1:53" ht="27" customHeight="1" x14ac:dyDescent="0.3">
      <c r="A391" s="64" t="s">
        <v>564</v>
      </c>
      <c r="B391" s="64" t="s">
        <v>565</v>
      </c>
      <c r="C391" s="37">
        <v>4301031167</v>
      </c>
      <c r="D391" s="325">
        <v>4680115880771</v>
      </c>
      <c r="E391" s="325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175</v>
      </c>
      <c r="L391" s="39" t="s">
        <v>79</v>
      </c>
      <c r="M391" s="38">
        <v>45</v>
      </c>
      <c r="N391" s="36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27"/>
      <c r="P391" s="327"/>
      <c r="Q391" s="327"/>
      <c r="R391" s="328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>IFERROR(IF(W391=0,"",ROUNDUP(W391/H391,0)*0.00502),"")</f>
        <v/>
      </c>
      <c r="Y391" s="69" t="s">
        <v>48</v>
      </c>
      <c r="Z391" s="70" t="s">
        <v>48</v>
      </c>
      <c r="AD391" s="71"/>
      <c r="BA391" s="280" t="s">
        <v>66</v>
      </c>
    </row>
    <row r="392" spans="1:53" ht="27" customHeight="1" x14ac:dyDescent="0.3">
      <c r="A392" s="64" t="s">
        <v>566</v>
      </c>
      <c r="B392" s="64" t="s">
        <v>567</v>
      </c>
      <c r="C392" s="37">
        <v>4301031173</v>
      </c>
      <c r="D392" s="325">
        <v>4607091389500</v>
      </c>
      <c r="E392" s="325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175</v>
      </c>
      <c r="L392" s="39" t="s">
        <v>79</v>
      </c>
      <c r="M392" s="38">
        <v>45</v>
      </c>
      <c r="N392" s="3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27"/>
      <c r="P392" s="327"/>
      <c r="Q392" s="327"/>
      <c r="R392" s="328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7"/>
        <v>0</v>
      </c>
      <c r="X392" s="42" t="str">
        <f>IFERROR(IF(W392=0,"",ROUNDUP(W392/H392,0)*0.00502),"")</f>
        <v/>
      </c>
      <c r="Y392" s="69" t="s">
        <v>48</v>
      </c>
      <c r="Z392" s="70" t="s">
        <v>48</v>
      </c>
      <c r="AD392" s="71"/>
      <c r="BA392" s="281" t="s">
        <v>66</v>
      </c>
    </row>
    <row r="393" spans="1:53" ht="27" customHeight="1" x14ac:dyDescent="0.3">
      <c r="A393" s="64" t="s">
        <v>568</v>
      </c>
      <c r="B393" s="64" t="s">
        <v>569</v>
      </c>
      <c r="C393" s="37">
        <v>4301031103</v>
      </c>
      <c r="D393" s="325">
        <v>4680115881983</v>
      </c>
      <c r="E393" s="325"/>
      <c r="F393" s="63">
        <v>0.28000000000000003</v>
      </c>
      <c r="G393" s="38">
        <v>4</v>
      </c>
      <c r="H393" s="63">
        <v>1.1200000000000001</v>
      </c>
      <c r="I393" s="63">
        <v>1.252</v>
      </c>
      <c r="J393" s="38">
        <v>234</v>
      </c>
      <c r="K393" s="38" t="s">
        <v>175</v>
      </c>
      <c r="L393" s="39" t="s">
        <v>79</v>
      </c>
      <c r="M393" s="38">
        <v>40</v>
      </c>
      <c r="N393" s="3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27"/>
      <c r="P393" s="327"/>
      <c r="Q393" s="327"/>
      <c r="R393" s="328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>IFERROR(IF(W393=0,"",ROUNDUP(W393/H393,0)*0.00502),"")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ht="12.5" x14ac:dyDescent="0.25">
      <c r="A394" s="319"/>
      <c r="B394" s="319"/>
      <c r="C394" s="319"/>
      <c r="D394" s="319"/>
      <c r="E394" s="319"/>
      <c r="F394" s="319"/>
      <c r="G394" s="319"/>
      <c r="H394" s="319"/>
      <c r="I394" s="319"/>
      <c r="J394" s="319"/>
      <c r="K394" s="319"/>
      <c r="L394" s="319"/>
      <c r="M394" s="320"/>
      <c r="N394" s="316" t="s">
        <v>43</v>
      </c>
      <c r="O394" s="317"/>
      <c r="P394" s="317"/>
      <c r="Q394" s="317"/>
      <c r="R394" s="317"/>
      <c r="S394" s="317"/>
      <c r="T394" s="318"/>
      <c r="U394" s="43" t="s">
        <v>42</v>
      </c>
      <c r="V394" s="44">
        <f>IFERROR(V387/H387,"0")+IFERROR(V388/H388,"0")+IFERROR(V389/H389,"0")+IFERROR(V390/H390,"0")+IFERROR(V391/H391,"0")+IFERROR(V392/H392,"0")+IFERROR(V393/H393,"0")</f>
        <v>0</v>
      </c>
      <c r="W394" s="44">
        <f>IFERROR(W387/H387,"0")+IFERROR(W388/H388,"0")+IFERROR(W389/H389,"0")+IFERROR(W390/H390,"0")+IFERROR(W391/H391,"0")+IFERROR(W392/H392,"0")+IFERROR(W393/H393,"0")</f>
        <v>0</v>
      </c>
      <c r="X394" s="44">
        <f>IFERROR(IF(X387="",0,X387),"0")+IFERROR(IF(X388="",0,X388),"0")+IFERROR(IF(X389="",0,X389),"0")+IFERROR(IF(X390="",0,X390),"0")+IFERROR(IF(X391="",0,X391),"0")+IFERROR(IF(X392="",0,X392),"0")+IFERROR(IF(X393="",0,X393),"0")</f>
        <v>0</v>
      </c>
      <c r="Y394" s="68"/>
      <c r="Z394" s="68"/>
    </row>
    <row r="395" spans="1:53" ht="12.5" x14ac:dyDescent="0.25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19"/>
      <c r="M395" s="320"/>
      <c r="N395" s="316" t="s">
        <v>43</v>
      </c>
      <c r="O395" s="317"/>
      <c r="P395" s="317"/>
      <c r="Q395" s="317"/>
      <c r="R395" s="317"/>
      <c r="S395" s="317"/>
      <c r="T395" s="318"/>
      <c r="U395" s="43" t="s">
        <v>0</v>
      </c>
      <c r="V395" s="44">
        <f>IFERROR(SUM(V387:V393),"0")</f>
        <v>0</v>
      </c>
      <c r="W395" s="44">
        <f>IFERROR(SUM(W387:W393),"0")</f>
        <v>0</v>
      </c>
      <c r="X395" s="43"/>
      <c r="Y395" s="68"/>
      <c r="Z395" s="68"/>
    </row>
    <row r="396" spans="1:53" ht="14.25" customHeight="1" x14ac:dyDescent="0.3">
      <c r="A396" s="330" t="s">
        <v>103</v>
      </c>
      <c r="B396" s="330"/>
      <c r="C396" s="330"/>
      <c r="D396" s="330"/>
      <c r="E396" s="330"/>
      <c r="F396" s="330"/>
      <c r="G396" s="330"/>
      <c r="H396" s="330"/>
      <c r="I396" s="330"/>
      <c r="J396" s="330"/>
      <c r="K396" s="330"/>
      <c r="L396" s="330"/>
      <c r="M396" s="330"/>
      <c r="N396" s="330"/>
      <c r="O396" s="330"/>
      <c r="P396" s="330"/>
      <c r="Q396" s="330"/>
      <c r="R396" s="330"/>
      <c r="S396" s="330"/>
      <c r="T396" s="330"/>
      <c r="U396" s="330"/>
      <c r="V396" s="330"/>
      <c r="W396" s="330"/>
      <c r="X396" s="330"/>
      <c r="Y396" s="67"/>
      <c r="Z396" s="67"/>
    </row>
    <row r="397" spans="1:53" ht="27" customHeight="1" x14ac:dyDescent="0.3">
      <c r="A397" s="64" t="s">
        <v>570</v>
      </c>
      <c r="B397" s="64" t="s">
        <v>571</v>
      </c>
      <c r="C397" s="37">
        <v>4301170008</v>
      </c>
      <c r="D397" s="325">
        <v>4680115882980</v>
      </c>
      <c r="E397" s="325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8" t="s">
        <v>534</v>
      </c>
      <c r="L397" s="39" t="s">
        <v>533</v>
      </c>
      <c r="M397" s="38">
        <v>150</v>
      </c>
      <c r="N397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27"/>
      <c r="P397" s="327"/>
      <c r="Q397" s="327"/>
      <c r="R397" s="328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IFERROR(IF(W397=0,"",ROUNDUP(W397/H397,0)*0.00673),"")</f>
        <v/>
      </c>
      <c r="Y397" s="69" t="s">
        <v>48</v>
      </c>
      <c r="Z397" s="70" t="s">
        <v>48</v>
      </c>
      <c r="AD397" s="71"/>
      <c r="BA397" s="283" t="s">
        <v>66</v>
      </c>
    </row>
    <row r="398" spans="1:53" ht="12.5" x14ac:dyDescent="0.25">
      <c r="A398" s="319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19"/>
      <c r="M398" s="320"/>
      <c r="N398" s="316" t="s">
        <v>43</v>
      </c>
      <c r="O398" s="317"/>
      <c r="P398" s="317"/>
      <c r="Q398" s="317"/>
      <c r="R398" s="317"/>
      <c r="S398" s="317"/>
      <c r="T398" s="318"/>
      <c r="U398" s="43" t="s">
        <v>42</v>
      </c>
      <c r="V398" s="44">
        <f>IFERROR(V397/H397,"0")</f>
        <v>0</v>
      </c>
      <c r="W398" s="44">
        <f>IFERROR(W397/H397,"0")</f>
        <v>0</v>
      </c>
      <c r="X398" s="44">
        <f>IFERROR(IF(X397="",0,X397),"0")</f>
        <v>0</v>
      </c>
      <c r="Y398" s="68"/>
      <c r="Z398" s="68"/>
    </row>
    <row r="399" spans="1:53" ht="12.5" x14ac:dyDescent="0.25">
      <c r="A399" s="319"/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19"/>
      <c r="M399" s="320"/>
      <c r="N399" s="316" t="s">
        <v>43</v>
      </c>
      <c r="O399" s="317"/>
      <c r="P399" s="317"/>
      <c r="Q399" s="317"/>
      <c r="R399" s="317"/>
      <c r="S399" s="317"/>
      <c r="T399" s="318"/>
      <c r="U399" s="43" t="s">
        <v>0</v>
      </c>
      <c r="V399" s="44">
        <f>IFERROR(SUM(V397:V397),"0")</f>
        <v>0</v>
      </c>
      <c r="W399" s="44">
        <f>IFERROR(SUM(W397:W397),"0")</f>
        <v>0</v>
      </c>
      <c r="X399" s="43"/>
      <c r="Y399" s="68"/>
      <c r="Z399" s="68"/>
    </row>
    <row r="400" spans="1:53" ht="27.75" customHeight="1" x14ac:dyDescent="0.25">
      <c r="A400" s="341" t="s">
        <v>572</v>
      </c>
      <c r="B400" s="341"/>
      <c r="C400" s="341"/>
      <c r="D400" s="341"/>
      <c r="E400" s="341"/>
      <c r="F400" s="341"/>
      <c r="G400" s="341"/>
      <c r="H400" s="341"/>
      <c r="I400" s="341"/>
      <c r="J400" s="341"/>
      <c r="K400" s="341"/>
      <c r="L400" s="341"/>
      <c r="M400" s="341"/>
      <c r="N400" s="341"/>
      <c r="O400" s="341"/>
      <c r="P400" s="341"/>
      <c r="Q400" s="341"/>
      <c r="R400" s="341"/>
      <c r="S400" s="341"/>
      <c r="T400" s="341"/>
      <c r="U400" s="341"/>
      <c r="V400" s="341"/>
      <c r="W400" s="341"/>
      <c r="X400" s="341"/>
      <c r="Y400" s="55"/>
      <c r="Z400" s="55"/>
    </row>
    <row r="401" spans="1:53" ht="16.5" customHeight="1" x14ac:dyDescent="0.3">
      <c r="A401" s="329" t="s">
        <v>572</v>
      </c>
      <c r="B401" s="329"/>
      <c r="C401" s="329"/>
      <c r="D401" s="329"/>
      <c r="E401" s="329"/>
      <c r="F401" s="329"/>
      <c r="G401" s="329"/>
      <c r="H401" s="329"/>
      <c r="I401" s="329"/>
      <c r="J401" s="329"/>
      <c r="K401" s="329"/>
      <c r="L401" s="329"/>
      <c r="M401" s="329"/>
      <c r="N401" s="329"/>
      <c r="O401" s="329"/>
      <c r="P401" s="329"/>
      <c r="Q401" s="329"/>
      <c r="R401" s="329"/>
      <c r="S401" s="329"/>
      <c r="T401" s="329"/>
      <c r="U401" s="329"/>
      <c r="V401" s="329"/>
      <c r="W401" s="329"/>
      <c r="X401" s="329"/>
      <c r="Y401" s="66"/>
      <c r="Z401" s="66"/>
    </row>
    <row r="402" spans="1:53" ht="14.25" customHeight="1" x14ac:dyDescent="0.3">
      <c r="A402" s="330" t="s">
        <v>114</v>
      </c>
      <c r="B402" s="330"/>
      <c r="C402" s="330"/>
      <c r="D402" s="330"/>
      <c r="E402" s="330"/>
      <c r="F402" s="330"/>
      <c r="G402" s="330"/>
      <c r="H402" s="330"/>
      <c r="I402" s="330"/>
      <c r="J402" s="330"/>
      <c r="K402" s="330"/>
      <c r="L402" s="330"/>
      <c r="M402" s="330"/>
      <c r="N402" s="330"/>
      <c r="O402" s="330"/>
      <c r="P402" s="330"/>
      <c r="Q402" s="330"/>
      <c r="R402" s="330"/>
      <c r="S402" s="330"/>
      <c r="T402" s="330"/>
      <c r="U402" s="330"/>
      <c r="V402" s="330"/>
      <c r="W402" s="330"/>
      <c r="X402" s="330"/>
      <c r="Y402" s="67"/>
      <c r="Z402" s="67"/>
    </row>
    <row r="403" spans="1:53" ht="27" customHeight="1" x14ac:dyDescent="0.3">
      <c r="A403" s="64" t="s">
        <v>573</v>
      </c>
      <c r="B403" s="64" t="s">
        <v>574</v>
      </c>
      <c r="C403" s="37">
        <v>4301011371</v>
      </c>
      <c r="D403" s="325">
        <v>4607091389067</v>
      </c>
      <c r="E403" s="325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8" t="s">
        <v>112</v>
      </c>
      <c r="L403" s="39" t="s">
        <v>131</v>
      </c>
      <c r="M403" s="38">
        <v>55</v>
      </c>
      <c r="N403" s="3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27"/>
      <c r="P403" s="327"/>
      <c r="Q403" s="327"/>
      <c r="R403" s="328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ref="W403:W411" si="18">IFERROR(IF(V403="",0,CEILING((V403/$H403),1)*$H403),"")</f>
        <v>0</v>
      </c>
      <c r="X403" s="42" t="str">
        <f>IFERROR(IF(W403=0,"",ROUNDUP(W403/H403,0)*0.01196),"")</f>
        <v/>
      </c>
      <c r="Y403" s="69" t="s">
        <v>48</v>
      </c>
      <c r="Z403" s="70" t="s">
        <v>48</v>
      </c>
      <c r="AD403" s="71"/>
      <c r="BA403" s="284" t="s">
        <v>66</v>
      </c>
    </row>
    <row r="404" spans="1:53" ht="27" customHeight="1" x14ac:dyDescent="0.3">
      <c r="A404" s="64" t="s">
        <v>575</v>
      </c>
      <c r="B404" s="64" t="s">
        <v>576</v>
      </c>
      <c r="C404" s="37">
        <v>4301011363</v>
      </c>
      <c r="D404" s="325">
        <v>4607091383522</v>
      </c>
      <c r="E404" s="325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8" t="s">
        <v>112</v>
      </c>
      <c r="L404" s="39" t="s">
        <v>111</v>
      </c>
      <c r="M404" s="38">
        <v>55</v>
      </c>
      <c r="N404" s="3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27"/>
      <c r="P404" s="327"/>
      <c r="Q404" s="327"/>
      <c r="R404" s="328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IFERROR(IF(W404=0,"",ROUNDUP(W404/H404,0)*0.01196),"")</f>
        <v/>
      </c>
      <c r="Y404" s="69" t="s">
        <v>48</v>
      </c>
      <c r="Z404" s="70" t="s">
        <v>48</v>
      </c>
      <c r="AD404" s="71"/>
      <c r="BA404" s="285" t="s">
        <v>66</v>
      </c>
    </row>
    <row r="405" spans="1:53" ht="27" customHeight="1" x14ac:dyDescent="0.3">
      <c r="A405" s="64" t="s">
        <v>577</v>
      </c>
      <c r="B405" s="64" t="s">
        <v>578</v>
      </c>
      <c r="C405" s="37">
        <v>4301011431</v>
      </c>
      <c r="D405" s="325">
        <v>4607091384437</v>
      </c>
      <c r="E405" s="325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8" t="s">
        <v>112</v>
      </c>
      <c r="L405" s="39" t="s">
        <v>111</v>
      </c>
      <c r="M405" s="38">
        <v>50</v>
      </c>
      <c r="N405" s="35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27"/>
      <c r="P405" s="327"/>
      <c r="Q405" s="327"/>
      <c r="R405" s="328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IFERROR(IF(W405=0,"",ROUNDUP(W405/H405,0)*0.01196),"")</f>
        <v/>
      </c>
      <c r="Y405" s="69" t="s">
        <v>48</v>
      </c>
      <c r="Z405" s="70" t="s">
        <v>48</v>
      </c>
      <c r="AD405" s="71"/>
      <c r="BA405" s="286" t="s">
        <v>66</v>
      </c>
    </row>
    <row r="406" spans="1:53" ht="27" customHeight="1" x14ac:dyDescent="0.3">
      <c r="A406" s="64" t="s">
        <v>579</v>
      </c>
      <c r="B406" s="64" t="s">
        <v>580</v>
      </c>
      <c r="C406" s="37">
        <v>4301011365</v>
      </c>
      <c r="D406" s="325">
        <v>4607091389104</v>
      </c>
      <c r="E406" s="32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8" t="s">
        <v>112</v>
      </c>
      <c r="L406" s="39" t="s">
        <v>111</v>
      </c>
      <c r="M406" s="38">
        <v>55</v>
      </c>
      <c r="N406" s="35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27"/>
      <c r="P406" s="327"/>
      <c r="Q406" s="327"/>
      <c r="R406" s="328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IFERROR(IF(W406=0,"",ROUNDUP(W406/H406,0)*0.01196),"")</f>
        <v/>
      </c>
      <c r="Y406" s="69" t="s">
        <v>48</v>
      </c>
      <c r="Z406" s="70" t="s">
        <v>48</v>
      </c>
      <c r="AD406" s="71"/>
      <c r="BA406" s="287" t="s">
        <v>66</v>
      </c>
    </row>
    <row r="407" spans="1:53" ht="27" customHeight="1" x14ac:dyDescent="0.3">
      <c r="A407" s="64" t="s">
        <v>581</v>
      </c>
      <c r="B407" s="64" t="s">
        <v>582</v>
      </c>
      <c r="C407" s="37">
        <v>4301011367</v>
      </c>
      <c r="D407" s="325">
        <v>4680115880603</v>
      </c>
      <c r="E407" s="325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55</v>
      </c>
      <c r="N407" s="35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27"/>
      <c r="P407" s="327"/>
      <c r="Q407" s="327"/>
      <c r="R407" s="328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88" t="s">
        <v>66</v>
      </c>
    </row>
    <row r="408" spans="1:53" ht="27" customHeight="1" x14ac:dyDescent="0.3">
      <c r="A408" s="64" t="s">
        <v>583</v>
      </c>
      <c r="B408" s="64" t="s">
        <v>584</v>
      </c>
      <c r="C408" s="37">
        <v>4301011168</v>
      </c>
      <c r="D408" s="325">
        <v>4607091389999</v>
      </c>
      <c r="E408" s="325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8" t="s">
        <v>80</v>
      </c>
      <c r="L408" s="39" t="s">
        <v>111</v>
      </c>
      <c r="M408" s="38">
        <v>55</v>
      </c>
      <c r="N408" s="3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27"/>
      <c r="P408" s="327"/>
      <c r="Q408" s="327"/>
      <c r="R408" s="328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89" t="s">
        <v>66</v>
      </c>
    </row>
    <row r="409" spans="1:53" ht="27" customHeight="1" x14ac:dyDescent="0.3">
      <c r="A409" s="64" t="s">
        <v>585</v>
      </c>
      <c r="B409" s="64" t="s">
        <v>586</v>
      </c>
      <c r="C409" s="37">
        <v>4301011372</v>
      </c>
      <c r="D409" s="325">
        <v>4680115882782</v>
      </c>
      <c r="E409" s="325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8" t="s">
        <v>80</v>
      </c>
      <c r="L409" s="39" t="s">
        <v>111</v>
      </c>
      <c r="M409" s="38">
        <v>50</v>
      </c>
      <c r="N409" s="3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27"/>
      <c r="P409" s="327"/>
      <c r="Q409" s="327"/>
      <c r="R409" s="328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0" t="s">
        <v>66</v>
      </c>
    </row>
    <row r="410" spans="1:53" ht="27" customHeight="1" x14ac:dyDescent="0.3">
      <c r="A410" s="64" t="s">
        <v>587</v>
      </c>
      <c r="B410" s="64" t="s">
        <v>588</v>
      </c>
      <c r="C410" s="37">
        <v>4301011190</v>
      </c>
      <c r="D410" s="325">
        <v>4607091389098</v>
      </c>
      <c r="E410" s="325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8" t="s">
        <v>80</v>
      </c>
      <c r="L410" s="39" t="s">
        <v>131</v>
      </c>
      <c r="M410" s="38">
        <v>50</v>
      </c>
      <c r="N410" s="34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27"/>
      <c r="P410" s="327"/>
      <c r="Q410" s="327"/>
      <c r="R410" s="328"/>
      <c r="S410" s="40" t="s">
        <v>48</v>
      </c>
      <c r="T410" s="40" t="s">
        <v>48</v>
      </c>
      <c r="U410" s="41" t="s">
        <v>0</v>
      </c>
      <c r="V410" s="59">
        <v>182.4</v>
      </c>
      <c r="W410" s="56">
        <f t="shared" si="18"/>
        <v>182.4</v>
      </c>
      <c r="X410" s="42">
        <f>IFERROR(IF(W410=0,"",ROUNDUP(W410/H410,0)*0.00753),"")</f>
        <v>0.57228000000000001</v>
      </c>
      <c r="Y410" s="69" t="s">
        <v>48</v>
      </c>
      <c r="Z410" s="70" t="s">
        <v>48</v>
      </c>
      <c r="AD410" s="71"/>
      <c r="BA410" s="291" t="s">
        <v>66</v>
      </c>
    </row>
    <row r="411" spans="1:53" ht="27" customHeight="1" x14ac:dyDescent="0.3">
      <c r="A411" s="64" t="s">
        <v>589</v>
      </c>
      <c r="B411" s="64" t="s">
        <v>590</v>
      </c>
      <c r="C411" s="37">
        <v>4301011366</v>
      </c>
      <c r="D411" s="325">
        <v>4607091389982</v>
      </c>
      <c r="E411" s="32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8" t="s">
        <v>80</v>
      </c>
      <c r="L411" s="39" t="s">
        <v>111</v>
      </c>
      <c r="M411" s="38">
        <v>55</v>
      </c>
      <c r="N411" s="35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27"/>
      <c r="P411" s="327"/>
      <c r="Q411" s="327"/>
      <c r="R411" s="328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IFERROR(IF(W411=0,"",ROUNDUP(W411/H411,0)*0.00937),"")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12.5" x14ac:dyDescent="0.25">
      <c r="A412" s="319"/>
      <c r="B412" s="319"/>
      <c r="C412" s="319"/>
      <c r="D412" s="319"/>
      <c r="E412" s="319"/>
      <c r="F412" s="319"/>
      <c r="G412" s="319"/>
      <c r="H412" s="319"/>
      <c r="I412" s="319"/>
      <c r="J412" s="319"/>
      <c r="K412" s="319"/>
      <c r="L412" s="319"/>
      <c r="M412" s="320"/>
      <c r="N412" s="316" t="s">
        <v>43</v>
      </c>
      <c r="O412" s="317"/>
      <c r="P412" s="317"/>
      <c r="Q412" s="317"/>
      <c r="R412" s="317"/>
      <c r="S412" s="317"/>
      <c r="T412" s="318"/>
      <c r="U412" s="43" t="s">
        <v>42</v>
      </c>
      <c r="V412" s="44">
        <f>IFERROR(V403/H403,"0")+IFERROR(V404/H404,"0")+IFERROR(V405/H405,"0")+IFERROR(V406/H406,"0")+IFERROR(V407/H407,"0")+IFERROR(V408/H408,"0")+IFERROR(V409/H409,"0")+IFERROR(V410/H410,"0")+IFERROR(V411/H411,"0")</f>
        <v>76</v>
      </c>
      <c r="W412" s="44">
        <f>IFERROR(W403/H403,"0")+IFERROR(W404/H404,"0")+IFERROR(W405/H405,"0")+IFERROR(W406/H406,"0")+IFERROR(W407/H407,"0")+IFERROR(W408/H408,"0")+IFERROR(W409/H409,"0")+IFERROR(W410/H410,"0")+IFERROR(W411/H411,"0")</f>
        <v>76</v>
      </c>
      <c r="X412" s="44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0.57228000000000001</v>
      </c>
      <c r="Y412" s="68"/>
      <c r="Z412" s="68"/>
    </row>
    <row r="413" spans="1:53" ht="12.5" x14ac:dyDescent="0.25">
      <c r="A413" s="319"/>
      <c r="B413" s="319"/>
      <c r="C413" s="319"/>
      <c r="D413" s="319"/>
      <c r="E413" s="319"/>
      <c r="F413" s="319"/>
      <c r="G413" s="319"/>
      <c r="H413" s="319"/>
      <c r="I413" s="319"/>
      <c r="J413" s="319"/>
      <c r="K413" s="319"/>
      <c r="L413" s="319"/>
      <c r="M413" s="320"/>
      <c r="N413" s="316" t="s">
        <v>43</v>
      </c>
      <c r="O413" s="317"/>
      <c r="P413" s="317"/>
      <c r="Q413" s="317"/>
      <c r="R413" s="317"/>
      <c r="S413" s="317"/>
      <c r="T413" s="318"/>
      <c r="U413" s="43" t="s">
        <v>0</v>
      </c>
      <c r="V413" s="44">
        <f>IFERROR(SUM(V403:V411),"0")</f>
        <v>182.4</v>
      </c>
      <c r="W413" s="44">
        <f>IFERROR(SUM(W403:W411),"0")</f>
        <v>182.4</v>
      </c>
      <c r="X413" s="43"/>
      <c r="Y413" s="68"/>
      <c r="Z413" s="68"/>
    </row>
    <row r="414" spans="1:53" ht="14.25" customHeight="1" x14ac:dyDescent="0.3">
      <c r="A414" s="330" t="s">
        <v>108</v>
      </c>
      <c r="B414" s="330"/>
      <c r="C414" s="330"/>
      <c r="D414" s="330"/>
      <c r="E414" s="330"/>
      <c r="F414" s="330"/>
      <c r="G414" s="330"/>
      <c r="H414" s="330"/>
      <c r="I414" s="330"/>
      <c r="J414" s="330"/>
      <c r="K414" s="330"/>
      <c r="L414" s="330"/>
      <c r="M414" s="330"/>
      <c r="N414" s="330"/>
      <c r="O414" s="330"/>
      <c r="P414" s="330"/>
      <c r="Q414" s="330"/>
      <c r="R414" s="330"/>
      <c r="S414" s="330"/>
      <c r="T414" s="330"/>
      <c r="U414" s="330"/>
      <c r="V414" s="330"/>
      <c r="W414" s="330"/>
      <c r="X414" s="330"/>
      <c r="Y414" s="67"/>
      <c r="Z414" s="67"/>
    </row>
    <row r="415" spans="1:53" ht="16.5" customHeight="1" x14ac:dyDescent="0.3">
      <c r="A415" s="64" t="s">
        <v>591</v>
      </c>
      <c r="B415" s="64" t="s">
        <v>592</v>
      </c>
      <c r="C415" s="37">
        <v>4301020222</v>
      </c>
      <c r="D415" s="325">
        <v>4607091388930</v>
      </c>
      <c r="E415" s="325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55</v>
      </c>
      <c r="N415" s="3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27"/>
      <c r="P415" s="327"/>
      <c r="Q415" s="327"/>
      <c r="R415" s="328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3" t="s">
        <v>66</v>
      </c>
    </row>
    <row r="416" spans="1:53" ht="16.5" customHeight="1" x14ac:dyDescent="0.3">
      <c r="A416" s="64" t="s">
        <v>593</v>
      </c>
      <c r="B416" s="64" t="s">
        <v>594</v>
      </c>
      <c r="C416" s="37">
        <v>4301020206</v>
      </c>
      <c r="D416" s="325">
        <v>4680115880054</v>
      </c>
      <c r="E416" s="325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111</v>
      </c>
      <c r="M416" s="38">
        <v>55</v>
      </c>
      <c r="N416" s="3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27"/>
      <c r="P416" s="327"/>
      <c r="Q416" s="327"/>
      <c r="R416" s="328"/>
      <c r="S416" s="40" t="s">
        <v>48</v>
      </c>
      <c r="T416" s="40" t="s">
        <v>48</v>
      </c>
      <c r="U416" s="41" t="s">
        <v>0</v>
      </c>
      <c r="V416" s="59">
        <v>0</v>
      </c>
      <c r="W416" s="56">
        <f>IFERROR(IF(V416="",0,CEILING((V416/$H416),1)*$H416),"")</f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ht="12.5" x14ac:dyDescent="0.25">
      <c r="A417" s="319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19"/>
      <c r="M417" s="320"/>
      <c r="N417" s="316" t="s">
        <v>43</v>
      </c>
      <c r="O417" s="317"/>
      <c r="P417" s="317"/>
      <c r="Q417" s="317"/>
      <c r="R417" s="317"/>
      <c r="S417" s="317"/>
      <c r="T417" s="318"/>
      <c r="U417" s="43" t="s">
        <v>42</v>
      </c>
      <c r="V417" s="44">
        <f>IFERROR(V415/H415,"0")+IFERROR(V416/H416,"0")</f>
        <v>0</v>
      </c>
      <c r="W417" s="44">
        <f>IFERROR(W415/H415,"0")+IFERROR(W416/H416,"0")</f>
        <v>0</v>
      </c>
      <c r="X417" s="44">
        <f>IFERROR(IF(X415="",0,X415),"0")+IFERROR(IF(X416="",0,X416),"0")</f>
        <v>0</v>
      </c>
      <c r="Y417" s="68"/>
      <c r="Z417" s="68"/>
    </row>
    <row r="418" spans="1:53" ht="12.5" x14ac:dyDescent="0.25">
      <c r="A418" s="319"/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19"/>
      <c r="M418" s="320"/>
      <c r="N418" s="316" t="s">
        <v>43</v>
      </c>
      <c r="O418" s="317"/>
      <c r="P418" s="317"/>
      <c r="Q418" s="317"/>
      <c r="R418" s="317"/>
      <c r="S418" s="317"/>
      <c r="T418" s="318"/>
      <c r="U418" s="43" t="s">
        <v>0</v>
      </c>
      <c r="V418" s="44">
        <f>IFERROR(SUM(V415:V416),"0")</f>
        <v>0</v>
      </c>
      <c r="W418" s="44">
        <f>IFERROR(SUM(W415:W416),"0")</f>
        <v>0</v>
      </c>
      <c r="X418" s="43"/>
      <c r="Y418" s="68"/>
      <c r="Z418" s="68"/>
    </row>
    <row r="419" spans="1:53" ht="14.25" customHeight="1" x14ac:dyDescent="0.3">
      <c r="A419" s="330" t="s">
        <v>76</v>
      </c>
      <c r="B419" s="330"/>
      <c r="C419" s="330"/>
      <c r="D419" s="330"/>
      <c r="E419" s="330"/>
      <c r="F419" s="330"/>
      <c r="G419" s="330"/>
      <c r="H419" s="330"/>
      <c r="I419" s="330"/>
      <c r="J419" s="330"/>
      <c r="K419" s="330"/>
      <c r="L419" s="330"/>
      <c r="M419" s="330"/>
      <c r="N419" s="330"/>
      <c r="O419" s="330"/>
      <c r="P419" s="330"/>
      <c r="Q419" s="330"/>
      <c r="R419" s="330"/>
      <c r="S419" s="330"/>
      <c r="T419" s="330"/>
      <c r="U419" s="330"/>
      <c r="V419" s="330"/>
      <c r="W419" s="330"/>
      <c r="X419" s="330"/>
      <c r="Y419" s="67"/>
      <c r="Z419" s="67"/>
    </row>
    <row r="420" spans="1:53" ht="27" customHeight="1" x14ac:dyDescent="0.3">
      <c r="A420" s="64" t="s">
        <v>595</v>
      </c>
      <c r="B420" s="64" t="s">
        <v>596</v>
      </c>
      <c r="C420" s="37">
        <v>4301031252</v>
      </c>
      <c r="D420" s="325">
        <v>4680115883116</v>
      </c>
      <c r="E420" s="325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112</v>
      </c>
      <c r="L420" s="39" t="s">
        <v>111</v>
      </c>
      <c r="M420" s="38">
        <v>60</v>
      </c>
      <c r="N420" s="3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27"/>
      <c r="P420" s="327"/>
      <c r="Q420" s="327"/>
      <c r="R420" s="328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ref="W420:W425" si="19">IFERROR(IF(V420="",0,CEILING((V420/$H420),1)*$H420),"")</f>
        <v>0</v>
      </c>
      <c r="X420" s="42" t="str">
        <f>IFERROR(IF(W420=0,"",ROUNDUP(W420/H420,0)*0.01196),"")</f>
        <v/>
      </c>
      <c r="Y420" s="69" t="s">
        <v>48</v>
      </c>
      <c r="Z420" s="70" t="s">
        <v>48</v>
      </c>
      <c r="AD420" s="71"/>
      <c r="BA420" s="295" t="s">
        <v>66</v>
      </c>
    </row>
    <row r="421" spans="1:53" ht="27" customHeight="1" x14ac:dyDescent="0.3">
      <c r="A421" s="64" t="s">
        <v>597</v>
      </c>
      <c r="B421" s="64" t="s">
        <v>598</v>
      </c>
      <c r="C421" s="37">
        <v>4301031248</v>
      </c>
      <c r="D421" s="325">
        <v>4680115883093</v>
      </c>
      <c r="E421" s="325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8" t="s">
        <v>112</v>
      </c>
      <c r="L421" s="39" t="s">
        <v>79</v>
      </c>
      <c r="M421" s="38">
        <v>60</v>
      </c>
      <c r="N421" s="3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27"/>
      <c r="P421" s="327"/>
      <c r="Q421" s="327"/>
      <c r="R421" s="328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IFERROR(IF(W421=0,"",ROUNDUP(W421/H421,0)*0.01196),"")</f>
        <v/>
      </c>
      <c r="Y421" s="69" t="s">
        <v>48</v>
      </c>
      <c r="Z421" s="70" t="s">
        <v>48</v>
      </c>
      <c r="AD421" s="71"/>
      <c r="BA421" s="296" t="s">
        <v>66</v>
      </c>
    </row>
    <row r="422" spans="1:53" ht="27" customHeight="1" x14ac:dyDescent="0.3">
      <c r="A422" s="64" t="s">
        <v>599</v>
      </c>
      <c r="B422" s="64" t="s">
        <v>600</v>
      </c>
      <c r="C422" s="37">
        <v>4301031250</v>
      </c>
      <c r="D422" s="325">
        <v>4680115883109</v>
      </c>
      <c r="E422" s="325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112</v>
      </c>
      <c r="L422" s="39" t="s">
        <v>79</v>
      </c>
      <c r="M422" s="38">
        <v>60</v>
      </c>
      <c r="N422" s="3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27"/>
      <c r="P422" s="327"/>
      <c r="Q422" s="327"/>
      <c r="R422" s="328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297" t="s">
        <v>66</v>
      </c>
    </row>
    <row r="423" spans="1:53" ht="27" customHeight="1" x14ac:dyDescent="0.3">
      <c r="A423" s="64" t="s">
        <v>601</v>
      </c>
      <c r="B423" s="64" t="s">
        <v>602</v>
      </c>
      <c r="C423" s="37">
        <v>4301031249</v>
      </c>
      <c r="D423" s="325">
        <v>4680115882072</v>
      </c>
      <c r="E423" s="325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8" t="s">
        <v>80</v>
      </c>
      <c r="L423" s="39" t="s">
        <v>111</v>
      </c>
      <c r="M423" s="38">
        <v>60</v>
      </c>
      <c r="N423" s="343" t="s">
        <v>603</v>
      </c>
      <c r="O423" s="327"/>
      <c r="P423" s="327"/>
      <c r="Q423" s="327"/>
      <c r="R423" s="328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298" t="s">
        <v>66</v>
      </c>
    </row>
    <row r="424" spans="1:53" ht="27" customHeight="1" x14ac:dyDescent="0.3">
      <c r="A424" s="64" t="s">
        <v>604</v>
      </c>
      <c r="B424" s="64" t="s">
        <v>605</v>
      </c>
      <c r="C424" s="37">
        <v>4301031251</v>
      </c>
      <c r="D424" s="325">
        <v>4680115882102</v>
      </c>
      <c r="E424" s="325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8" t="s">
        <v>80</v>
      </c>
      <c r="L424" s="39" t="s">
        <v>79</v>
      </c>
      <c r="M424" s="38">
        <v>60</v>
      </c>
      <c r="N424" s="344" t="s">
        <v>606</v>
      </c>
      <c r="O424" s="327"/>
      <c r="P424" s="327"/>
      <c r="Q424" s="327"/>
      <c r="R424" s="328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IFERROR(IF(W424=0,"",ROUNDUP(W424/H424,0)*0.00937),"")</f>
        <v/>
      </c>
      <c r="Y424" s="69" t="s">
        <v>48</v>
      </c>
      <c r="Z424" s="70" t="s">
        <v>48</v>
      </c>
      <c r="AD424" s="71"/>
      <c r="BA424" s="299" t="s">
        <v>66</v>
      </c>
    </row>
    <row r="425" spans="1:53" ht="27" customHeight="1" x14ac:dyDescent="0.3">
      <c r="A425" s="64" t="s">
        <v>607</v>
      </c>
      <c r="B425" s="64" t="s">
        <v>608</v>
      </c>
      <c r="C425" s="37">
        <v>4301031253</v>
      </c>
      <c r="D425" s="325">
        <v>4680115882096</v>
      </c>
      <c r="E425" s="325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8" t="s">
        <v>80</v>
      </c>
      <c r="L425" s="39" t="s">
        <v>79</v>
      </c>
      <c r="M425" s="38">
        <v>60</v>
      </c>
      <c r="N425" s="345" t="s">
        <v>609</v>
      </c>
      <c r="O425" s="327"/>
      <c r="P425" s="327"/>
      <c r="Q425" s="327"/>
      <c r="R425" s="328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9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ht="12.5" x14ac:dyDescent="0.25">
      <c r="A426" s="319"/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20"/>
      <c r="N426" s="316" t="s">
        <v>43</v>
      </c>
      <c r="O426" s="317"/>
      <c r="P426" s="317"/>
      <c r="Q426" s="317"/>
      <c r="R426" s="317"/>
      <c r="S426" s="317"/>
      <c r="T426" s="318"/>
      <c r="U426" s="43" t="s">
        <v>42</v>
      </c>
      <c r="V426" s="44">
        <f>IFERROR(V420/H420,"0")+IFERROR(V421/H421,"0")+IFERROR(V422/H422,"0")+IFERROR(V423/H423,"0")+IFERROR(V424/H424,"0")+IFERROR(V425/H425,"0")</f>
        <v>0</v>
      </c>
      <c r="W426" s="44">
        <f>IFERROR(W420/H420,"0")+IFERROR(W421/H421,"0")+IFERROR(W422/H422,"0")+IFERROR(W423/H423,"0")+IFERROR(W424/H424,"0")+IFERROR(W425/H425,"0")</f>
        <v>0</v>
      </c>
      <c r="X426" s="44">
        <f>IFERROR(IF(X420="",0,X420),"0")+IFERROR(IF(X421="",0,X421),"0")+IFERROR(IF(X422="",0,X422),"0")+IFERROR(IF(X423="",0,X423),"0")+IFERROR(IF(X424="",0,X424),"0")+IFERROR(IF(X425="",0,X425),"0")</f>
        <v>0</v>
      </c>
      <c r="Y426" s="68"/>
      <c r="Z426" s="68"/>
    </row>
    <row r="427" spans="1:53" ht="12.5" x14ac:dyDescent="0.25">
      <c r="A427" s="319"/>
      <c r="B427" s="319"/>
      <c r="C427" s="319"/>
      <c r="D427" s="319"/>
      <c r="E427" s="319"/>
      <c r="F427" s="319"/>
      <c r="G427" s="319"/>
      <c r="H427" s="319"/>
      <c r="I427" s="319"/>
      <c r="J427" s="319"/>
      <c r="K427" s="319"/>
      <c r="L427" s="319"/>
      <c r="M427" s="320"/>
      <c r="N427" s="316" t="s">
        <v>43</v>
      </c>
      <c r="O427" s="317"/>
      <c r="P427" s="317"/>
      <c r="Q427" s="317"/>
      <c r="R427" s="317"/>
      <c r="S427" s="317"/>
      <c r="T427" s="318"/>
      <c r="U427" s="43" t="s">
        <v>0</v>
      </c>
      <c r="V427" s="44">
        <f>IFERROR(SUM(V420:V425),"0")</f>
        <v>0</v>
      </c>
      <c r="W427" s="44">
        <f>IFERROR(SUM(W420:W425),"0")</f>
        <v>0</v>
      </c>
      <c r="X427" s="43"/>
      <c r="Y427" s="68"/>
      <c r="Z427" s="68"/>
    </row>
    <row r="428" spans="1:53" ht="14.25" customHeight="1" x14ac:dyDescent="0.3">
      <c r="A428" s="330" t="s">
        <v>81</v>
      </c>
      <c r="B428" s="330"/>
      <c r="C428" s="330"/>
      <c r="D428" s="330"/>
      <c r="E428" s="330"/>
      <c r="F428" s="330"/>
      <c r="G428" s="330"/>
      <c r="H428" s="330"/>
      <c r="I428" s="330"/>
      <c r="J428" s="330"/>
      <c r="K428" s="330"/>
      <c r="L428" s="330"/>
      <c r="M428" s="330"/>
      <c r="N428" s="330"/>
      <c r="O428" s="330"/>
      <c r="P428" s="330"/>
      <c r="Q428" s="330"/>
      <c r="R428" s="330"/>
      <c r="S428" s="330"/>
      <c r="T428" s="330"/>
      <c r="U428" s="330"/>
      <c r="V428" s="330"/>
      <c r="W428" s="330"/>
      <c r="X428" s="330"/>
      <c r="Y428" s="67"/>
      <c r="Z428" s="67"/>
    </row>
    <row r="429" spans="1:53" ht="16.5" customHeight="1" x14ac:dyDescent="0.3">
      <c r="A429" s="64" t="s">
        <v>610</v>
      </c>
      <c r="B429" s="64" t="s">
        <v>611</v>
      </c>
      <c r="C429" s="37">
        <v>4301051230</v>
      </c>
      <c r="D429" s="325">
        <v>4607091383409</v>
      </c>
      <c r="E429" s="325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8" t="s">
        <v>112</v>
      </c>
      <c r="L429" s="39" t="s">
        <v>79</v>
      </c>
      <c r="M429" s="38">
        <v>45</v>
      </c>
      <c r="N429" s="3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27"/>
      <c r="P429" s="327"/>
      <c r="Q429" s="327"/>
      <c r="R429" s="328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IFERROR(IF(W429=0,"",ROUNDUP(W429/H429,0)*0.02175),"")</f>
        <v/>
      </c>
      <c r="Y429" s="69" t="s">
        <v>48</v>
      </c>
      <c r="Z429" s="70" t="s">
        <v>48</v>
      </c>
      <c r="AD429" s="71"/>
      <c r="BA429" s="301" t="s">
        <v>66</v>
      </c>
    </row>
    <row r="430" spans="1:53" ht="16.5" customHeight="1" x14ac:dyDescent="0.3">
      <c r="A430" s="64" t="s">
        <v>612</v>
      </c>
      <c r="B430" s="64" t="s">
        <v>613</v>
      </c>
      <c r="C430" s="37">
        <v>4301051231</v>
      </c>
      <c r="D430" s="325">
        <v>4607091383416</v>
      </c>
      <c r="E430" s="325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8" t="s">
        <v>112</v>
      </c>
      <c r="L430" s="39" t="s">
        <v>79</v>
      </c>
      <c r="M430" s="38">
        <v>45</v>
      </c>
      <c r="N430" s="3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27"/>
      <c r="P430" s="327"/>
      <c r="Q430" s="327"/>
      <c r="R430" s="328"/>
      <c r="S430" s="40" t="s">
        <v>48</v>
      </c>
      <c r="T430" s="40" t="s">
        <v>48</v>
      </c>
      <c r="U430" s="41" t="s">
        <v>0</v>
      </c>
      <c r="V430" s="59">
        <v>0</v>
      </c>
      <c r="W430" s="56">
        <f>IFERROR(IF(V430="",0,CEILING((V430/$H430),1)*$H430),"")</f>
        <v>0</v>
      </c>
      <c r="X430" s="42" t="str">
        <f>IFERROR(IF(W430=0,"",ROUNDUP(W430/H430,0)*0.02175),"")</f>
        <v/>
      </c>
      <c r="Y430" s="69" t="s">
        <v>48</v>
      </c>
      <c r="Z430" s="70" t="s">
        <v>48</v>
      </c>
      <c r="AD430" s="71"/>
      <c r="BA430" s="302" t="s">
        <v>66</v>
      </c>
    </row>
    <row r="431" spans="1:53" ht="12.5" x14ac:dyDescent="0.25">
      <c r="A431" s="319"/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19"/>
      <c r="M431" s="320"/>
      <c r="N431" s="316" t="s">
        <v>43</v>
      </c>
      <c r="O431" s="317"/>
      <c r="P431" s="317"/>
      <c r="Q431" s="317"/>
      <c r="R431" s="317"/>
      <c r="S431" s="317"/>
      <c r="T431" s="318"/>
      <c r="U431" s="43" t="s">
        <v>42</v>
      </c>
      <c r="V431" s="44">
        <f>IFERROR(V429/H429,"0")+IFERROR(V430/H430,"0")</f>
        <v>0</v>
      </c>
      <c r="W431" s="44">
        <f>IFERROR(W429/H429,"0")+IFERROR(W430/H430,"0")</f>
        <v>0</v>
      </c>
      <c r="X431" s="44">
        <f>IFERROR(IF(X429="",0,X429),"0")+IFERROR(IF(X430="",0,X430),"0")</f>
        <v>0</v>
      </c>
      <c r="Y431" s="68"/>
      <c r="Z431" s="68"/>
    </row>
    <row r="432" spans="1:53" ht="12.5" x14ac:dyDescent="0.25">
      <c r="A432" s="319"/>
      <c r="B432" s="319"/>
      <c r="C432" s="319"/>
      <c r="D432" s="319"/>
      <c r="E432" s="319"/>
      <c r="F432" s="319"/>
      <c r="G432" s="319"/>
      <c r="H432" s="319"/>
      <c r="I432" s="319"/>
      <c r="J432" s="319"/>
      <c r="K432" s="319"/>
      <c r="L432" s="319"/>
      <c r="M432" s="320"/>
      <c r="N432" s="316" t="s">
        <v>43</v>
      </c>
      <c r="O432" s="317"/>
      <c r="P432" s="317"/>
      <c r="Q432" s="317"/>
      <c r="R432" s="317"/>
      <c r="S432" s="317"/>
      <c r="T432" s="318"/>
      <c r="U432" s="43" t="s">
        <v>0</v>
      </c>
      <c r="V432" s="44">
        <f>IFERROR(SUM(V429:V430),"0")</f>
        <v>0</v>
      </c>
      <c r="W432" s="44">
        <f>IFERROR(SUM(W429:W430),"0")</f>
        <v>0</v>
      </c>
      <c r="X432" s="43"/>
      <c r="Y432" s="68"/>
      <c r="Z432" s="68"/>
    </row>
    <row r="433" spans="1:53" ht="27.75" customHeight="1" x14ac:dyDescent="0.25">
      <c r="A433" s="341" t="s">
        <v>614</v>
      </c>
      <c r="B433" s="341"/>
      <c r="C433" s="341"/>
      <c r="D433" s="341"/>
      <c r="E433" s="341"/>
      <c r="F433" s="341"/>
      <c r="G433" s="341"/>
      <c r="H433" s="341"/>
      <c r="I433" s="341"/>
      <c r="J433" s="341"/>
      <c r="K433" s="341"/>
      <c r="L433" s="341"/>
      <c r="M433" s="341"/>
      <c r="N433" s="341"/>
      <c r="O433" s="341"/>
      <c r="P433" s="341"/>
      <c r="Q433" s="341"/>
      <c r="R433" s="341"/>
      <c r="S433" s="341"/>
      <c r="T433" s="341"/>
      <c r="U433" s="341"/>
      <c r="V433" s="341"/>
      <c r="W433" s="341"/>
      <c r="X433" s="341"/>
      <c r="Y433" s="55"/>
      <c r="Z433" s="55"/>
    </row>
    <row r="434" spans="1:53" ht="16.5" customHeight="1" x14ac:dyDescent="0.3">
      <c r="A434" s="329" t="s">
        <v>615</v>
      </c>
      <c r="B434" s="329"/>
      <c r="C434" s="329"/>
      <c r="D434" s="329"/>
      <c r="E434" s="329"/>
      <c r="F434" s="329"/>
      <c r="G434" s="329"/>
      <c r="H434" s="329"/>
      <c r="I434" s="329"/>
      <c r="J434" s="329"/>
      <c r="K434" s="329"/>
      <c r="L434" s="329"/>
      <c r="M434" s="329"/>
      <c r="N434" s="329"/>
      <c r="O434" s="329"/>
      <c r="P434" s="329"/>
      <c r="Q434" s="329"/>
      <c r="R434" s="329"/>
      <c r="S434" s="329"/>
      <c r="T434" s="329"/>
      <c r="U434" s="329"/>
      <c r="V434" s="329"/>
      <c r="W434" s="329"/>
      <c r="X434" s="329"/>
      <c r="Y434" s="66"/>
      <c r="Z434" s="66"/>
    </row>
    <row r="435" spans="1:53" ht="14.25" customHeight="1" x14ac:dyDescent="0.3">
      <c r="A435" s="330" t="s">
        <v>114</v>
      </c>
      <c r="B435" s="330"/>
      <c r="C435" s="330"/>
      <c r="D435" s="330"/>
      <c r="E435" s="330"/>
      <c r="F435" s="330"/>
      <c r="G435" s="330"/>
      <c r="H435" s="330"/>
      <c r="I435" s="330"/>
      <c r="J435" s="330"/>
      <c r="K435" s="330"/>
      <c r="L435" s="330"/>
      <c r="M435" s="330"/>
      <c r="N435" s="330"/>
      <c r="O435" s="330"/>
      <c r="P435" s="330"/>
      <c r="Q435" s="330"/>
      <c r="R435" s="330"/>
      <c r="S435" s="330"/>
      <c r="T435" s="330"/>
      <c r="U435" s="330"/>
      <c r="V435" s="330"/>
      <c r="W435" s="330"/>
      <c r="X435" s="330"/>
      <c r="Y435" s="67"/>
      <c r="Z435" s="67"/>
    </row>
    <row r="436" spans="1:53" ht="27" customHeight="1" x14ac:dyDescent="0.3">
      <c r="A436" s="64" t="s">
        <v>616</v>
      </c>
      <c r="B436" s="64" t="s">
        <v>617</v>
      </c>
      <c r="C436" s="37">
        <v>4301011585</v>
      </c>
      <c r="D436" s="325">
        <v>4640242180441</v>
      </c>
      <c r="E436" s="325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8" t="s">
        <v>112</v>
      </c>
      <c r="L436" s="39" t="s">
        <v>111</v>
      </c>
      <c r="M436" s="38">
        <v>50</v>
      </c>
      <c r="N436" s="337" t="s">
        <v>618</v>
      </c>
      <c r="O436" s="327"/>
      <c r="P436" s="327"/>
      <c r="Q436" s="327"/>
      <c r="R436" s="328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IFERROR(IF(W436=0,"",ROUNDUP(W436/H436,0)*0.02175),"")</f>
        <v/>
      </c>
      <c r="Y436" s="69" t="s">
        <v>48</v>
      </c>
      <c r="Z436" s="70" t="s">
        <v>48</v>
      </c>
      <c r="AD436" s="71"/>
      <c r="BA436" s="303" t="s">
        <v>66</v>
      </c>
    </row>
    <row r="437" spans="1:53" ht="27" customHeight="1" x14ac:dyDescent="0.3">
      <c r="A437" s="64" t="s">
        <v>619</v>
      </c>
      <c r="B437" s="64" t="s">
        <v>620</v>
      </c>
      <c r="C437" s="37">
        <v>4301011584</v>
      </c>
      <c r="D437" s="325">
        <v>4640242180564</v>
      </c>
      <c r="E437" s="325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8" t="s">
        <v>112</v>
      </c>
      <c r="L437" s="39" t="s">
        <v>111</v>
      </c>
      <c r="M437" s="38">
        <v>50</v>
      </c>
      <c r="N437" s="338" t="s">
        <v>621</v>
      </c>
      <c r="O437" s="327"/>
      <c r="P437" s="327"/>
      <c r="Q437" s="327"/>
      <c r="R437" s="328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ht="12.5" x14ac:dyDescent="0.25">
      <c r="A438" s="319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19"/>
      <c r="M438" s="320"/>
      <c r="N438" s="316" t="s">
        <v>43</v>
      </c>
      <c r="O438" s="317"/>
      <c r="P438" s="317"/>
      <c r="Q438" s="317"/>
      <c r="R438" s="317"/>
      <c r="S438" s="317"/>
      <c r="T438" s="318"/>
      <c r="U438" s="43" t="s">
        <v>42</v>
      </c>
      <c r="V438" s="44">
        <f>IFERROR(V436/H436,"0")+IFERROR(V437/H437,"0")</f>
        <v>0</v>
      </c>
      <c r="W438" s="44">
        <f>IFERROR(W436/H436,"0")+IFERROR(W437/H437,"0")</f>
        <v>0</v>
      </c>
      <c r="X438" s="44">
        <f>IFERROR(IF(X436="",0,X436),"0")+IFERROR(IF(X437="",0,X437),"0")</f>
        <v>0</v>
      </c>
      <c r="Y438" s="68"/>
      <c r="Z438" s="68"/>
    </row>
    <row r="439" spans="1:53" ht="12.5" x14ac:dyDescent="0.25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20"/>
      <c r="N439" s="316" t="s">
        <v>43</v>
      </c>
      <c r="O439" s="317"/>
      <c r="P439" s="317"/>
      <c r="Q439" s="317"/>
      <c r="R439" s="317"/>
      <c r="S439" s="317"/>
      <c r="T439" s="318"/>
      <c r="U439" s="43" t="s">
        <v>0</v>
      </c>
      <c r="V439" s="44">
        <f>IFERROR(SUM(V436:V437),"0")</f>
        <v>0</v>
      </c>
      <c r="W439" s="44">
        <f>IFERROR(SUM(W436:W437),"0")</f>
        <v>0</v>
      </c>
      <c r="X439" s="43"/>
      <c r="Y439" s="68"/>
      <c r="Z439" s="68"/>
    </row>
    <row r="440" spans="1:53" ht="14.25" customHeight="1" x14ac:dyDescent="0.3">
      <c r="A440" s="330" t="s">
        <v>108</v>
      </c>
      <c r="B440" s="330"/>
      <c r="C440" s="330"/>
      <c r="D440" s="330"/>
      <c r="E440" s="330"/>
      <c r="F440" s="330"/>
      <c r="G440" s="330"/>
      <c r="H440" s="330"/>
      <c r="I440" s="330"/>
      <c r="J440" s="330"/>
      <c r="K440" s="330"/>
      <c r="L440" s="330"/>
      <c r="M440" s="330"/>
      <c r="N440" s="330"/>
      <c r="O440" s="330"/>
      <c r="P440" s="330"/>
      <c r="Q440" s="330"/>
      <c r="R440" s="330"/>
      <c r="S440" s="330"/>
      <c r="T440" s="330"/>
      <c r="U440" s="330"/>
      <c r="V440" s="330"/>
      <c r="W440" s="330"/>
      <c r="X440" s="330"/>
      <c r="Y440" s="67"/>
      <c r="Z440" s="67"/>
    </row>
    <row r="441" spans="1:53" ht="27" customHeight="1" x14ac:dyDescent="0.3">
      <c r="A441" s="64" t="s">
        <v>622</v>
      </c>
      <c r="B441" s="64" t="s">
        <v>623</v>
      </c>
      <c r="C441" s="37">
        <v>4301020260</v>
      </c>
      <c r="D441" s="325">
        <v>4640242180526</v>
      </c>
      <c r="E441" s="325"/>
      <c r="F441" s="63">
        <v>1.8</v>
      </c>
      <c r="G441" s="38">
        <v>6</v>
      </c>
      <c r="H441" s="63">
        <v>10.8</v>
      </c>
      <c r="I441" s="63">
        <v>11.28</v>
      </c>
      <c r="J441" s="38">
        <v>56</v>
      </c>
      <c r="K441" s="38" t="s">
        <v>112</v>
      </c>
      <c r="L441" s="39" t="s">
        <v>111</v>
      </c>
      <c r="M441" s="38">
        <v>50</v>
      </c>
      <c r="N441" s="335" t="s">
        <v>624</v>
      </c>
      <c r="O441" s="327"/>
      <c r="P441" s="327"/>
      <c r="Q441" s="327"/>
      <c r="R441" s="328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05" t="s">
        <v>66</v>
      </c>
    </row>
    <row r="442" spans="1:53" ht="16.5" customHeight="1" x14ac:dyDescent="0.3">
      <c r="A442" s="64" t="s">
        <v>625</v>
      </c>
      <c r="B442" s="64" t="s">
        <v>626</v>
      </c>
      <c r="C442" s="37">
        <v>4301020269</v>
      </c>
      <c r="D442" s="325">
        <v>4640242180519</v>
      </c>
      <c r="E442" s="325"/>
      <c r="F442" s="63">
        <v>1.35</v>
      </c>
      <c r="G442" s="38">
        <v>8</v>
      </c>
      <c r="H442" s="63">
        <v>10.8</v>
      </c>
      <c r="I442" s="63">
        <v>11.28</v>
      </c>
      <c r="J442" s="38">
        <v>56</v>
      </c>
      <c r="K442" s="38" t="s">
        <v>112</v>
      </c>
      <c r="L442" s="39" t="s">
        <v>131</v>
      </c>
      <c r="M442" s="38">
        <v>50</v>
      </c>
      <c r="N442" s="336" t="s">
        <v>627</v>
      </c>
      <c r="O442" s="327"/>
      <c r="P442" s="327"/>
      <c r="Q442" s="327"/>
      <c r="R442" s="328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IFERROR(IF(W442=0,"",ROUNDUP(W442/H442,0)*0.02175),"")</f>
        <v/>
      </c>
      <c r="Y442" s="69" t="s">
        <v>48</v>
      </c>
      <c r="Z442" s="70" t="s">
        <v>48</v>
      </c>
      <c r="AD442" s="71"/>
      <c r="BA442" s="306" t="s">
        <v>66</v>
      </c>
    </row>
    <row r="443" spans="1:53" ht="12.5" x14ac:dyDescent="0.25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19"/>
      <c r="M443" s="320"/>
      <c r="N443" s="316" t="s">
        <v>43</v>
      </c>
      <c r="O443" s="317"/>
      <c r="P443" s="317"/>
      <c r="Q443" s="317"/>
      <c r="R443" s="317"/>
      <c r="S443" s="317"/>
      <c r="T443" s="318"/>
      <c r="U443" s="43" t="s">
        <v>42</v>
      </c>
      <c r="V443" s="44">
        <f>IFERROR(V441/H441,"0")+IFERROR(V442/H442,"0")</f>
        <v>0</v>
      </c>
      <c r="W443" s="44">
        <f>IFERROR(W441/H441,"0")+IFERROR(W442/H442,"0")</f>
        <v>0</v>
      </c>
      <c r="X443" s="44">
        <f>IFERROR(IF(X441="",0,X441),"0")+IFERROR(IF(X442="",0,X442),"0")</f>
        <v>0</v>
      </c>
      <c r="Y443" s="68"/>
      <c r="Z443" s="68"/>
    </row>
    <row r="444" spans="1:53" ht="12.5" x14ac:dyDescent="0.25">
      <c r="A444" s="319"/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19"/>
      <c r="M444" s="320"/>
      <c r="N444" s="316" t="s">
        <v>43</v>
      </c>
      <c r="O444" s="317"/>
      <c r="P444" s="317"/>
      <c r="Q444" s="317"/>
      <c r="R444" s="317"/>
      <c r="S444" s="317"/>
      <c r="T444" s="318"/>
      <c r="U444" s="43" t="s">
        <v>0</v>
      </c>
      <c r="V444" s="44">
        <f>IFERROR(SUM(V441:V442),"0")</f>
        <v>0</v>
      </c>
      <c r="W444" s="44">
        <f>IFERROR(SUM(W441:W442),"0")</f>
        <v>0</v>
      </c>
      <c r="X444" s="43"/>
      <c r="Y444" s="68"/>
      <c r="Z444" s="68"/>
    </row>
    <row r="445" spans="1:53" ht="14.25" customHeight="1" x14ac:dyDescent="0.3">
      <c r="A445" s="330" t="s">
        <v>76</v>
      </c>
      <c r="B445" s="330"/>
      <c r="C445" s="330"/>
      <c r="D445" s="330"/>
      <c r="E445" s="330"/>
      <c r="F445" s="330"/>
      <c r="G445" s="330"/>
      <c r="H445" s="330"/>
      <c r="I445" s="330"/>
      <c r="J445" s="330"/>
      <c r="K445" s="330"/>
      <c r="L445" s="330"/>
      <c r="M445" s="330"/>
      <c r="N445" s="330"/>
      <c r="O445" s="330"/>
      <c r="P445" s="330"/>
      <c r="Q445" s="330"/>
      <c r="R445" s="330"/>
      <c r="S445" s="330"/>
      <c r="T445" s="330"/>
      <c r="U445" s="330"/>
      <c r="V445" s="330"/>
      <c r="W445" s="330"/>
      <c r="X445" s="330"/>
      <c r="Y445" s="67"/>
      <c r="Z445" s="67"/>
    </row>
    <row r="446" spans="1:53" ht="27" customHeight="1" x14ac:dyDescent="0.3">
      <c r="A446" s="64" t="s">
        <v>628</v>
      </c>
      <c r="B446" s="64" t="s">
        <v>629</v>
      </c>
      <c r="C446" s="37">
        <v>4301031280</v>
      </c>
      <c r="D446" s="325">
        <v>4640242180816</v>
      </c>
      <c r="E446" s="325"/>
      <c r="F446" s="63">
        <v>0.7</v>
      </c>
      <c r="G446" s="38">
        <v>6</v>
      </c>
      <c r="H446" s="63">
        <v>4.2</v>
      </c>
      <c r="I446" s="63">
        <v>4.46</v>
      </c>
      <c r="J446" s="38">
        <v>156</v>
      </c>
      <c r="K446" s="38" t="s">
        <v>80</v>
      </c>
      <c r="L446" s="39" t="s">
        <v>79</v>
      </c>
      <c r="M446" s="38">
        <v>40</v>
      </c>
      <c r="N446" s="332" t="s">
        <v>630</v>
      </c>
      <c r="O446" s="327"/>
      <c r="P446" s="327"/>
      <c r="Q446" s="327"/>
      <c r="R446" s="328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IFERROR(IF(W446=0,"",ROUNDUP(W446/H446,0)*0.00753),"")</f>
        <v/>
      </c>
      <c r="Y446" s="69" t="s">
        <v>48</v>
      </c>
      <c r="Z446" s="70" t="s">
        <v>48</v>
      </c>
      <c r="AD446" s="71"/>
      <c r="BA446" s="307" t="s">
        <v>66</v>
      </c>
    </row>
    <row r="447" spans="1:53" ht="27" customHeight="1" x14ac:dyDescent="0.3">
      <c r="A447" s="64" t="s">
        <v>631</v>
      </c>
      <c r="B447" s="64" t="s">
        <v>632</v>
      </c>
      <c r="C447" s="37">
        <v>4301031244</v>
      </c>
      <c r="D447" s="325">
        <v>4640242180595</v>
      </c>
      <c r="E447" s="325"/>
      <c r="F447" s="63">
        <v>0.7</v>
      </c>
      <c r="G447" s="38">
        <v>6</v>
      </c>
      <c r="H447" s="63">
        <v>4.2</v>
      </c>
      <c r="I447" s="63">
        <v>4.46</v>
      </c>
      <c r="J447" s="38">
        <v>156</v>
      </c>
      <c r="K447" s="38" t="s">
        <v>80</v>
      </c>
      <c r="L447" s="39" t="s">
        <v>79</v>
      </c>
      <c r="M447" s="38">
        <v>40</v>
      </c>
      <c r="N447" s="333" t="s">
        <v>633</v>
      </c>
      <c r="O447" s="327"/>
      <c r="P447" s="327"/>
      <c r="Q447" s="327"/>
      <c r="R447" s="328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IFERROR(IF(W447=0,"",ROUNDUP(W447/H447,0)*0.00753),"")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ht="12.5" x14ac:dyDescent="0.25">
      <c r="A448" s="319"/>
      <c r="B448" s="319"/>
      <c r="C448" s="319"/>
      <c r="D448" s="319"/>
      <c r="E448" s="319"/>
      <c r="F448" s="319"/>
      <c r="G448" s="319"/>
      <c r="H448" s="319"/>
      <c r="I448" s="319"/>
      <c r="J448" s="319"/>
      <c r="K448" s="319"/>
      <c r="L448" s="319"/>
      <c r="M448" s="320"/>
      <c r="N448" s="316" t="s">
        <v>43</v>
      </c>
      <c r="O448" s="317"/>
      <c r="P448" s="317"/>
      <c r="Q448" s="317"/>
      <c r="R448" s="317"/>
      <c r="S448" s="317"/>
      <c r="T448" s="318"/>
      <c r="U448" s="43" t="s">
        <v>42</v>
      </c>
      <c r="V448" s="44">
        <f>IFERROR(V446/H446,"0")+IFERROR(V447/H447,"0")</f>
        <v>0</v>
      </c>
      <c r="W448" s="44">
        <f>IFERROR(W446/H446,"0")+IFERROR(W447/H447,"0")</f>
        <v>0</v>
      </c>
      <c r="X448" s="44">
        <f>IFERROR(IF(X446="",0,X446),"0")+IFERROR(IF(X447="",0,X447),"0")</f>
        <v>0</v>
      </c>
      <c r="Y448" s="68"/>
      <c r="Z448" s="68"/>
    </row>
    <row r="449" spans="1:53" ht="12.5" x14ac:dyDescent="0.25">
      <c r="A449" s="319"/>
      <c r="B449" s="319"/>
      <c r="C449" s="319"/>
      <c r="D449" s="319"/>
      <c r="E449" s="319"/>
      <c r="F449" s="319"/>
      <c r="G449" s="319"/>
      <c r="H449" s="319"/>
      <c r="I449" s="319"/>
      <c r="J449" s="319"/>
      <c r="K449" s="319"/>
      <c r="L449" s="319"/>
      <c r="M449" s="320"/>
      <c r="N449" s="316" t="s">
        <v>43</v>
      </c>
      <c r="O449" s="317"/>
      <c r="P449" s="317"/>
      <c r="Q449" s="317"/>
      <c r="R449" s="317"/>
      <c r="S449" s="317"/>
      <c r="T449" s="318"/>
      <c r="U449" s="43" t="s">
        <v>0</v>
      </c>
      <c r="V449" s="44">
        <f>IFERROR(SUM(V446:V447),"0")</f>
        <v>0</v>
      </c>
      <c r="W449" s="44">
        <f>IFERROR(SUM(W446:W447),"0")</f>
        <v>0</v>
      </c>
      <c r="X449" s="43"/>
      <c r="Y449" s="68"/>
      <c r="Z449" s="68"/>
    </row>
    <row r="450" spans="1:53" ht="14.25" customHeight="1" x14ac:dyDescent="0.3">
      <c r="A450" s="330" t="s">
        <v>81</v>
      </c>
      <c r="B450" s="330"/>
      <c r="C450" s="330"/>
      <c r="D450" s="330"/>
      <c r="E450" s="330"/>
      <c r="F450" s="330"/>
      <c r="G450" s="330"/>
      <c r="H450" s="330"/>
      <c r="I450" s="330"/>
      <c r="J450" s="330"/>
      <c r="K450" s="330"/>
      <c r="L450" s="330"/>
      <c r="M450" s="330"/>
      <c r="N450" s="330"/>
      <c r="O450" s="330"/>
      <c r="P450" s="330"/>
      <c r="Q450" s="330"/>
      <c r="R450" s="330"/>
      <c r="S450" s="330"/>
      <c r="T450" s="330"/>
      <c r="U450" s="330"/>
      <c r="V450" s="330"/>
      <c r="W450" s="330"/>
      <c r="X450" s="330"/>
      <c r="Y450" s="67"/>
      <c r="Z450" s="67"/>
    </row>
    <row r="451" spans="1:53" ht="27" customHeight="1" x14ac:dyDescent="0.3">
      <c r="A451" s="64" t="s">
        <v>634</v>
      </c>
      <c r="B451" s="64" t="s">
        <v>635</v>
      </c>
      <c r="C451" s="37">
        <v>4301051510</v>
      </c>
      <c r="D451" s="325">
        <v>4640242180540</v>
      </c>
      <c r="E451" s="325"/>
      <c r="F451" s="63">
        <v>1.3</v>
      </c>
      <c r="G451" s="38">
        <v>6</v>
      </c>
      <c r="H451" s="63">
        <v>7.8</v>
      </c>
      <c r="I451" s="63">
        <v>8.3640000000000008</v>
      </c>
      <c r="J451" s="38">
        <v>56</v>
      </c>
      <c r="K451" s="38" t="s">
        <v>112</v>
      </c>
      <c r="L451" s="39" t="s">
        <v>79</v>
      </c>
      <c r="M451" s="38">
        <v>30</v>
      </c>
      <c r="N451" s="334" t="s">
        <v>636</v>
      </c>
      <c r="O451" s="327"/>
      <c r="P451" s="327"/>
      <c r="Q451" s="327"/>
      <c r="R451" s="328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IFERROR(IF(W451=0,"",ROUNDUP(W451/H451,0)*0.02175),"")</f>
        <v/>
      </c>
      <c r="Y451" s="69" t="s">
        <v>48</v>
      </c>
      <c r="Z451" s="70" t="s">
        <v>48</v>
      </c>
      <c r="AD451" s="71"/>
      <c r="BA451" s="309" t="s">
        <v>66</v>
      </c>
    </row>
    <row r="452" spans="1:53" ht="27" customHeight="1" x14ac:dyDescent="0.3">
      <c r="A452" s="64" t="s">
        <v>637</v>
      </c>
      <c r="B452" s="64" t="s">
        <v>638</v>
      </c>
      <c r="C452" s="37">
        <v>4301051508</v>
      </c>
      <c r="D452" s="325">
        <v>4640242180557</v>
      </c>
      <c r="E452" s="325"/>
      <c r="F452" s="63">
        <v>0.5</v>
      </c>
      <c r="G452" s="38">
        <v>6</v>
      </c>
      <c r="H452" s="63">
        <v>3</v>
      </c>
      <c r="I452" s="63">
        <v>3.2839999999999998</v>
      </c>
      <c r="J452" s="38">
        <v>156</v>
      </c>
      <c r="K452" s="38" t="s">
        <v>80</v>
      </c>
      <c r="L452" s="39" t="s">
        <v>79</v>
      </c>
      <c r="M452" s="38">
        <v>30</v>
      </c>
      <c r="N452" s="326" t="s">
        <v>639</v>
      </c>
      <c r="O452" s="327"/>
      <c r="P452" s="327"/>
      <c r="Q452" s="327"/>
      <c r="R452" s="328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IFERROR(IF(W452=0,"",ROUNDUP(W452/H452,0)*0.00753),"")</f>
        <v/>
      </c>
      <c r="Y452" s="69" t="s">
        <v>48</v>
      </c>
      <c r="Z452" s="70" t="s">
        <v>48</v>
      </c>
      <c r="AD452" s="71"/>
      <c r="BA452" s="310" t="s">
        <v>66</v>
      </c>
    </row>
    <row r="453" spans="1:53" ht="12.5" x14ac:dyDescent="0.25">
      <c r="A453" s="319"/>
      <c r="B453" s="319"/>
      <c r="C453" s="319"/>
      <c r="D453" s="319"/>
      <c r="E453" s="319"/>
      <c r="F453" s="319"/>
      <c r="G453" s="319"/>
      <c r="H453" s="319"/>
      <c r="I453" s="319"/>
      <c r="J453" s="319"/>
      <c r="K453" s="319"/>
      <c r="L453" s="319"/>
      <c r="M453" s="320"/>
      <c r="N453" s="316" t="s">
        <v>43</v>
      </c>
      <c r="O453" s="317"/>
      <c r="P453" s="317"/>
      <c r="Q453" s="317"/>
      <c r="R453" s="317"/>
      <c r="S453" s="317"/>
      <c r="T453" s="318"/>
      <c r="U453" s="43" t="s">
        <v>42</v>
      </c>
      <c r="V453" s="44">
        <f>IFERROR(V451/H451,"0")+IFERROR(V452/H452,"0")</f>
        <v>0</v>
      </c>
      <c r="W453" s="44">
        <f>IFERROR(W451/H451,"0")+IFERROR(W452/H452,"0")</f>
        <v>0</v>
      </c>
      <c r="X453" s="44">
        <f>IFERROR(IF(X451="",0,X451),"0")+IFERROR(IF(X452="",0,X452),"0")</f>
        <v>0</v>
      </c>
      <c r="Y453" s="68"/>
      <c r="Z453" s="68"/>
    </row>
    <row r="454" spans="1:53" ht="12.5" x14ac:dyDescent="0.25">
      <c r="A454" s="319"/>
      <c r="B454" s="319"/>
      <c r="C454" s="319"/>
      <c r="D454" s="319"/>
      <c r="E454" s="319"/>
      <c r="F454" s="319"/>
      <c r="G454" s="319"/>
      <c r="H454" s="319"/>
      <c r="I454" s="319"/>
      <c r="J454" s="319"/>
      <c r="K454" s="319"/>
      <c r="L454" s="319"/>
      <c r="M454" s="320"/>
      <c r="N454" s="316" t="s">
        <v>43</v>
      </c>
      <c r="O454" s="317"/>
      <c r="P454" s="317"/>
      <c r="Q454" s="317"/>
      <c r="R454" s="317"/>
      <c r="S454" s="317"/>
      <c r="T454" s="318"/>
      <c r="U454" s="43" t="s">
        <v>0</v>
      </c>
      <c r="V454" s="44">
        <f>IFERROR(SUM(V451:V452),"0")</f>
        <v>0</v>
      </c>
      <c r="W454" s="44">
        <f>IFERROR(SUM(W451:W452),"0")</f>
        <v>0</v>
      </c>
      <c r="X454" s="43"/>
      <c r="Y454" s="68"/>
      <c r="Z454" s="68"/>
    </row>
    <row r="455" spans="1:53" ht="16.5" customHeight="1" x14ac:dyDescent="0.3">
      <c r="A455" s="329" t="s">
        <v>640</v>
      </c>
      <c r="B455" s="329"/>
      <c r="C455" s="329"/>
      <c r="D455" s="329"/>
      <c r="E455" s="329"/>
      <c r="F455" s="329"/>
      <c r="G455" s="329"/>
      <c r="H455" s="329"/>
      <c r="I455" s="329"/>
      <c r="J455" s="329"/>
      <c r="K455" s="329"/>
      <c r="L455" s="329"/>
      <c r="M455" s="329"/>
      <c r="N455" s="329"/>
      <c r="O455" s="329"/>
      <c r="P455" s="329"/>
      <c r="Q455" s="329"/>
      <c r="R455" s="329"/>
      <c r="S455" s="329"/>
      <c r="T455" s="329"/>
      <c r="U455" s="329"/>
      <c r="V455" s="329"/>
      <c r="W455" s="329"/>
      <c r="X455" s="329"/>
      <c r="Y455" s="66"/>
      <c r="Z455" s="66"/>
    </row>
    <row r="456" spans="1:53" ht="14.25" customHeight="1" x14ac:dyDescent="0.3">
      <c r="A456" s="330" t="s">
        <v>81</v>
      </c>
      <c r="B456" s="330"/>
      <c r="C456" s="330"/>
      <c r="D456" s="330"/>
      <c r="E456" s="330"/>
      <c r="F456" s="330"/>
      <c r="G456" s="330"/>
      <c r="H456" s="330"/>
      <c r="I456" s="330"/>
      <c r="J456" s="330"/>
      <c r="K456" s="330"/>
      <c r="L456" s="330"/>
      <c r="M456" s="330"/>
      <c r="N456" s="330"/>
      <c r="O456" s="330"/>
      <c r="P456" s="330"/>
      <c r="Q456" s="330"/>
      <c r="R456" s="330"/>
      <c r="S456" s="330"/>
      <c r="T456" s="330"/>
      <c r="U456" s="330"/>
      <c r="V456" s="330"/>
      <c r="W456" s="330"/>
      <c r="X456" s="330"/>
      <c r="Y456" s="67"/>
      <c r="Z456" s="67"/>
    </row>
    <row r="457" spans="1:53" ht="16.5" customHeight="1" x14ac:dyDescent="0.3">
      <c r="A457" s="64" t="s">
        <v>641</v>
      </c>
      <c r="B457" s="64" t="s">
        <v>642</v>
      </c>
      <c r="C457" s="37">
        <v>4301051310</v>
      </c>
      <c r="D457" s="325">
        <v>4680115880870</v>
      </c>
      <c r="E457" s="325"/>
      <c r="F457" s="63">
        <v>1.3</v>
      </c>
      <c r="G457" s="38">
        <v>6</v>
      </c>
      <c r="H457" s="63">
        <v>7.8</v>
      </c>
      <c r="I457" s="63">
        <v>8.3640000000000008</v>
      </c>
      <c r="J457" s="38">
        <v>56</v>
      </c>
      <c r="K457" s="38" t="s">
        <v>112</v>
      </c>
      <c r="L457" s="39" t="s">
        <v>131</v>
      </c>
      <c r="M457" s="38">
        <v>40</v>
      </c>
      <c r="N457" s="33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27"/>
      <c r="P457" s="327"/>
      <c r="Q457" s="327"/>
      <c r="R457" s="328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IFERROR(IF(W457=0,"",ROUNDUP(W457/H457,0)*0.02175),"")</f>
        <v/>
      </c>
      <c r="Y457" s="69" t="s">
        <v>48</v>
      </c>
      <c r="Z457" s="70" t="s">
        <v>48</v>
      </c>
      <c r="AD457" s="71"/>
      <c r="BA457" s="311" t="s">
        <v>66</v>
      </c>
    </row>
    <row r="458" spans="1:53" ht="12.5" x14ac:dyDescent="0.25">
      <c r="A458" s="319"/>
      <c r="B458" s="319"/>
      <c r="C458" s="319"/>
      <c r="D458" s="319"/>
      <c r="E458" s="319"/>
      <c r="F458" s="319"/>
      <c r="G458" s="319"/>
      <c r="H458" s="319"/>
      <c r="I458" s="319"/>
      <c r="J458" s="319"/>
      <c r="K458" s="319"/>
      <c r="L458" s="319"/>
      <c r="M458" s="320"/>
      <c r="N458" s="316" t="s">
        <v>43</v>
      </c>
      <c r="O458" s="317"/>
      <c r="P458" s="317"/>
      <c r="Q458" s="317"/>
      <c r="R458" s="317"/>
      <c r="S458" s="317"/>
      <c r="T458" s="318"/>
      <c r="U458" s="43" t="s">
        <v>42</v>
      </c>
      <c r="V458" s="44">
        <f>IFERROR(V457/H457,"0")</f>
        <v>0</v>
      </c>
      <c r="W458" s="44">
        <f>IFERROR(W457/H457,"0")</f>
        <v>0</v>
      </c>
      <c r="X458" s="44">
        <f>IFERROR(IF(X457="",0,X457),"0")</f>
        <v>0</v>
      </c>
      <c r="Y458" s="68"/>
      <c r="Z458" s="68"/>
    </row>
    <row r="459" spans="1:53" ht="12.5" x14ac:dyDescent="0.25">
      <c r="A459" s="319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19"/>
      <c r="M459" s="320"/>
      <c r="N459" s="316" t="s">
        <v>43</v>
      </c>
      <c r="O459" s="317"/>
      <c r="P459" s="317"/>
      <c r="Q459" s="317"/>
      <c r="R459" s="317"/>
      <c r="S459" s="317"/>
      <c r="T459" s="318"/>
      <c r="U459" s="43" t="s">
        <v>0</v>
      </c>
      <c r="V459" s="44">
        <f>IFERROR(SUM(V457:V457),"0")</f>
        <v>0</v>
      </c>
      <c r="W459" s="44">
        <f>IFERROR(SUM(W457:W457),"0")</f>
        <v>0</v>
      </c>
      <c r="X459" s="43"/>
      <c r="Y459" s="68"/>
      <c r="Z459" s="68"/>
    </row>
    <row r="460" spans="1:53" ht="15" customHeight="1" x14ac:dyDescent="0.25">
      <c r="A460" s="319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19"/>
      <c r="M460" s="324"/>
      <c r="N460" s="321" t="s">
        <v>36</v>
      </c>
      <c r="O460" s="322"/>
      <c r="P460" s="322"/>
      <c r="Q460" s="322"/>
      <c r="R460" s="322"/>
      <c r="S460" s="322"/>
      <c r="T460" s="323"/>
      <c r="U460" s="43" t="s">
        <v>0</v>
      </c>
      <c r="V460" s="44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>5895.0299999999988</v>
      </c>
      <c r="W460" s="44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>5896.2299999999987</v>
      </c>
      <c r="X460" s="43"/>
      <c r="Y460" s="68"/>
      <c r="Z460" s="68"/>
    </row>
    <row r="461" spans="1:53" ht="12.5" x14ac:dyDescent="0.25">
      <c r="A461" s="319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24"/>
      <c r="N461" s="321" t="s">
        <v>37</v>
      </c>
      <c r="O461" s="322"/>
      <c r="P461" s="322"/>
      <c r="Q461" s="322"/>
      <c r="R461" s="322"/>
      <c r="S461" s="322"/>
      <c r="T461" s="323"/>
      <c r="U461" s="43" t="s">
        <v>0</v>
      </c>
      <c r="V461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6468.4182307692317</v>
      </c>
      <c r="W461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6469.7050000000017</v>
      </c>
      <c r="X461" s="43"/>
      <c r="Y461" s="68"/>
      <c r="Z461" s="68"/>
    </row>
    <row r="462" spans="1:53" ht="12.5" x14ac:dyDescent="0.25">
      <c r="A462" s="319"/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24"/>
      <c r="N462" s="321" t="s">
        <v>38</v>
      </c>
      <c r="O462" s="322"/>
      <c r="P462" s="322"/>
      <c r="Q462" s="322"/>
      <c r="R462" s="322"/>
      <c r="S462" s="322"/>
      <c r="T462" s="323"/>
      <c r="U462" s="43" t="s">
        <v>23</v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16</v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16</v>
      </c>
      <c r="X462" s="43"/>
      <c r="Y462" s="68"/>
      <c r="Z462" s="68"/>
    </row>
    <row r="463" spans="1:53" ht="12.5" x14ac:dyDescent="0.25">
      <c r="A463" s="319"/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19"/>
      <c r="M463" s="324"/>
      <c r="N463" s="321" t="s">
        <v>39</v>
      </c>
      <c r="O463" s="322"/>
      <c r="P463" s="322"/>
      <c r="Q463" s="322"/>
      <c r="R463" s="322"/>
      <c r="S463" s="322"/>
      <c r="T463" s="323"/>
      <c r="U463" s="43" t="s">
        <v>0</v>
      </c>
      <c r="V463" s="44">
        <f>GrossWeightTotal+PalletQtyTotal*25</f>
        <v>6868.4182307692317</v>
      </c>
      <c r="W463" s="44">
        <f>GrossWeightTotalR+PalletQtyTotalR*25</f>
        <v>6869.7050000000017</v>
      </c>
      <c r="X463" s="43"/>
      <c r="Y463" s="68"/>
      <c r="Z463" s="68"/>
    </row>
    <row r="464" spans="1:53" ht="12.5" x14ac:dyDescent="0.25">
      <c r="A464" s="319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19"/>
      <c r="M464" s="324"/>
      <c r="N464" s="321" t="s">
        <v>40</v>
      </c>
      <c r="O464" s="322"/>
      <c r="P464" s="322"/>
      <c r="Q464" s="322"/>
      <c r="R464" s="322"/>
      <c r="S464" s="322"/>
      <c r="T464" s="323"/>
      <c r="U464" s="43" t="s">
        <v>23</v>
      </c>
      <c r="V464" s="44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>2276.8461538461538</v>
      </c>
      <c r="W464" s="44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>2277</v>
      </c>
      <c r="X464" s="43"/>
      <c r="Y464" s="68"/>
      <c r="Z464" s="68"/>
    </row>
    <row r="465" spans="1:29" ht="14.5" x14ac:dyDescent="0.25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19"/>
      <c r="M465" s="324"/>
      <c r="N465" s="321" t="s">
        <v>41</v>
      </c>
      <c r="O465" s="322"/>
      <c r="P465" s="322"/>
      <c r="Q465" s="322"/>
      <c r="R465" s="322"/>
      <c r="S465" s="322"/>
      <c r="T465" s="323"/>
      <c r="U465" s="46" t="s">
        <v>54</v>
      </c>
      <c r="V465" s="43"/>
      <c r="W465" s="43"/>
      <c r="X465" s="43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>18.06992</v>
      </c>
      <c r="Y465" s="68"/>
      <c r="Z465" s="68"/>
    </row>
    <row r="466" spans="1:29" ht="13.5" thickBot="1" x14ac:dyDescent="0.35"/>
    <row r="467" spans="1:29" ht="27" thickTop="1" thickBot="1" x14ac:dyDescent="0.3">
      <c r="A467" s="47" t="s">
        <v>9</v>
      </c>
      <c r="B467" s="72" t="s">
        <v>75</v>
      </c>
      <c r="C467" s="312" t="s">
        <v>106</v>
      </c>
      <c r="D467" s="312" t="s">
        <v>106</v>
      </c>
      <c r="E467" s="312" t="s">
        <v>106</v>
      </c>
      <c r="F467" s="312" t="s">
        <v>106</v>
      </c>
      <c r="G467" s="312" t="s">
        <v>241</v>
      </c>
      <c r="H467" s="312" t="s">
        <v>241</v>
      </c>
      <c r="I467" s="312" t="s">
        <v>241</v>
      </c>
      <c r="J467" s="312" t="s">
        <v>241</v>
      </c>
      <c r="K467" s="313"/>
      <c r="L467" s="312" t="s">
        <v>241</v>
      </c>
      <c r="M467" s="312" t="s">
        <v>241</v>
      </c>
      <c r="N467" s="312" t="s">
        <v>437</v>
      </c>
      <c r="O467" s="312" t="s">
        <v>437</v>
      </c>
      <c r="P467" s="312" t="s">
        <v>487</v>
      </c>
      <c r="Q467" s="312" t="s">
        <v>487</v>
      </c>
      <c r="R467" s="72" t="s">
        <v>572</v>
      </c>
      <c r="S467" s="312" t="s">
        <v>614</v>
      </c>
      <c r="T467" s="312" t="s">
        <v>614</v>
      </c>
      <c r="U467" s="1"/>
      <c r="Z467" s="61"/>
      <c r="AC467" s="1"/>
    </row>
    <row r="468" spans="1:29" ht="14.25" customHeight="1" thickTop="1" x14ac:dyDescent="0.25">
      <c r="A468" s="314" t="s">
        <v>10</v>
      </c>
      <c r="B468" s="312" t="s">
        <v>75</v>
      </c>
      <c r="C468" s="312" t="s">
        <v>107</v>
      </c>
      <c r="D468" s="312" t="s">
        <v>113</v>
      </c>
      <c r="E468" s="312" t="s">
        <v>106</v>
      </c>
      <c r="F468" s="312" t="s">
        <v>233</v>
      </c>
      <c r="G468" s="312" t="s">
        <v>242</v>
      </c>
      <c r="H468" s="312" t="s">
        <v>249</v>
      </c>
      <c r="I468" s="312" t="s">
        <v>270</v>
      </c>
      <c r="J468" s="312" t="s">
        <v>330</v>
      </c>
      <c r="K468" s="1"/>
      <c r="L468" s="312" t="s">
        <v>410</v>
      </c>
      <c r="M468" s="312" t="s">
        <v>428</v>
      </c>
      <c r="N468" s="312" t="s">
        <v>438</v>
      </c>
      <c r="O468" s="312" t="s">
        <v>464</v>
      </c>
      <c r="P468" s="312" t="s">
        <v>488</v>
      </c>
      <c r="Q468" s="312" t="s">
        <v>550</v>
      </c>
      <c r="R468" s="312" t="s">
        <v>572</v>
      </c>
      <c r="S468" s="312" t="s">
        <v>615</v>
      </c>
      <c r="T468" s="312" t="s">
        <v>640</v>
      </c>
      <c r="U468" s="1"/>
      <c r="Z468" s="61"/>
      <c r="AC468" s="1"/>
    </row>
    <row r="469" spans="1:29" thickBot="1" x14ac:dyDescent="0.3">
      <c r="A469" s="315"/>
      <c r="B469" s="312"/>
      <c r="C469" s="312"/>
      <c r="D469" s="312"/>
      <c r="E469" s="312"/>
      <c r="F469" s="312"/>
      <c r="G469" s="312"/>
      <c r="H469" s="312"/>
      <c r="I469" s="312"/>
      <c r="J469" s="312"/>
      <c r="K469" s="1"/>
      <c r="L469" s="312"/>
      <c r="M469" s="312"/>
      <c r="N469" s="312"/>
      <c r="O469" s="312"/>
      <c r="P469" s="312"/>
      <c r="Q469" s="312"/>
      <c r="R469" s="312"/>
      <c r="S469" s="312"/>
      <c r="T469" s="312"/>
      <c r="U469" s="1"/>
      <c r="Z469" s="61"/>
      <c r="AC469" s="1"/>
    </row>
    <row r="470" spans="1:29" ht="15" thickTop="1" thickBot="1" x14ac:dyDescent="0.3">
      <c r="A470" s="47" t="s">
        <v>13</v>
      </c>
      <c r="B470" s="53">
        <f>IFERROR(W22*1,"0")+IFERROR(W26*1,"0")+IFERROR(W27*1,"0")+IFERROR(W28*1,"0")+IFERROR(W29*1,"0")+IFERROR(W30*1,"0")+IFERROR(W31*1,"0")+IFERROR(W35*1,"0")+IFERROR(W39*1,"0")+IFERROR(W43*1,"0")</f>
        <v>78.12</v>
      </c>
      <c r="C470" s="53">
        <f>IFERROR(W49*1,"0")</f>
        <v>0</v>
      </c>
      <c r="D470" s="53">
        <f>IFERROR(W54*1,"0")+IFERROR(W55*1,"0")+IFERROR(W56*1,"0")+IFERROR(W57*1,"0")</f>
        <v>0</v>
      </c>
      <c r="E470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536.20000000000005</v>
      </c>
      <c r="F470" s="53">
        <f>IFERROR(W122*1,"0")+IFERROR(W123*1,"0")+IFERROR(W124*1,"0")</f>
        <v>0</v>
      </c>
      <c r="G470" s="53">
        <f>IFERROR(W130*1,"0")+IFERROR(W131*1,"0")+IFERROR(W132*1,"0")</f>
        <v>0</v>
      </c>
      <c r="H470" s="53">
        <f>IFERROR(W137*1,"0")+IFERROR(W138*1,"0")+IFERROR(W139*1,"0")+IFERROR(W140*1,"0")+IFERROR(W141*1,"0")+IFERROR(W142*1,"0")+IFERROR(W143*1,"0")+IFERROR(W144*1,"0")+IFERROR(W145*1,"0")</f>
        <v>0</v>
      </c>
      <c r="I470" s="53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>1615.68</v>
      </c>
      <c r="J470" s="53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>1322.1</v>
      </c>
      <c r="K470" s="1"/>
      <c r="L470" s="53">
        <f>IFERROR(W252*1,"0")+IFERROR(W253*1,"0")+IFERROR(W254*1,"0")+IFERROR(W255*1,"0")+IFERROR(W256*1,"0")+IFERROR(W257*1,"0")+IFERROR(W258*1,"0")+IFERROR(W262*1,"0")+IFERROR(W263*1,"0")</f>
        <v>225</v>
      </c>
      <c r="M470" s="53">
        <f>IFERROR(W268*1,"0")+IFERROR(W272*1,"0")+IFERROR(W276*1,"0")+IFERROR(W280*1,"0")</f>
        <v>276.27</v>
      </c>
      <c r="N470" s="53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349.2</v>
      </c>
      <c r="O470" s="53">
        <f>IFERROR(W312*1,"0")+IFERROR(W313*1,"0")+IFERROR(W314*1,"0")+IFERROR(W315*1,"0")+IFERROR(W319*1,"0")+IFERROR(W320*1,"0")+IFERROR(W324*1,"0")+IFERROR(W325*1,"0")+IFERROR(W326*1,"0")+IFERROR(W327*1,"0")+IFERROR(W331*1,"0")</f>
        <v>471.2</v>
      </c>
      <c r="P470" s="53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840.06</v>
      </c>
      <c r="Q470" s="53">
        <f>IFERROR(W382*1,"0")+IFERROR(W383*1,"0")+IFERROR(W387*1,"0")+IFERROR(W388*1,"0")+IFERROR(W389*1,"0")+IFERROR(W390*1,"0")+IFERROR(W391*1,"0")+IFERROR(W392*1,"0")+IFERROR(W393*1,"0")+IFERROR(W397*1,"0")</f>
        <v>0</v>
      </c>
      <c r="R470" s="53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182.4</v>
      </c>
      <c r="S470" s="53">
        <f>IFERROR(W436*1,"0")+IFERROR(W437*1,"0")+IFERROR(W441*1,"0")+IFERROR(W442*1,"0")+IFERROR(W446*1,"0")+IFERROR(W447*1,"0")+IFERROR(W451*1,"0")+IFERROR(W452*1,"0")</f>
        <v>0</v>
      </c>
      <c r="T470" s="53">
        <f>IFERROR(W457*1,"0")</f>
        <v>0</v>
      </c>
      <c r="U470" s="1"/>
      <c r="Z470" s="61"/>
      <c r="AC470" s="1"/>
    </row>
  </sheetData>
  <sheetProtection algorithmName="SHA-512" hashValue="rzIRR6400Fwp3WwrHsiNvnW+yM6LmVNyP4fVtxjtzWRLhSd1+7CLA53b+zaDwwrBS6OOy5CvIbCH8mCkUKEOxQ==" saltValue="NXSxVBDtkl7R5xyR/qu12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5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N50:T50"/>
    <mergeCell ref="A50:M51"/>
    <mergeCell ref="N51:T51"/>
    <mergeCell ref="A52:X52"/>
    <mergeCell ref="A53:X53"/>
    <mergeCell ref="D54:E54"/>
    <mergeCell ref="N54:R54"/>
    <mergeCell ref="D55:E55"/>
    <mergeCell ref="N55:R55"/>
    <mergeCell ref="D56:E56"/>
    <mergeCell ref="N56:R56"/>
    <mergeCell ref="D57:E57"/>
    <mergeCell ref="N57:R57"/>
    <mergeCell ref="N58:T58"/>
    <mergeCell ref="A58:M59"/>
    <mergeCell ref="N59:T59"/>
    <mergeCell ref="A60:X60"/>
    <mergeCell ref="A61:X61"/>
    <mergeCell ref="D62:E62"/>
    <mergeCell ref="N62:R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N77:T77"/>
    <mergeCell ref="A77:M78"/>
    <mergeCell ref="N78:T78"/>
    <mergeCell ref="A79:X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D85:E85"/>
    <mergeCell ref="N85:R85"/>
    <mergeCell ref="D86:E86"/>
    <mergeCell ref="N86:R86"/>
    <mergeCell ref="N87:T87"/>
    <mergeCell ref="A87:M88"/>
    <mergeCell ref="N88:T88"/>
    <mergeCell ref="A89:X89"/>
    <mergeCell ref="D90:E90"/>
    <mergeCell ref="N90:R90"/>
    <mergeCell ref="D91:E91"/>
    <mergeCell ref="N91:R91"/>
    <mergeCell ref="D92:E92"/>
    <mergeCell ref="N92:R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100:X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N110:T110"/>
    <mergeCell ref="A110:M111"/>
    <mergeCell ref="N111:T111"/>
    <mergeCell ref="A112:X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A127:X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D137:E137"/>
    <mergeCell ref="N137:R137"/>
    <mergeCell ref="D138:E138"/>
    <mergeCell ref="N138:R138"/>
    <mergeCell ref="D139:E139"/>
    <mergeCell ref="N139:R139"/>
    <mergeCell ref="D140:E140"/>
    <mergeCell ref="N140:R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D145:E145"/>
    <mergeCell ref="N145:R145"/>
    <mergeCell ref="N146:T146"/>
    <mergeCell ref="A146:M147"/>
    <mergeCell ref="N147:T147"/>
    <mergeCell ref="A148:X148"/>
    <mergeCell ref="A149:X149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D162:E162"/>
    <mergeCell ref="N162:R162"/>
    <mergeCell ref="D163:E163"/>
    <mergeCell ref="N163:R163"/>
    <mergeCell ref="N164:T164"/>
    <mergeCell ref="A164:M165"/>
    <mergeCell ref="N165:T165"/>
    <mergeCell ref="A166:X166"/>
    <mergeCell ref="D167:E167"/>
    <mergeCell ref="N167:R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N184:T184"/>
    <mergeCell ref="A184:M185"/>
    <mergeCell ref="N185:T185"/>
    <mergeCell ref="A186:X186"/>
    <mergeCell ref="D187:E187"/>
    <mergeCell ref="N187:R187"/>
    <mergeCell ref="D188:E188"/>
    <mergeCell ref="N188:R188"/>
    <mergeCell ref="N189:T189"/>
    <mergeCell ref="A189:M190"/>
    <mergeCell ref="N190:T190"/>
    <mergeCell ref="A191:X191"/>
    <mergeCell ref="A192:X192"/>
    <mergeCell ref="D193:E193"/>
    <mergeCell ref="N193:R193"/>
    <mergeCell ref="D194:E194"/>
    <mergeCell ref="N194:R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N207:T207"/>
    <mergeCell ref="A207:M208"/>
    <mergeCell ref="N208:T208"/>
    <mergeCell ref="A209:X209"/>
    <mergeCell ref="D210:E210"/>
    <mergeCell ref="N210:R210"/>
    <mergeCell ref="N211:T211"/>
    <mergeCell ref="A211:M212"/>
    <mergeCell ref="N212:T212"/>
    <mergeCell ref="A213:X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N218:T218"/>
    <mergeCell ref="A218:M219"/>
    <mergeCell ref="N219:T219"/>
    <mergeCell ref="A220:X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N230:T230"/>
    <mergeCell ref="A230:M231"/>
    <mergeCell ref="N231:T231"/>
    <mergeCell ref="A232:X232"/>
    <mergeCell ref="D233:E233"/>
    <mergeCell ref="N233:R233"/>
    <mergeCell ref="D234:E234"/>
    <mergeCell ref="N234:R234"/>
    <mergeCell ref="D235:E235"/>
    <mergeCell ref="N235:R235"/>
    <mergeCell ref="N236:T236"/>
    <mergeCell ref="A236:M237"/>
    <mergeCell ref="N237:T237"/>
    <mergeCell ref="A238:X238"/>
    <mergeCell ref="D239:E239"/>
    <mergeCell ref="N239:R239"/>
    <mergeCell ref="D240:E240"/>
    <mergeCell ref="N240:R240"/>
    <mergeCell ref="D241:E241"/>
    <mergeCell ref="N241:R241"/>
    <mergeCell ref="N242:T242"/>
    <mergeCell ref="A242:M243"/>
    <mergeCell ref="N243:T243"/>
    <mergeCell ref="A244:X244"/>
    <mergeCell ref="D245:E245"/>
    <mergeCell ref="N245:R245"/>
    <mergeCell ref="D246:E246"/>
    <mergeCell ref="N246:R246"/>
    <mergeCell ref="D247:E247"/>
    <mergeCell ref="N247:R247"/>
    <mergeCell ref="N248:T248"/>
    <mergeCell ref="A248:M249"/>
    <mergeCell ref="N249:T249"/>
    <mergeCell ref="A250:X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N259:T259"/>
    <mergeCell ref="A259:M260"/>
    <mergeCell ref="N260:T260"/>
    <mergeCell ref="A261:X261"/>
    <mergeCell ref="D262:E262"/>
    <mergeCell ref="N262:R262"/>
    <mergeCell ref="D263:E263"/>
    <mergeCell ref="N263:R263"/>
    <mergeCell ref="N264:T264"/>
    <mergeCell ref="A264:M265"/>
    <mergeCell ref="N265:T265"/>
    <mergeCell ref="A266:X266"/>
    <mergeCell ref="A267:X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N277:T277"/>
    <mergeCell ref="A277:M278"/>
    <mergeCell ref="N278:T278"/>
    <mergeCell ref="A279:X279"/>
    <mergeCell ref="D280:E280"/>
    <mergeCell ref="N280:R280"/>
    <mergeCell ref="N281:T281"/>
    <mergeCell ref="A281:M282"/>
    <mergeCell ref="N282:T282"/>
    <mergeCell ref="A283:X283"/>
    <mergeCell ref="A284:X284"/>
    <mergeCell ref="A285:X285"/>
    <mergeCell ref="D286:E286"/>
    <mergeCell ref="N286:R286"/>
    <mergeCell ref="D287:E287"/>
    <mergeCell ref="N287:R287"/>
    <mergeCell ref="D288:E288"/>
    <mergeCell ref="N288:R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N294:T294"/>
    <mergeCell ref="A294:M295"/>
    <mergeCell ref="N295:T295"/>
    <mergeCell ref="A296:X296"/>
    <mergeCell ref="D297:E297"/>
    <mergeCell ref="N297:R297"/>
    <mergeCell ref="D298:E298"/>
    <mergeCell ref="N298:R298"/>
    <mergeCell ref="D299:E299"/>
    <mergeCell ref="N299:R299"/>
    <mergeCell ref="N300:T300"/>
    <mergeCell ref="A300:M301"/>
    <mergeCell ref="N301:T301"/>
    <mergeCell ref="A302:X302"/>
    <mergeCell ref="D303:E303"/>
    <mergeCell ref="N303:R303"/>
    <mergeCell ref="N304:T304"/>
    <mergeCell ref="A304:M305"/>
    <mergeCell ref="N305:T305"/>
    <mergeCell ref="A306:X306"/>
    <mergeCell ref="D307:E307"/>
    <mergeCell ref="N307:R307"/>
    <mergeCell ref="N308:T308"/>
    <mergeCell ref="A308:M309"/>
    <mergeCell ref="N309:T309"/>
    <mergeCell ref="A310:X310"/>
    <mergeCell ref="A311:X311"/>
    <mergeCell ref="D312:E312"/>
    <mergeCell ref="N312:R312"/>
    <mergeCell ref="D313:E313"/>
    <mergeCell ref="N313:R313"/>
    <mergeCell ref="D314:E314"/>
    <mergeCell ref="N314:R314"/>
    <mergeCell ref="D315:E315"/>
    <mergeCell ref="N315:R315"/>
    <mergeCell ref="N316:T316"/>
    <mergeCell ref="A316:M317"/>
    <mergeCell ref="N317:T317"/>
    <mergeCell ref="A318:X318"/>
    <mergeCell ref="D319:E319"/>
    <mergeCell ref="N319:R319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D325:E325"/>
    <mergeCell ref="N325:R325"/>
    <mergeCell ref="D326:E326"/>
    <mergeCell ref="N326:R326"/>
    <mergeCell ref="D327:E327"/>
    <mergeCell ref="N327:R327"/>
    <mergeCell ref="N328:T328"/>
    <mergeCell ref="A328:M329"/>
    <mergeCell ref="N329:T329"/>
    <mergeCell ref="A330:X330"/>
    <mergeCell ref="D331:E331"/>
    <mergeCell ref="N331:R331"/>
    <mergeCell ref="N332:T332"/>
    <mergeCell ref="A332:M333"/>
    <mergeCell ref="N333:T333"/>
    <mergeCell ref="A334:X334"/>
    <mergeCell ref="A335:X335"/>
    <mergeCell ref="A336:X336"/>
    <mergeCell ref="D337:E337"/>
    <mergeCell ref="N337:R337"/>
    <mergeCell ref="D338:E338"/>
    <mergeCell ref="N338:R338"/>
    <mergeCell ref="N339:T339"/>
    <mergeCell ref="A339:M340"/>
    <mergeCell ref="N340:T340"/>
    <mergeCell ref="A341:X341"/>
    <mergeCell ref="D342:E342"/>
    <mergeCell ref="N342:R342"/>
    <mergeCell ref="D343:E343"/>
    <mergeCell ref="N343:R343"/>
    <mergeCell ref="D344:E344"/>
    <mergeCell ref="N344:R344"/>
    <mergeCell ref="D345:E345"/>
    <mergeCell ref="N345:R345"/>
    <mergeCell ref="D346:E346"/>
    <mergeCell ref="N346:R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N355:T355"/>
    <mergeCell ref="A355:M356"/>
    <mergeCell ref="N356:T356"/>
    <mergeCell ref="A357:X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N362:T362"/>
    <mergeCell ref="A362:M363"/>
    <mergeCell ref="N363:T363"/>
    <mergeCell ref="A364:X364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D370:E370"/>
    <mergeCell ref="N370:R370"/>
    <mergeCell ref="D371:E371"/>
    <mergeCell ref="N371:R371"/>
    <mergeCell ref="D372:E372"/>
    <mergeCell ref="N372:R372"/>
    <mergeCell ref="N373:T373"/>
    <mergeCell ref="A373:M374"/>
    <mergeCell ref="N374:T374"/>
    <mergeCell ref="A375:X375"/>
    <mergeCell ref="D376:E376"/>
    <mergeCell ref="N376:R376"/>
    <mergeCell ref="D377:E377"/>
    <mergeCell ref="N377:R377"/>
    <mergeCell ref="N378:T378"/>
    <mergeCell ref="A378:M379"/>
    <mergeCell ref="N379:T379"/>
    <mergeCell ref="A380:X380"/>
    <mergeCell ref="A381:X381"/>
    <mergeCell ref="D382:E382"/>
    <mergeCell ref="N382:R382"/>
    <mergeCell ref="D383:E383"/>
    <mergeCell ref="N383:R383"/>
    <mergeCell ref="N384:T384"/>
    <mergeCell ref="A384:M385"/>
    <mergeCell ref="N385:T385"/>
    <mergeCell ref="A386:X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N394:T394"/>
    <mergeCell ref="A394:M395"/>
    <mergeCell ref="N395:T395"/>
    <mergeCell ref="A396:X396"/>
    <mergeCell ref="D397:E397"/>
    <mergeCell ref="N397:R397"/>
    <mergeCell ref="N398:T398"/>
    <mergeCell ref="A398:M399"/>
    <mergeCell ref="N399:T399"/>
    <mergeCell ref="A400:X400"/>
    <mergeCell ref="A401:X401"/>
    <mergeCell ref="A402:X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D410:E410"/>
    <mergeCell ref="N410:R410"/>
    <mergeCell ref="D411:E411"/>
    <mergeCell ref="N411:R411"/>
    <mergeCell ref="N412:T412"/>
    <mergeCell ref="A412:M413"/>
    <mergeCell ref="N413:T413"/>
    <mergeCell ref="A414:X414"/>
    <mergeCell ref="D415:E415"/>
    <mergeCell ref="N415:R415"/>
    <mergeCell ref="D416:E416"/>
    <mergeCell ref="N416:R416"/>
    <mergeCell ref="N417:T417"/>
    <mergeCell ref="A417:M418"/>
    <mergeCell ref="N418:T418"/>
    <mergeCell ref="A419:X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30:E430"/>
    <mergeCell ref="N430:R430"/>
    <mergeCell ref="N431:T431"/>
    <mergeCell ref="A431:M432"/>
    <mergeCell ref="N432:T432"/>
    <mergeCell ref="A433:X433"/>
    <mergeCell ref="A434:X434"/>
    <mergeCell ref="A435:X435"/>
    <mergeCell ref="D436:E436"/>
    <mergeCell ref="N436:R436"/>
    <mergeCell ref="D437:E437"/>
    <mergeCell ref="N437:R437"/>
    <mergeCell ref="N438:T438"/>
    <mergeCell ref="A438:M439"/>
    <mergeCell ref="N439:T439"/>
    <mergeCell ref="A440:X440"/>
    <mergeCell ref="D441:E441"/>
    <mergeCell ref="N441:R441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D447:E447"/>
    <mergeCell ref="N447:R447"/>
    <mergeCell ref="N448:T448"/>
    <mergeCell ref="A448:M449"/>
    <mergeCell ref="N449:T449"/>
    <mergeCell ref="A450:X450"/>
    <mergeCell ref="D451:E451"/>
    <mergeCell ref="N451:R451"/>
    <mergeCell ref="D452:E452"/>
    <mergeCell ref="N452:R452"/>
    <mergeCell ref="N453:T453"/>
    <mergeCell ref="A453:M454"/>
    <mergeCell ref="N454:T454"/>
    <mergeCell ref="A455:X455"/>
    <mergeCell ref="A456:X456"/>
    <mergeCell ref="D457:E457"/>
    <mergeCell ref="N457:R457"/>
    <mergeCell ref="N458:T458"/>
    <mergeCell ref="A458:M459"/>
    <mergeCell ref="N459:T459"/>
    <mergeCell ref="N460:T460"/>
    <mergeCell ref="A460:M465"/>
    <mergeCell ref="N461:T461"/>
    <mergeCell ref="N462:T462"/>
    <mergeCell ref="N463:T463"/>
    <mergeCell ref="N464:T464"/>
    <mergeCell ref="N465:T465"/>
    <mergeCell ref="C467:F467"/>
    <mergeCell ref="G467:M467"/>
    <mergeCell ref="N467:O467"/>
    <mergeCell ref="P467:Q467"/>
    <mergeCell ref="S467:T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T468:T469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1640625" defaultRowHeight="12.5" x14ac:dyDescent="0.25"/>
  <cols>
    <col min="1" max="1" width="6.453125" customWidth="1"/>
    <col min="2" max="2" width="29.54296875" customWidth="1"/>
    <col min="3" max="3" width="34.1796875" customWidth="1"/>
    <col min="4" max="4" width="37.453125" customWidth="1"/>
  </cols>
  <sheetData>
    <row r="1" spans="2:8" x14ac:dyDescent="0.25">
      <c r="G1" t="s">
        <v>643</v>
      </c>
      <c r="H1" s="9"/>
    </row>
    <row r="3" spans="2:8" x14ac:dyDescent="0.25">
      <c r="B3" s="54" t="s">
        <v>644</v>
      </c>
      <c r="C3" s="54" t="s">
        <v>48</v>
      </c>
      <c r="D3" s="54" t="s">
        <v>48</v>
      </c>
      <c r="E3" s="54" t="s">
        <v>48</v>
      </c>
    </row>
    <row r="4" spans="2:8" x14ac:dyDescent="0.25">
      <c r="B4" s="54" t="s">
        <v>645</v>
      </c>
      <c r="C4" s="54" t="s">
        <v>48</v>
      </c>
      <c r="D4" s="54" t="s">
        <v>48</v>
      </c>
      <c r="E4" s="54" t="s">
        <v>48</v>
      </c>
    </row>
    <row r="6" spans="2:8" x14ac:dyDescent="0.25">
      <c r="B6" s="54" t="s">
        <v>646</v>
      </c>
      <c r="C6" s="54" t="s">
        <v>647</v>
      </c>
      <c r="D6" s="54" t="s">
        <v>648</v>
      </c>
      <c r="E6" s="54" t="s">
        <v>48</v>
      </c>
    </row>
    <row r="7" spans="2:8" x14ac:dyDescent="0.25">
      <c r="B7" s="54" t="s">
        <v>649</v>
      </c>
      <c r="C7" s="54" t="s">
        <v>650</v>
      </c>
      <c r="D7" s="54" t="s">
        <v>651</v>
      </c>
      <c r="E7" s="54" t="s">
        <v>48</v>
      </c>
    </row>
    <row r="8" spans="2:8" x14ac:dyDescent="0.25">
      <c r="B8" s="54" t="s">
        <v>652</v>
      </c>
      <c r="C8" s="54" t="s">
        <v>653</v>
      </c>
      <c r="D8" s="54" t="s">
        <v>654</v>
      </c>
      <c r="E8" s="54" t="s">
        <v>48</v>
      </c>
    </row>
    <row r="10" spans="2:8" x14ac:dyDescent="0.25">
      <c r="B10" s="54" t="s">
        <v>655</v>
      </c>
      <c r="C10" s="54" t="s">
        <v>647</v>
      </c>
      <c r="D10" s="54" t="s">
        <v>48</v>
      </c>
      <c r="E10" s="54" t="s">
        <v>48</v>
      </c>
    </row>
    <row r="12" spans="2:8" x14ac:dyDescent="0.25">
      <c r="B12" s="54" t="s">
        <v>656</v>
      </c>
      <c r="C12" s="54" t="s">
        <v>650</v>
      </c>
      <c r="D12" s="54" t="s">
        <v>48</v>
      </c>
      <c r="E12" s="54" t="s">
        <v>48</v>
      </c>
    </row>
    <row r="14" spans="2:8" x14ac:dyDescent="0.25">
      <c r="B14" s="54" t="s">
        <v>657</v>
      </c>
      <c r="C14" s="54" t="s">
        <v>653</v>
      </c>
      <c r="D14" s="54" t="s">
        <v>48</v>
      </c>
      <c r="E14" s="54" t="s">
        <v>48</v>
      </c>
    </row>
    <row r="16" spans="2:8" x14ac:dyDescent="0.25">
      <c r="B16" s="54" t="s">
        <v>658</v>
      </c>
      <c r="C16" s="54" t="s">
        <v>48</v>
      </c>
      <c r="D16" s="54" t="s">
        <v>48</v>
      </c>
      <c r="E16" s="54" t="s">
        <v>48</v>
      </c>
    </row>
    <row r="17" spans="2:5" x14ac:dyDescent="0.25">
      <c r="B17" s="54" t="s">
        <v>659</v>
      </c>
      <c r="C17" s="54" t="s">
        <v>48</v>
      </c>
      <c r="D17" s="54" t="s">
        <v>48</v>
      </c>
      <c r="E17" s="54" t="s">
        <v>48</v>
      </c>
    </row>
    <row r="18" spans="2:5" x14ac:dyDescent="0.25">
      <c r="B18" s="54" t="s">
        <v>660</v>
      </c>
      <c r="C18" s="54" t="s">
        <v>48</v>
      </c>
      <c r="D18" s="54" t="s">
        <v>48</v>
      </c>
      <c r="E18" s="54" t="s">
        <v>48</v>
      </c>
    </row>
    <row r="19" spans="2:5" x14ac:dyDescent="0.25">
      <c r="B19" s="54" t="s">
        <v>661</v>
      </c>
      <c r="C19" s="54" t="s">
        <v>48</v>
      </c>
      <c r="D19" s="54" t="s">
        <v>48</v>
      </c>
      <c r="E19" s="54" t="s">
        <v>48</v>
      </c>
    </row>
    <row r="20" spans="2:5" x14ac:dyDescent="0.25">
      <c r="B20" s="54" t="s">
        <v>662</v>
      </c>
      <c r="C20" s="54" t="s">
        <v>48</v>
      </c>
      <c r="D20" s="54" t="s">
        <v>48</v>
      </c>
      <c r="E20" s="54" t="s">
        <v>48</v>
      </c>
    </row>
    <row r="21" spans="2:5" x14ac:dyDescent="0.25">
      <c r="B21" s="54" t="s">
        <v>663</v>
      </c>
      <c r="C21" s="54" t="s">
        <v>48</v>
      </c>
      <c r="D21" s="54" t="s">
        <v>48</v>
      </c>
      <c r="E21" s="54" t="s">
        <v>48</v>
      </c>
    </row>
    <row r="22" spans="2:5" x14ac:dyDescent="0.25">
      <c r="B22" s="54" t="s">
        <v>664</v>
      </c>
      <c r="C22" s="54" t="s">
        <v>48</v>
      </c>
      <c r="D22" s="54" t="s">
        <v>48</v>
      </c>
      <c r="E22" s="54" t="s">
        <v>48</v>
      </c>
    </row>
    <row r="23" spans="2:5" x14ac:dyDescent="0.25">
      <c r="B23" s="54" t="s">
        <v>665</v>
      </c>
      <c r="C23" s="54" t="s">
        <v>48</v>
      </c>
      <c r="D23" s="54" t="s">
        <v>48</v>
      </c>
      <c r="E23" s="54" t="s">
        <v>48</v>
      </c>
    </row>
    <row r="24" spans="2:5" x14ac:dyDescent="0.25">
      <c r="B24" s="54" t="s">
        <v>666</v>
      </c>
      <c r="C24" s="54" t="s">
        <v>48</v>
      </c>
      <c r="D24" s="54" t="s">
        <v>48</v>
      </c>
      <c r="E24" s="54" t="s">
        <v>48</v>
      </c>
    </row>
    <row r="25" spans="2:5" x14ac:dyDescent="0.25">
      <c r="B25" s="54" t="s">
        <v>667</v>
      </c>
      <c r="C25" s="54" t="s">
        <v>48</v>
      </c>
      <c r="D25" s="54" t="s">
        <v>48</v>
      </c>
      <c r="E25" s="54" t="s">
        <v>48</v>
      </c>
    </row>
    <row r="26" spans="2:5" x14ac:dyDescent="0.25">
      <c r="B26" s="54" t="s">
        <v>668</v>
      </c>
      <c r="C26" s="54" t="s">
        <v>48</v>
      </c>
      <c r="D26" s="54" t="s">
        <v>48</v>
      </c>
      <c r="E26" s="54" t="s">
        <v>48</v>
      </c>
    </row>
  </sheetData>
  <sheetProtection algorithmName="SHA-512" hashValue="bo5rTW16LjS7MvT9+jcMCOnGdURYfLmH2ROon9qGvgDxPoVddVqi+paBPV2O9Fby8sDSIlbme2wUjA7dF3Hpcg==" saltValue="c3qfetvQuAytagOd8ldYy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1002</vt:i4>
      </vt:variant>
    </vt:vector>
  </HeadingPairs>
  <TitlesOfParts>
    <vt:vector size="100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2021-11-12T12:13:19Z</dcterms:created>
  <dcterms:modified xsi:type="dcterms:W3CDTF">2023-12-05T09:04:32Z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