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532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45267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ЛП, ООО, Краснодарский край, Сочи г, Строительный пер, д. 10А,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"ЛОГИСТИЧЕСКИЙ ПАРТНЕР"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0.4166666666666667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590704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10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2" t="n">
        <v>4607091382945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«Вязанка со шпиком» Весовые Вектор УВВ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2" t="n">
        <v>4607091385670</v>
      </c>
      <c r="E64" s="655" t="n"/>
      <c r="F64" s="687" t="n">
        <v>1.4</v>
      </c>
      <c r="G64" s="38" t="n">
        <v>8</v>
      </c>
      <c r="H64" s="687" t="n">
        <v>11.2</v>
      </c>
      <c r="I64" s="687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2" t="inlineStr">
        <is>
          <t>Вареные колбасы «Докторская ГОСТ» Весовые Вектор УВВ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2" t="n">
        <v>4680115881327</v>
      </c>
      <c r="E65" s="655" t="n"/>
      <c r="F65" s="687" t="n">
        <v>1.35</v>
      </c>
      <c r="G65" s="38" t="n">
        <v>8</v>
      </c>
      <c r="H65" s="687" t="n">
        <v>10.8</v>
      </c>
      <c r="I65" s="68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1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15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2" t="n">
        <v>4680115882133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4" t="inlineStr">
        <is>
          <t>Вареные колбасы «Сливушка» Вес П/а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2" t="n">
        <v>4607091382952</v>
      </c>
      <c r="E67" s="655" t="n"/>
      <c r="F67" s="687" t="n">
        <v>0.5</v>
      </c>
      <c r="G67" s="38" t="n">
        <v>6</v>
      </c>
      <c r="H67" s="687" t="n">
        <v>3</v>
      </c>
      <c r="I67" s="68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9" t="n"/>
      <c r="P67" s="689" t="n"/>
      <c r="Q67" s="689" t="n"/>
      <c r="R67" s="655" t="n"/>
      <c r="S67" s="40" t="inlineStr"/>
      <c r="T67" s="40" t="inlineStr"/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2" t="n">
        <v>4607091385687</v>
      </c>
      <c r="E68" s="655" t="n"/>
      <c r="F68" s="687" t="n">
        <v>0.4</v>
      </c>
      <c r="G68" s="38" t="n">
        <v>10</v>
      </c>
      <c r="H68" s="687" t="n">
        <v>4</v>
      </c>
      <c r="I68" s="687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280</v>
      </c>
      <c r="W68" s="69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2" t="n">
        <v>4680115882539</v>
      </c>
      <c r="E69" s="655" t="n"/>
      <c r="F69" s="687" t="n">
        <v>0.37</v>
      </c>
      <c r="G69" s="38" t="n">
        <v>10</v>
      </c>
      <c r="H69" s="687" t="n">
        <v>3.7</v>
      </c>
      <c r="I69" s="68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2" t="n">
        <v>4607091384604</v>
      </c>
      <c r="E70" s="655" t="n"/>
      <c r="F70" s="687" t="n">
        <v>0.4</v>
      </c>
      <c r="G70" s="38" t="n">
        <v>10</v>
      </c>
      <c r="H70" s="687" t="n">
        <v>4</v>
      </c>
      <c r="I70" s="68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122</v>
      </c>
      <c r="W70" s="69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2" t="n">
        <v>4680115880283</v>
      </c>
      <c r="E71" s="655" t="n"/>
      <c r="F71" s="687" t="n">
        <v>0.6</v>
      </c>
      <c r="G71" s="38" t="n">
        <v>8</v>
      </c>
      <c r="H71" s="687" t="n">
        <v>4.8</v>
      </c>
      <c r="I71" s="68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2" t="n">
        <v>4680115881518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2" t="n">
        <v>4680115881303</v>
      </c>
      <c r="E73" s="655" t="n"/>
      <c r="F73" s="687" t="n">
        <v>0.45</v>
      </c>
      <c r="G73" s="38" t="n">
        <v>10</v>
      </c>
      <c r="H73" s="687" t="n">
        <v>4.5</v>
      </c>
      <c r="I73" s="68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2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2" t="n">
        <v>4680115882577</v>
      </c>
      <c r="E74" s="655" t="n"/>
      <c r="F74" s="687" t="n">
        <v>0.4</v>
      </c>
      <c r="G74" s="38" t="n">
        <v>8</v>
      </c>
      <c r="H74" s="687" t="n">
        <v>3.2</v>
      </c>
      <c r="I74" s="687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22" t="inlineStr">
        <is>
          <t>Колбаса вареная Мусульманская ТМ Вязанка Халяль вектор ф/в 0,4 кг Казахстан АК</t>
        </is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P003441</t>
        </is>
      </c>
      <c r="C75" s="37" t="n">
        <v>4301011564</v>
      </c>
      <c r="D75" s="382" t="n">
        <v>4680115882577</v>
      </c>
      <c r="E75" s="655" t="n"/>
      <c r="F75" s="687" t="n">
        <v>0.4</v>
      </c>
      <c r="G75" s="38" t="n">
        <v>8</v>
      </c>
      <c r="H75" s="687" t="n">
        <v>3.2</v>
      </c>
      <c r="I75" s="68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23" t="inlineStr">
        <is>
          <t>Колбаса вареная Мусульманская халяль ТМ Вязанка вектор ф/в 0,4 кг НД Узбекистан АК</t>
        </is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90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2" t="n">
        <v>4607091384789</v>
      </c>
      <c r="E84" s="655" t="n"/>
      <c r="F84" s="687" t="n">
        <v>1</v>
      </c>
      <c r="G84" s="38" t="n">
        <v>6</v>
      </c>
      <c r="H84" s="687" t="n">
        <v>6</v>
      </c>
      <c r="I84" s="687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9" t="inlineStr">
        <is>
          <t>Ветчины Запекуша с сочным окороком Вязанка Весовые П/а Вязанка</t>
        </is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2" t="n">
        <v>4680115881488</v>
      </c>
      <c r="E85" s="655" t="n"/>
      <c r="F85" s="687" t="n">
        <v>1.35</v>
      </c>
      <c r="G85" s="38" t="n">
        <v>8</v>
      </c>
      <c r="H85" s="687" t="n">
        <v>10.8</v>
      </c>
      <c r="I85" s="68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0">
        <f>HYPERLINK("https://abi.ru/products/Охлажденные/Вязанка/Вязанка/Ветчины/P003236/","Ветчины Сливушка с индейкой Вязанка вес П/а Вязанка")</f>
        <v/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2" t="n">
        <v>4607091384765</v>
      </c>
      <c r="E86" s="655" t="n"/>
      <c r="F86" s="687" t="n">
        <v>0.42</v>
      </c>
      <c r="G86" s="38" t="n">
        <v>6</v>
      </c>
      <c r="H86" s="687" t="n">
        <v>2.52</v>
      </c>
      <c r="I86" s="68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1" t="inlineStr">
        <is>
          <t>Ветчины Запекуша с сочным окороком Вязанка Фикс.вес 0,42 п/а Вязанка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2" t="n">
        <v>4680115882751</v>
      </c>
      <c r="E87" s="655" t="n"/>
      <c r="F87" s="687" t="n">
        <v>0.45</v>
      </c>
      <c r="G87" s="38" t="n">
        <v>10</v>
      </c>
      <c r="H87" s="687" t="n">
        <v>4.5</v>
      </c>
      <c r="I87" s="68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2" t="inlineStr">
        <is>
          <t>Ветчины «Филейская #Живой_пар» ф/в 0,45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2" t="n">
        <v>4680115882775</v>
      </c>
      <c r="E88" s="655" t="n"/>
      <c r="F88" s="687" t="n">
        <v>0.3</v>
      </c>
      <c r="G88" s="38" t="n">
        <v>8</v>
      </c>
      <c r="H88" s="687" t="n">
        <v>2.4</v>
      </c>
      <c r="I88" s="68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3" t="inlineStr">
        <is>
          <t>Ветчины «Сливушка с индейкой» Фикс.вес 0,3 П/а ТМ «Вязанка»</t>
        </is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2" t="n">
        <v>4680115880658</v>
      </c>
      <c r="E89" s="655" t="n"/>
      <c r="F89" s="687" t="n">
        <v>0.4</v>
      </c>
      <c r="G89" s="38" t="n">
        <v>6</v>
      </c>
      <c r="H89" s="687" t="n">
        <v>2.4</v>
      </c>
      <c r="I89" s="68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9" t="n"/>
      <c r="P89" s="689" t="n"/>
      <c r="Q89" s="689" t="n"/>
      <c r="R89" s="655" t="n"/>
      <c r="S89" s="40" t="inlineStr"/>
      <c r="T89" s="40" t="inlineStr"/>
      <c r="U89" s="41" t="inlineStr">
        <is>
          <t>кг</t>
        </is>
      </c>
      <c r="V89" s="690" t="n">
        <v>0</v>
      </c>
      <c r="W89" s="69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2" t="n">
        <v>4607091381962</v>
      </c>
      <c r="E90" s="655" t="n"/>
      <c r="F90" s="687" t="n">
        <v>0.5</v>
      </c>
      <c r="G90" s="38" t="n">
        <v>6</v>
      </c>
      <c r="H90" s="687" t="n">
        <v>3</v>
      </c>
      <c r="I90" s="687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5">
        <f>HYPERLINK("https://abi.ru/products/Охлажденные/Вязанка/Вязанка/Ветчины/P003164/","Ветчины Столичная Вязанка Фикс.вес 0,5 Вектор Вязанка")</f>
        <v/>
      </c>
      <c r="O90" s="689" t="n"/>
      <c r="P90" s="689" t="n"/>
      <c r="Q90" s="689" t="n"/>
      <c r="R90" s="655" t="n"/>
      <c r="S90" s="40" t="inlineStr"/>
      <c r="T90" s="40" t="inlineStr"/>
      <c r="U90" s="41" t="inlineStr">
        <is>
          <t>кг</t>
        </is>
      </c>
      <c r="V90" s="690" t="n">
        <v>0</v>
      </c>
      <c r="W90" s="69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0" t="n"/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92" t="n"/>
      <c r="N91" s="693" t="inlineStr">
        <is>
          <t>Итого</t>
        </is>
      </c>
      <c r="O91" s="663" t="n"/>
      <c r="P91" s="663" t="n"/>
      <c r="Q91" s="663" t="n"/>
      <c r="R91" s="663" t="n"/>
      <c r="S91" s="663" t="n"/>
      <c r="T91" s="664" t="n"/>
      <c r="U91" s="43" t="inlineStr">
        <is>
          <t>кор</t>
        </is>
      </c>
      <c r="V91" s="694">
        <f>IFERROR(V84/H84,"0")+IFERROR(V85/H85,"0")+IFERROR(V86/H86,"0")+IFERROR(V87/H87,"0")+IFERROR(V88/H88,"0")+IFERROR(V89/H89,"0")+IFERROR(V90/H90,"0")</f>
        <v/>
      </c>
      <c r="W91" s="694">
        <f>IFERROR(W84/H84,"0")+IFERROR(W85/H85,"0")+IFERROR(W86/H86,"0")+IFERROR(W87/H87,"0")+IFERROR(W88/H88,"0")+IFERROR(W89/H89,"0")+IFERROR(W90/H90,"0")</f>
        <v/>
      </c>
      <c r="X91" s="694">
        <f>IFERROR(IF(X84="",0,X84),"0")+IFERROR(IF(X85="",0,X85),"0")+IFERROR(IF(X86="",0,X86),"0")+IFERROR(IF(X87="",0,X87),"0")+IFERROR(IF(X88="",0,X88),"0")+IFERROR(IF(X89="",0,X89),"0")+IFERROR(IF(X90="",0,X90),"0")</f>
        <v/>
      </c>
      <c r="Y91" s="695" t="n"/>
      <c r="Z91" s="695" t="n"/>
    </row>
    <row r="92">
      <c r="A92" s="643" t="n"/>
      <c r="B92" s="643" t="n"/>
      <c r="C92" s="643" t="n"/>
      <c r="D92" s="643" t="n"/>
      <c r="E92" s="643" t="n"/>
      <c r="F92" s="643" t="n"/>
      <c r="G92" s="643" t="n"/>
      <c r="H92" s="643" t="n"/>
      <c r="I92" s="643" t="n"/>
      <c r="J92" s="643" t="n"/>
      <c r="K92" s="643" t="n"/>
      <c r="L92" s="643" t="n"/>
      <c r="M92" s="692" t="n"/>
      <c r="N92" s="693" t="inlineStr">
        <is>
          <t>Итого</t>
        </is>
      </c>
      <c r="O92" s="663" t="n"/>
      <c r="P92" s="663" t="n"/>
      <c r="Q92" s="663" t="n"/>
      <c r="R92" s="663" t="n"/>
      <c r="S92" s="663" t="n"/>
      <c r="T92" s="664" t="n"/>
      <c r="U92" s="43" t="inlineStr">
        <is>
          <t>кг</t>
        </is>
      </c>
      <c r="V92" s="694">
        <f>IFERROR(SUM(V84:V90),"0")</f>
        <v/>
      </c>
      <c r="W92" s="694">
        <f>IFERROR(SUM(W84:W90),"0")</f>
        <v/>
      </c>
      <c r="X92" s="43" t="n"/>
      <c r="Y92" s="695" t="n"/>
      <c r="Z92" s="695" t="n"/>
    </row>
    <row r="93" ht="14.25" customHeight="1">
      <c r="A93" s="381" t="inlineStr">
        <is>
          <t>Копченые колбасы</t>
        </is>
      </c>
      <c r="B93" s="643" t="n"/>
      <c r="C93" s="643" t="n"/>
      <c r="D93" s="643" t="n"/>
      <c r="E93" s="643" t="n"/>
      <c r="F93" s="643" t="n"/>
      <c r="G93" s="643" t="n"/>
      <c r="H93" s="643" t="n"/>
      <c r="I93" s="643" t="n"/>
      <c r="J93" s="643" t="n"/>
      <c r="K93" s="643" t="n"/>
      <c r="L93" s="643" t="n"/>
      <c r="M93" s="643" t="n"/>
      <c r="N93" s="643" t="n"/>
      <c r="O93" s="643" t="n"/>
      <c r="P93" s="643" t="n"/>
      <c r="Q93" s="643" t="n"/>
      <c r="R93" s="643" t="n"/>
      <c r="S93" s="643" t="n"/>
      <c r="T93" s="643" t="n"/>
      <c r="U93" s="643" t="n"/>
      <c r="V93" s="643" t="n"/>
      <c r="W93" s="643" t="n"/>
      <c r="X93" s="643" t="n"/>
      <c r="Y93" s="381" t="n"/>
      <c r="Z93" s="381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2" t="n">
        <v>4607091387667</v>
      </c>
      <c r="E94" s="655" t="n"/>
      <c r="F94" s="687" t="n">
        <v>0.9</v>
      </c>
      <c r="G94" s="38" t="n">
        <v>10</v>
      </c>
      <c r="H94" s="687" t="n">
        <v>9</v>
      </c>
      <c r="I94" s="68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2" t="n">
        <v>4607091387636</v>
      </c>
      <c r="E95" s="655" t="n"/>
      <c r="F95" s="687" t="n">
        <v>0.7</v>
      </c>
      <c r="G95" s="38" t="n">
        <v>6</v>
      </c>
      <c r="H95" s="687" t="n">
        <v>4.2</v>
      </c>
      <c r="I95" s="68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2" t="n">
        <v>4607091384727</v>
      </c>
      <c r="E96" s="655" t="n"/>
      <c r="F96" s="687" t="n">
        <v>0.8</v>
      </c>
      <c r="G96" s="38" t="n">
        <v>6</v>
      </c>
      <c r="H96" s="687" t="n">
        <v>4.8</v>
      </c>
      <c r="I96" s="68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2" t="n">
        <v>4607091386745</v>
      </c>
      <c r="E97" s="655" t="n"/>
      <c r="F97" s="687" t="n">
        <v>0.8</v>
      </c>
      <c r="G97" s="38" t="n">
        <v>6</v>
      </c>
      <c r="H97" s="687" t="n">
        <v>4.8</v>
      </c>
      <c r="I97" s="687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2" t="n">
        <v>4607091382426</v>
      </c>
      <c r="E98" s="655" t="n"/>
      <c r="F98" s="687" t="n">
        <v>0.9</v>
      </c>
      <c r="G98" s="38" t="n">
        <v>10</v>
      </c>
      <c r="H98" s="687" t="n">
        <v>9</v>
      </c>
      <c r="I98" s="68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2" t="n">
        <v>4607091386547</v>
      </c>
      <c r="E99" s="655" t="n"/>
      <c r="F99" s="687" t="n">
        <v>0.35</v>
      </c>
      <c r="G99" s="38" t="n">
        <v>8</v>
      </c>
      <c r="H99" s="687" t="n">
        <v>2.8</v>
      </c>
      <c r="I99" s="68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2" t="n">
        <v>4607091384734</v>
      </c>
      <c r="E100" s="655" t="n"/>
      <c r="F100" s="687" t="n">
        <v>0.35</v>
      </c>
      <c r="G100" s="38" t="n">
        <v>6</v>
      </c>
      <c r="H100" s="687" t="n">
        <v>2.1</v>
      </c>
      <c r="I100" s="68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9" t="n"/>
      <c r="P100" s="689" t="n"/>
      <c r="Q100" s="689" t="n"/>
      <c r="R100" s="655" t="n"/>
      <c r="S100" s="40" t="inlineStr"/>
      <c r="T100" s="40" t="inlineStr"/>
      <c r="U100" s="41" t="inlineStr">
        <is>
          <t>кг</t>
        </is>
      </c>
      <c r="V100" s="690" t="n">
        <v>0</v>
      </c>
      <c r="W100" s="69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2" t="n">
        <v>4607091382464</v>
      </c>
      <c r="E101" s="655" t="n"/>
      <c r="F101" s="687" t="n">
        <v>0.35</v>
      </c>
      <c r="G101" s="38" t="n">
        <v>8</v>
      </c>
      <c r="H101" s="687" t="n">
        <v>2.8</v>
      </c>
      <c r="I101" s="68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9" t="n"/>
      <c r="P101" s="689" t="n"/>
      <c r="Q101" s="689" t="n"/>
      <c r="R101" s="655" t="n"/>
      <c r="S101" s="40" t="inlineStr"/>
      <c r="T101" s="40" t="inlineStr"/>
      <c r="U101" s="41" t="inlineStr">
        <is>
          <t>кг</t>
        </is>
      </c>
      <c r="V101" s="690" t="n">
        <v>0</v>
      </c>
      <c r="W101" s="69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2" t="n">
        <v>4680115883444</v>
      </c>
      <c r="E102" s="655" t="n"/>
      <c r="F102" s="687" t="n">
        <v>0.35</v>
      </c>
      <c r="G102" s="38" t="n">
        <v>8</v>
      </c>
      <c r="H102" s="687" t="n">
        <v>2.8</v>
      </c>
      <c r="I102" s="68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4" t="inlineStr">
        <is>
          <t>П/к колбасы «Аль-Ислами халяль» ф/в 0,35 фиброуз ТМ «Вязанка»</t>
        </is>
      </c>
      <c r="O102" s="689" t="n"/>
      <c r="P102" s="689" t="n"/>
      <c r="Q102" s="689" t="n"/>
      <c r="R102" s="655" t="n"/>
      <c r="S102" s="40" t="inlineStr"/>
      <c r="T102" s="40" t="inlineStr"/>
      <c r="U102" s="41" t="inlineStr">
        <is>
          <t>кг</t>
        </is>
      </c>
      <c r="V102" s="690" t="n">
        <v>0</v>
      </c>
      <c r="W102" s="69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82" t="n">
        <v>4680115883444</v>
      </c>
      <c r="E103" s="655" t="n"/>
      <c r="F103" s="687" t="n">
        <v>0.35</v>
      </c>
      <c r="G103" s="38" t="n">
        <v>8</v>
      </c>
      <c r="H103" s="687" t="n">
        <v>2.8</v>
      </c>
      <c r="I103" s="68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5" t="inlineStr">
        <is>
          <t>П/к колбасы «Аль-Ислами халяль» ф/в 0,35 фиброуз ТМ «Вязанка»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90" t="n"/>
      <c r="B104" s="643" t="n"/>
      <c r="C104" s="643" t="n"/>
      <c r="D104" s="643" t="n"/>
      <c r="E104" s="643" t="n"/>
      <c r="F104" s="643" t="n"/>
      <c r="G104" s="643" t="n"/>
      <c r="H104" s="643" t="n"/>
      <c r="I104" s="643" t="n"/>
      <c r="J104" s="643" t="n"/>
      <c r="K104" s="643" t="n"/>
      <c r="L104" s="643" t="n"/>
      <c r="M104" s="692" t="n"/>
      <c r="N104" s="693" t="inlineStr">
        <is>
          <t>Итого</t>
        </is>
      </c>
      <c r="O104" s="663" t="n"/>
      <c r="P104" s="663" t="n"/>
      <c r="Q104" s="663" t="n"/>
      <c r="R104" s="663" t="n"/>
      <c r="S104" s="663" t="n"/>
      <c r="T104" s="664" t="n"/>
      <c r="U104" s="43" t="inlineStr">
        <is>
          <t>кор</t>
        </is>
      </c>
      <c r="V104" s="694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4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5" t="n"/>
      <c r="Z104" s="695" t="n"/>
    </row>
    <row r="105">
      <c r="A105" s="643" t="n"/>
      <c r="B105" s="643" t="n"/>
      <c r="C105" s="643" t="n"/>
      <c r="D105" s="643" t="n"/>
      <c r="E105" s="643" t="n"/>
      <c r="F105" s="643" t="n"/>
      <c r="G105" s="643" t="n"/>
      <c r="H105" s="643" t="n"/>
      <c r="I105" s="643" t="n"/>
      <c r="J105" s="643" t="n"/>
      <c r="K105" s="643" t="n"/>
      <c r="L105" s="643" t="n"/>
      <c r="M105" s="692" t="n"/>
      <c r="N105" s="693" t="inlineStr">
        <is>
          <t>Итого</t>
        </is>
      </c>
      <c r="O105" s="663" t="n"/>
      <c r="P105" s="663" t="n"/>
      <c r="Q105" s="663" t="n"/>
      <c r="R105" s="663" t="n"/>
      <c r="S105" s="663" t="n"/>
      <c r="T105" s="664" t="n"/>
      <c r="U105" s="43" t="inlineStr">
        <is>
          <t>кг</t>
        </is>
      </c>
      <c r="V105" s="694">
        <f>IFERROR(SUM(V94:V103),"0")</f>
        <v/>
      </c>
      <c r="W105" s="694">
        <f>IFERROR(SUM(W94:W103),"0")</f>
        <v/>
      </c>
      <c r="X105" s="43" t="n"/>
      <c r="Y105" s="695" t="n"/>
      <c r="Z105" s="695" t="n"/>
    </row>
    <row r="106" ht="14.25" customHeight="1">
      <c r="A106" s="381" t="inlineStr">
        <is>
          <t>Сосиски</t>
        </is>
      </c>
      <c r="B106" s="643" t="n"/>
      <c r="C106" s="643" t="n"/>
      <c r="D106" s="643" t="n"/>
      <c r="E106" s="643" t="n"/>
      <c r="F106" s="643" t="n"/>
      <c r="G106" s="643" t="n"/>
      <c r="H106" s="643" t="n"/>
      <c r="I106" s="643" t="n"/>
      <c r="J106" s="643" t="n"/>
      <c r="K106" s="643" t="n"/>
      <c r="L106" s="643" t="n"/>
      <c r="M106" s="643" t="n"/>
      <c r="N106" s="643" t="n"/>
      <c r="O106" s="643" t="n"/>
      <c r="P106" s="643" t="n"/>
      <c r="Q106" s="643" t="n"/>
      <c r="R106" s="643" t="n"/>
      <c r="S106" s="643" t="n"/>
      <c r="T106" s="643" t="n"/>
      <c r="U106" s="643" t="n"/>
      <c r="V106" s="643" t="n"/>
      <c r="W106" s="643" t="n"/>
      <c r="X106" s="643" t="n"/>
      <c r="Y106" s="381" t="n"/>
      <c r="Z106" s="381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82" t="n">
        <v>4607091386967</v>
      </c>
      <c r="E107" s="655" t="n"/>
      <c r="F107" s="687" t="n">
        <v>1.35</v>
      </c>
      <c r="G107" s="38" t="n">
        <v>6</v>
      </c>
      <c r="H107" s="687" t="n">
        <v>8.1</v>
      </c>
      <c r="I107" s="68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Весовые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82" t="n">
        <v>4607091386967</v>
      </c>
      <c r="E108" s="655" t="n"/>
      <c r="F108" s="687" t="n">
        <v>1.4</v>
      </c>
      <c r="G108" s="38" t="n">
        <v>6</v>
      </c>
      <c r="H108" s="687" t="n">
        <v>8.4</v>
      </c>
      <c r="I108" s="68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7" t="inlineStr">
        <is>
          <t>Сосиски «Молокуши (Вязанка Молочные)» Весовые П/а мгс УВВ ТМ «Вязанка»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30</v>
      </c>
      <c r="W108" s="69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82" t="n">
        <v>4607091385304</v>
      </c>
      <c r="E109" s="655" t="n"/>
      <c r="F109" s="687" t="n">
        <v>1.4</v>
      </c>
      <c r="G109" s="38" t="n">
        <v>6</v>
      </c>
      <c r="H109" s="687" t="n">
        <v>8.4</v>
      </c>
      <c r="I109" s="68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48" t="inlineStr">
        <is>
          <t>Сосиски «Рубленые» Весовые п/а мгс УВВ ТМ «Вязанка»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82" t="n">
        <v>4607091386264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49">
        <f>HYPERLINK("https://abi.ru/products/Охлажденные/Вязанка/Вязанка/Сосиски/P002217/","Сосиски Венские Вязанка Фикс.вес 0,5 NDX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10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82" t="n">
        <v>4680115882584</v>
      </c>
      <c r="E111" s="655" t="n"/>
      <c r="F111" s="687" t="n">
        <v>0.33</v>
      </c>
      <c r="G111" s="38" t="n">
        <v>8</v>
      </c>
      <c r="H111" s="687" t="n">
        <v>2.64</v>
      </c>
      <c r="I111" s="68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0" t="inlineStr">
        <is>
          <t>Сосиски Восточные халяль ТМ Вязанка полиамид в/у ф/в 0,33 кг НД Узбекистан АК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82" t="n">
        <v>4680115882584</v>
      </c>
      <c r="E112" s="655" t="n"/>
      <c r="F112" s="687" t="n">
        <v>0.33</v>
      </c>
      <c r="G112" s="38" t="n">
        <v>8</v>
      </c>
      <c r="H112" s="687" t="n">
        <v>2.64</v>
      </c>
      <c r="I112" s="68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1" t="inlineStr">
        <is>
          <t>Сосиски Восточные халяль ТМ Вязанка полиамид в/у ф/в 0,33 кг Казахстан АК</t>
        </is>
      </c>
      <c r="O112" s="689" t="n"/>
      <c r="P112" s="689" t="n"/>
      <c r="Q112" s="689" t="n"/>
      <c r="R112" s="655" t="n"/>
      <c r="S112" s="40" t="inlineStr"/>
      <c r="T112" s="40" t="inlineStr"/>
      <c r="U112" s="41" t="inlineStr">
        <is>
          <t>кг</t>
        </is>
      </c>
      <c r="V112" s="690" t="n">
        <v>0</v>
      </c>
      <c r="W112" s="69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82" t="n">
        <v>4607091385731</v>
      </c>
      <c r="E113" s="655" t="n"/>
      <c r="F113" s="687" t="n">
        <v>0.45</v>
      </c>
      <c r="G113" s="38" t="n">
        <v>6</v>
      </c>
      <c r="H113" s="687" t="n">
        <v>2.7</v>
      </c>
      <c r="I113" s="68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2" t="inlineStr">
        <is>
          <t>Сосиски Молокуши (Вязанка Молочные) Вязанка Фикс.вес 0,45 П/а мгс Вязанка</t>
        </is>
      </c>
      <c r="O113" s="689" t="n"/>
      <c r="P113" s="689" t="n"/>
      <c r="Q113" s="689" t="n"/>
      <c r="R113" s="655" t="n"/>
      <c r="S113" s="40" t="inlineStr"/>
      <c r="T113" s="40" t="inlineStr"/>
      <c r="U113" s="41" t="inlineStr">
        <is>
          <t>кг</t>
        </is>
      </c>
      <c r="V113" s="690" t="n">
        <v>0</v>
      </c>
      <c r="W113" s="69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82" t="n">
        <v>4680115880214</v>
      </c>
      <c r="E114" s="655" t="n"/>
      <c r="F114" s="687" t="n">
        <v>0.45</v>
      </c>
      <c r="G114" s="38" t="n">
        <v>6</v>
      </c>
      <c r="H114" s="687" t="n">
        <v>2.7</v>
      </c>
      <c r="I114" s="68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3" t="inlineStr">
        <is>
          <t>Сосиски Молокуши миникушай Вязанка Ф/в 0,45 амилюкс мгс Вязанка</t>
        </is>
      </c>
      <c r="O114" s="689" t="n"/>
      <c r="P114" s="689" t="n"/>
      <c r="Q114" s="689" t="n"/>
      <c r="R114" s="655" t="n"/>
      <c r="S114" s="40" t="inlineStr"/>
      <c r="T114" s="40" t="inlineStr"/>
      <c r="U114" s="41" t="inlineStr">
        <is>
          <t>кг</t>
        </is>
      </c>
      <c r="V114" s="690" t="n">
        <v>0</v>
      </c>
      <c r="W114" s="69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82" t="n">
        <v>4680115880894</v>
      </c>
      <c r="E115" s="655" t="n"/>
      <c r="F115" s="687" t="n">
        <v>0.33</v>
      </c>
      <c r="G115" s="38" t="n">
        <v>6</v>
      </c>
      <c r="H115" s="687" t="n">
        <v>1.98</v>
      </c>
      <c r="I115" s="68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4" t="inlineStr">
        <is>
          <t>Сосиски Молокуши Миникушай Вязанка фикс.вес 0,33 п/а Вязанка</t>
        </is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82" t="n">
        <v>4607091385427</v>
      </c>
      <c r="E116" s="655" t="n"/>
      <c r="F116" s="687" t="n">
        <v>0.5</v>
      </c>
      <c r="G116" s="38" t="n">
        <v>6</v>
      </c>
      <c r="H116" s="687" t="n">
        <v>3</v>
      </c>
      <c r="I116" s="68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5">
        <f>HYPERLINK("https://abi.ru/products/Охлажденные/Вязанка/Вязанка/Сосиски/P003030/","Сосиски Рубленые Вязанка Фикс.вес 0,5 п/а мгс Вязанка")</f>
        <v/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82" t="n">
        <v>4680115882645</v>
      </c>
      <c r="E117" s="655" t="n"/>
      <c r="F117" s="687" t="n">
        <v>0.3</v>
      </c>
      <c r="G117" s="38" t="n">
        <v>6</v>
      </c>
      <c r="H117" s="687" t="n">
        <v>1.8</v>
      </c>
      <c r="I117" s="68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6" t="inlineStr">
        <is>
          <t>Сосиски «Сливушки с сыром» ф/в 0,3 п/а ТМ «Вязанка»</t>
        </is>
      </c>
      <c r="O117" s="689" t="n"/>
      <c r="P117" s="689" t="n"/>
      <c r="Q117" s="689" t="n"/>
      <c r="R117" s="655" t="n"/>
      <c r="S117" s="40" t="inlineStr"/>
      <c r="T117" s="40" t="inlineStr"/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90" t="n"/>
      <c r="B118" s="643" t="n"/>
      <c r="C118" s="643" t="n"/>
      <c r="D118" s="643" t="n"/>
      <c r="E118" s="643" t="n"/>
      <c r="F118" s="643" t="n"/>
      <c r="G118" s="643" t="n"/>
      <c r="H118" s="643" t="n"/>
      <c r="I118" s="643" t="n"/>
      <c r="J118" s="643" t="n"/>
      <c r="K118" s="643" t="n"/>
      <c r="L118" s="643" t="n"/>
      <c r="M118" s="692" t="n"/>
      <c r="N118" s="693" t="inlineStr">
        <is>
          <t>Итого</t>
        </is>
      </c>
      <c r="O118" s="663" t="n"/>
      <c r="P118" s="663" t="n"/>
      <c r="Q118" s="663" t="n"/>
      <c r="R118" s="663" t="n"/>
      <c r="S118" s="663" t="n"/>
      <c r="T118" s="664" t="n"/>
      <c r="U118" s="43" t="inlineStr">
        <is>
          <t>кор</t>
        </is>
      </c>
      <c r="V118" s="69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5" t="n"/>
      <c r="Z118" s="695" t="n"/>
    </row>
    <row r="119">
      <c r="A119" s="643" t="n"/>
      <c r="B119" s="643" t="n"/>
      <c r="C119" s="643" t="n"/>
      <c r="D119" s="643" t="n"/>
      <c r="E119" s="643" t="n"/>
      <c r="F119" s="643" t="n"/>
      <c r="G119" s="643" t="n"/>
      <c r="H119" s="643" t="n"/>
      <c r="I119" s="643" t="n"/>
      <c r="J119" s="643" t="n"/>
      <c r="K119" s="643" t="n"/>
      <c r="L119" s="643" t="n"/>
      <c r="M119" s="692" t="n"/>
      <c r="N119" s="693" t="inlineStr">
        <is>
          <t>Итого</t>
        </is>
      </c>
      <c r="O119" s="663" t="n"/>
      <c r="P119" s="663" t="n"/>
      <c r="Q119" s="663" t="n"/>
      <c r="R119" s="663" t="n"/>
      <c r="S119" s="663" t="n"/>
      <c r="T119" s="664" t="n"/>
      <c r="U119" s="43" t="inlineStr">
        <is>
          <t>кг</t>
        </is>
      </c>
      <c r="V119" s="694">
        <f>IFERROR(SUM(V107:V117),"0")</f>
        <v/>
      </c>
      <c r="W119" s="694">
        <f>IFERROR(SUM(W107:W117),"0")</f>
        <v/>
      </c>
      <c r="X119" s="43" t="n"/>
      <c r="Y119" s="695" t="n"/>
      <c r="Z119" s="695" t="n"/>
    </row>
    <row r="120" ht="14.25" customHeight="1">
      <c r="A120" s="381" t="inlineStr">
        <is>
          <t>Сардельки</t>
        </is>
      </c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43" t="n"/>
      <c r="N120" s="643" t="n"/>
      <c r="O120" s="643" t="n"/>
      <c r="P120" s="643" t="n"/>
      <c r="Q120" s="643" t="n"/>
      <c r="R120" s="643" t="n"/>
      <c r="S120" s="643" t="n"/>
      <c r="T120" s="643" t="n"/>
      <c r="U120" s="643" t="n"/>
      <c r="V120" s="643" t="n"/>
      <c r="W120" s="643" t="n"/>
      <c r="X120" s="643" t="n"/>
      <c r="Y120" s="381" t="n"/>
      <c r="Z120" s="381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82" t="n">
        <v>4607091383065</v>
      </c>
      <c r="E121" s="655" t="n"/>
      <c r="F121" s="687" t="n">
        <v>0.83</v>
      </c>
      <c r="G121" s="38" t="n">
        <v>4</v>
      </c>
      <c r="H121" s="687" t="n">
        <v>3.32</v>
      </c>
      <c r="I121" s="68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89" t="n"/>
      <c r="P121" s="689" t="n"/>
      <c r="Q121" s="689" t="n"/>
      <c r="R121" s="655" t="n"/>
      <c r="S121" s="40" t="inlineStr"/>
      <c r="T121" s="40" t="inlineStr"/>
      <c r="U121" s="41" t="inlineStr">
        <is>
          <t>кг</t>
        </is>
      </c>
      <c r="V121" s="690" t="n">
        <v>0</v>
      </c>
      <c r="W121" s="69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82" t="n">
        <v>4680115881532</v>
      </c>
      <c r="E122" s="655" t="n"/>
      <c r="F122" s="687" t="n">
        <v>1.35</v>
      </c>
      <c r="G122" s="38" t="n">
        <v>6</v>
      </c>
      <c r="H122" s="687" t="n">
        <v>8.1</v>
      </c>
      <c r="I122" s="68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58">
        <f>HYPERLINK("https://abi.ru/products/Охлажденные/Вязанка/Вязанка/Сардельки/P003237/","Сардельки «Филейские» Весовые NDX мгс ТМ «Вязанка»")</f>
        <v/>
      </c>
      <c r="O122" s="689" t="n"/>
      <c r="P122" s="689" t="n"/>
      <c r="Q122" s="689" t="n"/>
      <c r="R122" s="655" t="n"/>
      <c r="S122" s="40" t="inlineStr"/>
      <c r="T122" s="40" t="inlineStr"/>
      <c r="U122" s="41" t="inlineStr">
        <is>
          <t>кг</t>
        </is>
      </c>
      <c r="V122" s="690" t="n">
        <v>0</v>
      </c>
      <c r="W122" s="69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82" t="n">
        <v>4680115882652</v>
      </c>
      <c r="E123" s="655" t="n"/>
      <c r="F123" s="687" t="n">
        <v>0.33</v>
      </c>
      <c r="G123" s="38" t="n">
        <v>6</v>
      </c>
      <c r="H123" s="687" t="n">
        <v>1.98</v>
      </c>
      <c r="I123" s="68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9" t="inlineStr">
        <is>
          <t>Сардельки «Сливушки с сыром #минидельки» ф/в 0,33 айпил ТМ «Вязанка»</t>
        </is>
      </c>
      <c r="O123" s="689" t="n"/>
      <c r="P123" s="689" t="n"/>
      <c r="Q123" s="689" t="n"/>
      <c r="R123" s="655" t="n"/>
      <c r="S123" s="40" t="inlineStr"/>
      <c r="T123" s="40" t="inlineStr"/>
      <c r="U123" s="41" t="inlineStr">
        <is>
          <t>кг</t>
        </is>
      </c>
      <c r="V123" s="690" t="n">
        <v>0</v>
      </c>
      <c r="W123" s="69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82" t="n">
        <v>4680115880238</v>
      </c>
      <c r="E124" s="655" t="n"/>
      <c r="F124" s="687" t="n">
        <v>0.33</v>
      </c>
      <c r="G124" s="38" t="n">
        <v>6</v>
      </c>
      <c r="H124" s="687" t="n">
        <v>1.98</v>
      </c>
      <c r="I124" s="68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82" t="n">
        <v>4680115881464</v>
      </c>
      <c r="E125" s="655" t="n"/>
      <c r="F125" s="687" t="n">
        <v>0.4</v>
      </c>
      <c r="G125" s="38" t="n">
        <v>6</v>
      </c>
      <c r="H125" s="687" t="n">
        <v>2.4</v>
      </c>
      <c r="I125" s="68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61" t="inlineStr">
        <is>
          <t>Сардельки «Филейские» Фикс.вес 0,4 NDX мгс ТМ «Вязанка»</t>
        </is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90" t="n"/>
      <c r="B126" s="643" t="n"/>
      <c r="C126" s="643" t="n"/>
      <c r="D126" s="643" t="n"/>
      <c r="E126" s="643" t="n"/>
      <c r="F126" s="643" t="n"/>
      <c r="G126" s="643" t="n"/>
      <c r="H126" s="643" t="n"/>
      <c r="I126" s="643" t="n"/>
      <c r="J126" s="643" t="n"/>
      <c r="K126" s="643" t="n"/>
      <c r="L126" s="643" t="n"/>
      <c r="M126" s="692" t="n"/>
      <c r="N126" s="693" t="inlineStr">
        <is>
          <t>Итого</t>
        </is>
      </c>
      <c r="O126" s="663" t="n"/>
      <c r="P126" s="663" t="n"/>
      <c r="Q126" s="663" t="n"/>
      <c r="R126" s="663" t="n"/>
      <c r="S126" s="663" t="n"/>
      <c r="T126" s="664" t="n"/>
      <c r="U126" s="43" t="inlineStr">
        <is>
          <t>кор</t>
        </is>
      </c>
      <c r="V126" s="694">
        <f>IFERROR(V121/H121,"0")+IFERROR(V122/H122,"0")+IFERROR(V123/H123,"0")+IFERROR(V124/H124,"0")+IFERROR(V125/H125,"0")</f>
        <v/>
      </c>
      <c r="W126" s="694">
        <f>IFERROR(W121/H121,"0")+IFERROR(W122/H122,"0")+IFERROR(W123/H123,"0")+IFERROR(W124/H124,"0")+IFERROR(W125/H125,"0")</f>
        <v/>
      </c>
      <c r="X126" s="694">
        <f>IFERROR(IF(X121="",0,X121),"0")+IFERROR(IF(X122="",0,X122),"0")+IFERROR(IF(X123="",0,X123),"0")+IFERROR(IF(X124="",0,X124),"0")+IFERROR(IF(X125="",0,X125),"0")</f>
        <v/>
      </c>
      <c r="Y126" s="695" t="n"/>
      <c r="Z126" s="695" t="n"/>
    </row>
    <row r="127">
      <c r="A127" s="643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кг</t>
        </is>
      </c>
      <c r="V127" s="694">
        <f>IFERROR(SUM(V121:V125),"0")</f>
        <v/>
      </c>
      <c r="W127" s="694">
        <f>IFERROR(SUM(W121:W125),"0")</f>
        <v/>
      </c>
      <c r="X127" s="43" t="n"/>
      <c r="Y127" s="695" t="n"/>
      <c r="Z127" s="695" t="n"/>
    </row>
    <row r="128" ht="16.5" customHeight="1">
      <c r="A128" s="380" t="inlineStr">
        <is>
          <t>Сливушки</t>
        </is>
      </c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43" t="n"/>
      <c r="N128" s="643" t="n"/>
      <c r="O128" s="643" t="n"/>
      <c r="P128" s="643" t="n"/>
      <c r="Q128" s="643" t="n"/>
      <c r="R128" s="643" t="n"/>
      <c r="S128" s="643" t="n"/>
      <c r="T128" s="643" t="n"/>
      <c r="U128" s="643" t="n"/>
      <c r="V128" s="643" t="n"/>
      <c r="W128" s="643" t="n"/>
      <c r="X128" s="643" t="n"/>
      <c r="Y128" s="380" t="n"/>
      <c r="Z128" s="380" t="n"/>
    </row>
    <row r="129" ht="14.25" customHeight="1">
      <c r="A129" s="381" t="inlineStr">
        <is>
          <t>Сосиски</t>
        </is>
      </c>
      <c r="B129" s="643" t="n"/>
      <c r="C129" s="643" t="n"/>
      <c r="D129" s="643" t="n"/>
      <c r="E129" s="643" t="n"/>
      <c r="F129" s="643" t="n"/>
      <c r="G129" s="643" t="n"/>
      <c r="H129" s="643" t="n"/>
      <c r="I129" s="643" t="n"/>
      <c r="J129" s="643" t="n"/>
      <c r="K129" s="643" t="n"/>
      <c r="L129" s="643" t="n"/>
      <c r="M129" s="643" t="n"/>
      <c r="N129" s="643" t="n"/>
      <c r="O129" s="643" t="n"/>
      <c r="P129" s="643" t="n"/>
      <c r="Q129" s="643" t="n"/>
      <c r="R129" s="643" t="n"/>
      <c r="S129" s="643" t="n"/>
      <c r="T129" s="643" t="n"/>
      <c r="U129" s="643" t="n"/>
      <c r="V129" s="643" t="n"/>
      <c r="W129" s="643" t="n"/>
      <c r="X129" s="643" t="n"/>
      <c r="Y129" s="381" t="n"/>
      <c r="Z129" s="381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82" t="n">
        <v>4607091385168</v>
      </c>
      <c r="E130" s="655" t="n"/>
      <c r="F130" s="687" t="n">
        <v>1.4</v>
      </c>
      <c r="G130" s="38" t="n">
        <v>6</v>
      </c>
      <c r="H130" s="687" t="n">
        <v>8.4</v>
      </c>
      <c r="I130" s="68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62" t="inlineStr">
        <is>
          <t>Сосиски «Вязанка Сливочные» Весовые П/а мгс ТМ «Вязанка»</t>
        </is>
      </c>
      <c r="O130" s="689" t="n"/>
      <c r="P130" s="689" t="n"/>
      <c r="Q130" s="689" t="n"/>
      <c r="R130" s="655" t="n"/>
      <c r="S130" s="40" t="inlineStr"/>
      <c r="T130" s="40" t="inlineStr"/>
      <c r="U130" s="41" t="inlineStr">
        <is>
          <t>кг</t>
        </is>
      </c>
      <c r="V130" s="690" t="n">
        <v>0</v>
      </c>
      <c r="W130" s="69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82" t="n">
        <v>4607091383256</v>
      </c>
      <c r="E131" s="655" t="n"/>
      <c r="F131" s="687" t="n">
        <v>0.33</v>
      </c>
      <c r="G131" s="38" t="n">
        <v>6</v>
      </c>
      <c r="H131" s="687" t="n">
        <v>1.98</v>
      </c>
      <c r="I131" s="68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6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89" t="n"/>
      <c r="P131" s="689" t="n"/>
      <c r="Q131" s="689" t="n"/>
      <c r="R131" s="655" t="n"/>
      <c r="S131" s="40" t="inlineStr"/>
      <c r="T131" s="40" t="inlineStr"/>
      <c r="U131" s="41" t="inlineStr">
        <is>
          <t>кг</t>
        </is>
      </c>
      <c r="V131" s="690" t="n">
        <v>0</v>
      </c>
      <c r="W131" s="69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82" t="n">
        <v>4607091385748</v>
      </c>
      <c r="E132" s="655" t="n"/>
      <c r="F132" s="687" t="n">
        <v>0.45</v>
      </c>
      <c r="G132" s="38" t="n">
        <v>6</v>
      </c>
      <c r="H132" s="687" t="n">
        <v>2.7</v>
      </c>
      <c r="I132" s="68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90" t="n"/>
      <c r="B133" s="643" t="n"/>
      <c r="C133" s="643" t="n"/>
      <c r="D133" s="643" t="n"/>
      <c r="E133" s="643" t="n"/>
      <c r="F133" s="643" t="n"/>
      <c r="G133" s="643" t="n"/>
      <c r="H133" s="643" t="n"/>
      <c r="I133" s="643" t="n"/>
      <c r="J133" s="643" t="n"/>
      <c r="K133" s="643" t="n"/>
      <c r="L133" s="643" t="n"/>
      <c r="M133" s="692" t="n"/>
      <c r="N133" s="693" t="inlineStr">
        <is>
          <t>Итого</t>
        </is>
      </c>
      <c r="O133" s="663" t="n"/>
      <c r="P133" s="663" t="n"/>
      <c r="Q133" s="663" t="n"/>
      <c r="R133" s="663" t="n"/>
      <c r="S133" s="663" t="n"/>
      <c r="T133" s="664" t="n"/>
      <c r="U133" s="43" t="inlineStr">
        <is>
          <t>кор</t>
        </is>
      </c>
      <c r="V133" s="694">
        <f>IFERROR(V130/H130,"0")+IFERROR(V131/H131,"0")+IFERROR(V132/H132,"0")</f>
        <v/>
      </c>
      <c r="W133" s="694">
        <f>IFERROR(W130/H130,"0")+IFERROR(W131/H131,"0")+IFERROR(W132/H132,"0")</f>
        <v/>
      </c>
      <c r="X133" s="694">
        <f>IFERROR(IF(X130="",0,X130),"0")+IFERROR(IF(X131="",0,X131),"0")+IFERROR(IF(X132="",0,X132),"0")</f>
        <v/>
      </c>
      <c r="Y133" s="695" t="n"/>
      <c r="Z133" s="695" t="n"/>
    </row>
    <row r="134">
      <c r="A134" s="643" t="n"/>
      <c r="B134" s="643" t="n"/>
      <c r="C134" s="643" t="n"/>
      <c r="D134" s="643" t="n"/>
      <c r="E134" s="643" t="n"/>
      <c r="F134" s="643" t="n"/>
      <c r="G134" s="643" t="n"/>
      <c r="H134" s="643" t="n"/>
      <c r="I134" s="643" t="n"/>
      <c r="J134" s="643" t="n"/>
      <c r="K134" s="643" t="n"/>
      <c r="L134" s="643" t="n"/>
      <c r="M134" s="692" t="n"/>
      <c r="N134" s="693" t="inlineStr">
        <is>
          <t>Итого</t>
        </is>
      </c>
      <c r="O134" s="663" t="n"/>
      <c r="P134" s="663" t="n"/>
      <c r="Q134" s="663" t="n"/>
      <c r="R134" s="663" t="n"/>
      <c r="S134" s="663" t="n"/>
      <c r="T134" s="664" t="n"/>
      <c r="U134" s="43" t="inlineStr">
        <is>
          <t>кг</t>
        </is>
      </c>
      <c r="V134" s="694">
        <f>IFERROR(SUM(V130:V132),"0")</f>
        <v/>
      </c>
      <c r="W134" s="694">
        <f>IFERROR(SUM(W130:W132),"0")</f>
        <v/>
      </c>
      <c r="X134" s="43" t="n"/>
      <c r="Y134" s="695" t="n"/>
      <c r="Z134" s="695" t="n"/>
    </row>
    <row r="135" ht="27.75" customHeight="1">
      <c r="A135" s="379" t="inlineStr">
        <is>
          <t>Стародворье</t>
        </is>
      </c>
      <c r="B135" s="686" t="n"/>
      <c r="C135" s="686" t="n"/>
      <c r="D135" s="686" t="n"/>
      <c r="E135" s="686" t="n"/>
      <c r="F135" s="686" t="n"/>
      <c r="G135" s="686" t="n"/>
      <c r="H135" s="686" t="n"/>
      <c r="I135" s="686" t="n"/>
      <c r="J135" s="686" t="n"/>
      <c r="K135" s="686" t="n"/>
      <c r="L135" s="686" t="n"/>
      <c r="M135" s="686" t="n"/>
      <c r="N135" s="686" t="n"/>
      <c r="O135" s="686" t="n"/>
      <c r="P135" s="686" t="n"/>
      <c r="Q135" s="686" t="n"/>
      <c r="R135" s="686" t="n"/>
      <c r="S135" s="686" t="n"/>
      <c r="T135" s="686" t="n"/>
      <c r="U135" s="686" t="n"/>
      <c r="V135" s="686" t="n"/>
      <c r="W135" s="686" t="n"/>
      <c r="X135" s="686" t="n"/>
      <c r="Y135" s="55" t="n"/>
      <c r="Z135" s="55" t="n"/>
    </row>
    <row r="136" ht="16.5" customHeight="1">
      <c r="A136" s="380" t="inlineStr">
        <is>
          <t>Золоченная в печи</t>
        </is>
      </c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43" t="n"/>
      <c r="N136" s="643" t="n"/>
      <c r="O136" s="643" t="n"/>
      <c r="P136" s="643" t="n"/>
      <c r="Q136" s="643" t="n"/>
      <c r="R136" s="643" t="n"/>
      <c r="S136" s="643" t="n"/>
      <c r="T136" s="643" t="n"/>
      <c r="U136" s="643" t="n"/>
      <c r="V136" s="643" t="n"/>
      <c r="W136" s="643" t="n"/>
      <c r="X136" s="643" t="n"/>
      <c r="Y136" s="380" t="n"/>
      <c r="Z136" s="380" t="n"/>
    </row>
    <row r="137" ht="14.25" customHeight="1">
      <c r="A137" s="381" t="inlineStr">
        <is>
          <t>Вареные колбасы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1" t="n"/>
      <c r="Z137" s="381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82" t="n">
        <v>4607091383423</v>
      </c>
      <c r="E138" s="655" t="n"/>
      <c r="F138" s="687" t="n">
        <v>1.35</v>
      </c>
      <c r="G138" s="38" t="n">
        <v>8</v>
      </c>
      <c r="H138" s="687" t="n">
        <v>10.8</v>
      </c>
      <c r="I138" s="68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6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89" t="n"/>
      <c r="P138" s="689" t="n"/>
      <c r="Q138" s="689" t="n"/>
      <c r="R138" s="655" t="n"/>
      <c r="S138" s="40" t="inlineStr"/>
      <c r="T138" s="40" t="inlineStr"/>
      <c r="U138" s="41" t="inlineStr">
        <is>
          <t>кг</t>
        </is>
      </c>
      <c r="V138" s="690" t="n">
        <v>0</v>
      </c>
      <c r="W138" s="69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82" t="n">
        <v>4607091381405</v>
      </c>
      <c r="E139" s="655" t="n"/>
      <c r="F139" s="687" t="n">
        <v>1.35</v>
      </c>
      <c r="G139" s="38" t="n">
        <v>8</v>
      </c>
      <c r="H139" s="687" t="n">
        <v>10.8</v>
      </c>
      <c r="I139" s="68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6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82" t="n">
        <v>4607091386516</v>
      </c>
      <c r="E140" s="655" t="n"/>
      <c r="F140" s="687" t="n">
        <v>1.4</v>
      </c>
      <c r="G140" s="38" t="n">
        <v>8</v>
      </c>
      <c r="H140" s="687" t="n">
        <v>11.2</v>
      </c>
      <c r="I140" s="68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6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90" t="n"/>
      <c r="B141" s="643" t="n"/>
      <c r="C141" s="643" t="n"/>
      <c r="D141" s="643" t="n"/>
      <c r="E141" s="643" t="n"/>
      <c r="F141" s="643" t="n"/>
      <c r="G141" s="643" t="n"/>
      <c r="H141" s="643" t="n"/>
      <c r="I141" s="643" t="n"/>
      <c r="J141" s="643" t="n"/>
      <c r="K141" s="643" t="n"/>
      <c r="L141" s="643" t="n"/>
      <c r="M141" s="692" t="n"/>
      <c r="N141" s="693" t="inlineStr">
        <is>
          <t>Итого</t>
        </is>
      </c>
      <c r="O141" s="663" t="n"/>
      <c r="P141" s="663" t="n"/>
      <c r="Q141" s="663" t="n"/>
      <c r="R141" s="663" t="n"/>
      <c r="S141" s="663" t="n"/>
      <c r="T141" s="664" t="n"/>
      <c r="U141" s="43" t="inlineStr">
        <is>
          <t>кор</t>
        </is>
      </c>
      <c r="V141" s="694">
        <f>IFERROR(V138/H138,"0")+IFERROR(V139/H139,"0")+IFERROR(V140/H140,"0")</f>
        <v/>
      </c>
      <c r="W141" s="694">
        <f>IFERROR(W138/H138,"0")+IFERROR(W139/H139,"0")+IFERROR(W140/H140,"0")</f>
        <v/>
      </c>
      <c r="X141" s="694">
        <f>IFERROR(IF(X138="",0,X138),"0")+IFERROR(IF(X139="",0,X139),"0")+IFERROR(IF(X140="",0,X140),"0")</f>
        <v/>
      </c>
      <c r="Y141" s="695" t="n"/>
      <c r="Z141" s="695" t="n"/>
    </row>
    <row r="142">
      <c r="A142" s="643" t="n"/>
      <c r="B142" s="643" t="n"/>
      <c r="C142" s="643" t="n"/>
      <c r="D142" s="643" t="n"/>
      <c r="E142" s="643" t="n"/>
      <c r="F142" s="643" t="n"/>
      <c r="G142" s="643" t="n"/>
      <c r="H142" s="643" t="n"/>
      <c r="I142" s="643" t="n"/>
      <c r="J142" s="643" t="n"/>
      <c r="K142" s="643" t="n"/>
      <c r="L142" s="643" t="n"/>
      <c r="M142" s="692" t="n"/>
      <c r="N142" s="693" t="inlineStr">
        <is>
          <t>Итого</t>
        </is>
      </c>
      <c r="O142" s="663" t="n"/>
      <c r="P142" s="663" t="n"/>
      <c r="Q142" s="663" t="n"/>
      <c r="R142" s="663" t="n"/>
      <c r="S142" s="663" t="n"/>
      <c r="T142" s="664" t="n"/>
      <c r="U142" s="43" t="inlineStr">
        <is>
          <t>кг</t>
        </is>
      </c>
      <c r="V142" s="694">
        <f>IFERROR(SUM(V138:V140),"0")</f>
        <v/>
      </c>
      <c r="W142" s="694">
        <f>IFERROR(SUM(W138:W140),"0")</f>
        <v/>
      </c>
      <c r="X142" s="43" t="n"/>
      <c r="Y142" s="695" t="n"/>
      <c r="Z142" s="695" t="n"/>
    </row>
    <row r="143" ht="16.5" customHeight="1">
      <c r="A143" s="380" t="inlineStr">
        <is>
          <t>Мясорубская</t>
        </is>
      </c>
      <c r="B143" s="643" t="n"/>
      <c r="C143" s="643" t="n"/>
      <c r="D143" s="643" t="n"/>
      <c r="E143" s="643" t="n"/>
      <c r="F143" s="643" t="n"/>
      <c r="G143" s="643" t="n"/>
      <c r="H143" s="643" t="n"/>
      <c r="I143" s="643" t="n"/>
      <c r="J143" s="643" t="n"/>
      <c r="K143" s="643" t="n"/>
      <c r="L143" s="643" t="n"/>
      <c r="M143" s="643" t="n"/>
      <c r="N143" s="643" t="n"/>
      <c r="O143" s="643" t="n"/>
      <c r="P143" s="643" t="n"/>
      <c r="Q143" s="643" t="n"/>
      <c r="R143" s="643" t="n"/>
      <c r="S143" s="643" t="n"/>
      <c r="T143" s="643" t="n"/>
      <c r="U143" s="643" t="n"/>
      <c r="V143" s="643" t="n"/>
      <c r="W143" s="643" t="n"/>
      <c r="X143" s="643" t="n"/>
      <c r="Y143" s="380" t="n"/>
      <c r="Z143" s="380" t="n"/>
    </row>
    <row r="144" ht="14.25" customHeight="1">
      <c r="A144" s="381" t="inlineStr">
        <is>
          <t>Копченые колбасы</t>
        </is>
      </c>
      <c r="B144" s="643" t="n"/>
      <c r="C144" s="643" t="n"/>
      <c r="D144" s="643" t="n"/>
      <c r="E144" s="643" t="n"/>
      <c r="F144" s="643" t="n"/>
      <c r="G144" s="643" t="n"/>
      <c r="H144" s="643" t="n"/>
      <c r="I144" s="643" t="n"/>
      <c r="J144" s="643" t="n"/>
      <c r="K144" s="643" t="n"/>
      <c r="L144" s="643" t="n"/>
      <c r="M144" s="643" t="n"/>
      <c r="N144" s="643" t="n"/>
      <c r="O144" s="643" t="n"/>
      <c r="P144" s="643" t="n"/>
      <c r="Q144" s="643" t="n"/>
      <c r="R144" s="643" t="n"/>
      <c r="S144" s="643" t="n"/>
      <c r="T144" s="643" t="n"/>
      <c r="U144" s="643" t="n"/>
      <c r="V144" s="643" t="n"/>
      <c r="W144" s="643" t="n"/>
      <c r="X144" s="643" t="n"/>
      <c r="Y144" s="381" t="n"/>
      <c r="Z144" s="381" t="n"/>
    </row>
    <row r="145" ht="16.5" customHeight="1">
      <c r="A145" s="64" t="inlineStr">
        <is>
          <t>SU003046</t>
        </is>
      </c>
      <c r="B145" s="64" t="inlineStr">
        <is>
          <t>P003598</t>
        </is>
      </c>
      <c r="C145" s="37" t="n">
        <v>4301031245</v>
      </c>
      <c r="D145" s="382" t="n">
        <v>4680115883963</v>
      </c>
      <c r="E145" s="655" t="n"/>
      <c r="F145" s="687" t="n">
        <v>0.28</v>
      </c>
      <c r="G145" s="38" t="n">
        <v>6</v>
      </c>
      <c r="H145" s="687" t="n">
        <v>1.68</v>
      </c>
      <c r="I145" s="687" t="n">
        <v>1.78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 t="inlineStr">
        <is>
          <t>П/к колбасы «Мясорубская» ф/в 0,28 н/о ТМ «Стародворье»</t>
        </is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>
        <is>
          <t>Новинка</t>
        </is>
      </c>
      <c r="AD145" s="71" t="n"/>
      <c r="BA145" s="146" t="inlineStr">
        <is>
          <t>КИ</t>
        </is>
      </c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82" t="n">
        <v>4680115880993</v>
      </c>
      <c r="E146" s="655" t="n"/>
      <c r="F146" s="687" t="n">
        <v>0.7</v>
      </c>
      <c r="G146" s="38" t="n">
        <v>6</v>
      </c>
      <c r="H146" s="687" t="n">
        <v>4.2</v>
      </c>
      <c r="I146" s="68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82" t="n">
        <v>4680115881761</v>
      </c>
      <c r="E147" s="655" t="n"/>
      <c r="F147" s="687" t="n">
        <v>0.7</v>
      </c>
      <c r="G147" s="38" t="n">
        <v>6</v>
      </c>
      <c r="H147" s="687" t="n">
        <v>4.2</v>
      </c>
      <c r="I147" s="68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82" t="n">
        <v>4680115881563</v>
      </c>
      <c r="E148" s="655" t="n"/>
      <c r="F148" s="687" t="n">
        <v>0.7</v>
      </c>
      <c r="G148" s="38" t="n">
        <v>6</v>
      </c>
      <c r="H148" s="687" t="n">
        <v>4.2</v>
      </c>
      <c r="I148" s="68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89" t="n"/>
      <c r="P148" s="689" t="n"/>
      <c r="Q148" s="689" t="n"/>
      <c r="R148" s="655" t="n"/>
      <c r="S148" s="40" t="inlineStr"/>
      <c r="T148" s="40" t="inlineStr"/>
      <c r="U148" s="41" t="inlineStr">
        <is>
          <t>кг</t>
        </is>
      </c>
      <c r="V148" s="690" t="n">
        <v>0</v>
      </c>
      <c r="W148" s="69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82" t="n">
        <v>4680115880986</v>
      </c>
      <c r="E149" s="655" t="n"/>
      <c r="F149" s="687" t="n">
        <v>0.35</v>
      </c>
      <c r="G149" s="38" t="n">
        <v>6</v>
      </c>
      <c r="H149" s="687" t="n">
        <v>2.1</v>
      </c>
      <c r="I149" s="68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89" t="n"/>
      <c r="P149" s="689" t="n"/>
      <c r="Q149" s="689" t="n"/>
      <c r="R149" s="655" t="n"/>
      <c r="S149" s="40" t="inlineStr"/>
      <c r="T149" s="40" t="inlineStr"/>
      <c r="U149" s="41" t="inlineStr">
        <is>
          <t>кг</t>
        </is>
      </c>
      <c r="V149" s="690" t="n">
        <v>35</v>
      </c>
      <c r="W149" s="69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82" t="n">
        <v>4680115880207</v>
      </c>
      <c r="E150" s="655" t="n"/>
      <c r="F150" s="687" t="n">
        <v>0.4</v>
      </c>
      <c r="G150" s="38" t="n">
        <v>6</v>
      </c>
      <c r="H150" s="687" t="n">
        <v>2.4</v>
      </c>
      <c r="I150" s="68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89" t="n"/>
      <c r="P150" s="689" t="n"/>
      <c r="Q150" s="689" t="n"/>
      <c r="R150" s="655" t="n"/>
      <c r="S150" s="40" t="inlineStr"/>
      <c r="T150" s="40" t="inlineStr"/>
      <c r="U150" s="41" t="inlineStr">
        <is>
          <t>кг</t>
        </is>
      </c>
      <c r="V150" s="690" t="n">
        <v>0</v>
      </c>
      <c r="W150" s="69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82" t="n">
        <v>4680115881785</v>
      </c>
      <c r="E151" s="655" t="n"/>
      <c r="F151" s="687" t="n">
        <v>0.35</v>
      </c>
      <c r="G151" s="38" t="n">
        <v>6</v>
      </c>
      <c r="H151" s="687" t="n">
        <v>2.1</v>
      </c>
      <c r="I151" s="68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89" t="n"/>
      <c r="P151" s="689" t="n"/>
      <c r="Q151" s="689" t="n"/>
      <c r="R151" s="655" t="n"/>
      <c r="S151" s="40" t="inlineStr"/>
      <c r="T151" s="40" t="inlineStr"/>
      <c r="U151" s="41" t="inlineStr">
        <is>
          <t>кг</t>
        </is>
      </c>
      <c r="V151" s="690" t="n">
        <v>0</v>
      </c>
      <c r="W151" s="69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82" t="n">
        <v>4680115881679</v>
      </c>
      <c r="E152" s="655" t="n"/>
      <c r="F152" s="687" t="n">
        <v>0.35</v>
      </c>
      <c r="G152" s="38" t="n">
        <v>6</v>
      </c>
      <c r="H152" s="687" t="n">
        <v>2.1</v>
      </c>
      <c r="I152" s="68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82" t="n">
        <v>4680115880191</v>
      </c>
      <c r="E153" s="655" t="n"/>
      <c r="F153" s="687" t="n">
        <v>0.4</v>
      </c>
      <c r="G153" s="38" t="n">
        <v>6</v>
      </c>
      <c r="H153" s="687" t="n">
        <v>2.4</v>
      </c>
      <c r="I153" s="68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IFERROR(V145/H145,"0")+IFERROR(V146/H146,"0")+IFERROR(V147/H147,"0")+IFERROR(V148/H148,"0")+IFERROR(V149/H149,"0")+IFERROR(V150/H150,"0")+IFERROR(V151/H151,"0")+IFERROR(V152/H152,"0")+IFERROR(V153/H153,"0")</f>
        <v/>
      </c>
      <c r="W154" s="694">
        <f>IFERROR(W145/H145,"0")+IFERROR(W146/H146,"0")+IFERROR(W147/H147,"0")+IFERROR(W148/H148,"0")+IFERROR(W149/H149,"0")+IFERROR(W150/H150,"0")+IFERROR(W151/H151,"0")+IFERROR(W152/H152,"0")+IFERROR(W153/H153,"0")</f>
        <v/>
      </c>
      <c r="X154" s="69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IFERROR(SUM(V145:V153),"0")</f>
        <v/>
      </c>
      <c r="W155" s="694">
        <f>IFERROR(SUM(W145:W153),"0")</f>
        <v/>
      </c>
      <c r="X155" s="43" t="n"/>
      <c r="Y155" s="695" t="n"/>
      <c r="Z155" s="695" t="n"/>
    </row>
    <row r="156" ht="16.5" customHeight="1">
      <c r="A156" s="380" t="inlineStr">
        <is>
          <t>Сочинка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0" t="n"/>
      <c r="Z156" s="380" t="n"/>
    </row>
    <row r="157" ht="14.25" customHeight="1">
      <c r="A157" s="381" t="inlineStr">
        <is>
          <t>Вареные колбасы</t>
        </is>
      </c>
      <c r="B157" s="643" t="n"/>
      <c r="C157" s="643" t="n"/>
      <c r="D157" s="643" t="n"/>
      <c r="E157" s="643" t="n"/>
      <c r="F157" s="643" t="n"/>
      <c r="G157" s="643" t="n"/>
      <c r="H157" s="643" t="n"/>
      <c r="I157" s="643" t="n"/>
      <c r="J157" s="643" t="n"/>
      <c r="K157" s="643" t="n"/>
      <c r="L157" s="643" t="n"/>
      <c r="M157" s="643" t="n"/>
      <c r="N157" s="643" t="n"/>
      <c r="O157" s="643" t="n"/>
      <c r="P157" s="643" t="n"/>
      <c r="Q157" s="643" t="n"/>
      <c r="R157" s="643" t="n"/>
      <c r="S157" s="643" t="n"/>
      <c r="T157" s="643" t="n"/>
      <c r="U157" s="643" t="n"/>
      <c r="V157" s="643" t="n"/>
      <c r="W157" s="643" t="n"/>
      <c r="X157" s="643" t="n"/>
      <c r="Y157" s="381" t="n"/>
      <c r="Z157" s="381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82" t="n">
        <v>4680115881402</v>
      </c>
      <c r="E158" s="655" t="n"/>
      <c r="F158" s="687" t="n">
        <v>1.35</v>
      </c>
      <c r="G158" s="38" t="n">
        <v>8</v>
      </c>
      <c r="H158" s="687" t="n">
        <v>10.8</v>
      </c>
      <c r="I158" s="68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7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82" t="n">
        <v>4680115881396</v>
      </c>
      <c r="E159" s="655" t="n"/>
      <c r="F159" s="687" t="n">
        <v>0.45</v>
      </c>
      <c r="G159" s="38" t="n">
        <v>6</v>
      </c>
      <c r="H159" s="687" t="n">
        <v>2.7</v>
      </c>
      <c r="I159" s="68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7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89" t="n"/>
      <c r="P159" s="689" t="n"/>
      <c r="Q159" s="689" t="n"/>
      <c r="R159" s="655" t="n"/>
      <c r="S159" s="40" t="inlineStr"/>
      <c r="T159" s="40" t="inlineStr"/>
      <c r="U159" s="41" t="inlineStr">
        <is>
          <t>кг</t>
        </is>
      </c>
      <c r="V159" s="690" t="n">
        <v>0</v>
      </c>
      <c r="W159" s="69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90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кор</t>
        </is>
      </c>
      <c r="V160" s="694">
        <f>IFERROR(V158/H158,"0")+IFERROR(V159/H159,"0")</f>
        <v/>
      </c>
      <c r="W160" s="694">
        <f>IFERROR(W158/H158,"0")+IFERROR(W159/H159,"0")</f>
        <v/>
      </c>
      <c r="X160" s="694">
        <f>IFERROR(IF(X158="",0,X158),"0")+IFERROR(IF(X159="",0,X159),"0")</f>
        <v/>
      </c>
      <c r="Y160" s="695" t="n"/>
      <c r="Z160" s="695" t="n"/>
    </row>
    <row r="161">
      <c r="A161" s="643" t="n"/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92" t="n"/>
      <c r="N161" s="693" t="inlineStr">
        <is>
          <t>Итого</t>
        </is>
      </c>
      <c r="O161" s="663" t="n"/>
      <c r="P161" s="663" t="n"/>
      <c r="Q161" s="663" t="n"/>
      <c r="R161" s="663" t="n"/>
      <c r="S161" s="663" t="n"/>
      <c r="T161" s="664" t="n"/>
      <c r="U161" s="43" t="inlineStr">
        <is>
          <t>кг</t>
        </is>
      </c>
      <c r="V161" s="694">
        <f>IFERROR(SUM(V158:V159),"0")</f>
        <v/>
      </c>
      <c r="W161" s="694">
        <f>IFERROR(SUM(W158:W159),"0")</f>
        <v/>
      </c>
      <c r="X161" s="43" t="n"/>
      <c r="Y161" s="695" t="n"/>
      <c r="Z161" s="695" t="n"/>
    </row>
    <row r="162" ht="14.25" customHeight="1">
      <c r="A162" s="381" t="inlineStr">
        <is>
          <t>Ветчины</t>
        </is>
      </c>
      <c r="B162" s="643" t="n"/>
      <c r="C162" s="643" t="n"/>
      <c r="D162" s="643" t="n"/>
      <c r="E162" s="643" t="n"/>
      <c r="F162" s="643" t="n"/>
      <c r="G162" s="643" t="n"/>
      <c r="H162" s="643" t="n"/>
      <c r="I162" s="643" t="n"/>
      <c r="J162" s="643" t="n"/>
      <c r="K162" s="643" t="n"/>
      <c r="L162" s="643" t="n"/>
      <c r="M162" s="643" t="n"/>
      <c r="N162" s="643" t="n"/>
      <c r="O162" s="643" t="n"/>
      <c r="P162" s="643" t="n"/>
      <c r="Q162" s="643" t="n"/>
      <c r="R162" s="643" t="n"/>
      <c r="S162" s="643" t="n"/>
      <c r="T162" s="643" t="n"/>
      <c r="U162" s="643" t="n"/>
      <c r="V162" s="643" t="n"/>
      <c r="W162" s="643" t="n"/>
      <c r="X162" s="643" t="n"/>
      <c r="Y162" s="381" t="n"/>
      <c r="Z162" s="381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82" t="n">
        <v>4680115882935</v>
      </c>
      <c r="E163" s="655" t="n"/>
      <c r="F163" s="687" t="n">
        <v>1.35</v>
      </c>
      <c r="G163" s="38" t="n">
        <v>8</v>
      </c>
      <c r="H163" s="687" t="n">
        <v>10.8</v>
      </c>
      <c r="I163" s="68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79" t="inlineStr">
        <is>
          <t>Ветчина «Сочинка с сочным окороком» Весовой п/а ТМ «Стародворье»</t>
        </is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82" t="n">
        <v>4680115880764</v>
      </c>
      <c r="E164" s="655" t="n"/>
      <c r="F164" s="687" t="n">
        <v>0.35</v>
      </c>
      <c r="G164" s="38" t="n">
        <v>6</v>
      </c>
      <c r="H164" s="687" t="n">
        <v>2.1</v>
      </c>
      <c r="I164" s="68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8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90" t="n"/>
      <c r="B165" s="643" t="n"/>
      <c r="C165" s="643" t="n"/>
      <c r="D165" s="643" t="n"/>
      <c r="E165" s="643" t="n"/>
      <c r="F165" s="643" t="n"/>
      <c r="G165" s="643" t="n"/>
      <c r="H165" s="643" t="n"/>
      <c r="I165" s="643" t="n"/>
      <c r="J165" s="643" t="n"/>
      <c r="K165" s="643" t="n"/>
      <c r="L165" s="643" t="n"/>
      <c r="M165" s="692" t="n"/>
      <c r="N165" s="693" t="inlineStr">
        <is>
          <t>Итого</t>
        </is>
      </c>
      <c r="O165" s="663" t="n"/>
      <c r="P165" s="663" t="n"/>
      <c r="Q165" s="663" t="n"/>
      <c r="R165" s="663" t="n"/>
      <c r="S165" s="663" t="n"/>
      <c r="T165" s="664" t="n"/>
      <c r="U165" s="43" t="inlineStr">
        <is>
          <t>кор</t>
        </is>
      </c>
      <c r="V165" s="694">
        <f>IFERROR(V163/H163,"0")+IFERROR(V164/H164,"0")</f>
        <v/>
      </c>
      <c r="W165" s="694">
        <f>IFERROR(W163/H163,"0")+IFERROR(W164/H164,"0")</f>
        <v/>
      </c>
      <c r="X165" s="694">
        <f>IFERROR(IF(X163="",0,X163),"0")+IFERROR(IF(X164="",0,X164),"0")</f>
        <v/>
      </c>
      <c r="Y165" s="695" t="n"/>
      <c r="Z165" s="695" t="n"/>
    </row>
    <row r="166">
      <c r="A166" s="643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кг</t>
        </is>
      </c>
      <c r="V166" s="694">
        <f>IFERROR(SUM(V163:V164),"0")</f>
        <v/>
      </c>
      <c r="W166" s="694">
        <f>IFERROR(SUM(W163:W164),"0")</f>
        <v/>
      </c>
      <c r="X166" s="43" t="n"/>
      <c r="Y166" s="695" t="n"/>
      <c r="Z166" s="695" t="n"/>
    </row>
    <row r="167" ht="14.25" customHeight="1">
      <c r="A167" s="381" t="inlineStr">
        <is>
          <t>Копченые колбасы</t>
        </is>
      </c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43" t="n"/>
      <c r="N167" s="643" t="n"/>
      <c r="O167" s="643" t="n"/>
      <c r="P167" s="643" t="n"/>
      <c r="Q167" s="643" t="n"/>
      <c r="R167" s="643" t="n"/>
      <c r="S167" s="643" t="n"/>
      <c r="T167" s="643" t="n"/>
      <c r="U167" s="643" t="n"/>
      <c r="V167" s="643" t="n"/>
      <c r="W167" s="643" t="n"/>
      <c r="X167" s="643" t="n"/>
      <c r="Y167" s="381" t="n"/>
      <c r="Z167" s="381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82" t="n">
        <v>4680115882683</v>
      </c>
      <c r="E168" s="655" t="n"/>
      <c r="F168" s="687" t="n">
        <v>0.9</v>
      </c>
      <c r="G168" s="38" t="n">
        <v>6</v>
      </c>
      <c r="H168" s="687" t="n">
        <v>5.4</v>
      </c>
      <c r="I168" s="68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8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89" t="n"/>
      <c r="P168" s="689" t="n"/>
      <c r="Q168" s="689" t="n"/>
      <c r="R168" s="655" t="n"/>
      <c r="S168" s="40" t="inlineStr"/>
      <c r="T168" s="40" t="inlineStr"/>
      <c r="U168" s="41" t="inlineStr">
        <is>
          <t>кг</t>
        </is>
      </c>
      <c r="V168" s="690" t="n">
        <v>0</v>
      </c>
      <c r="W168" s="69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82" t="n">
        <v>4680115882690</v>
      </c>
      <c r="E169" s="655" t="n"/>
      <c r="F169" s="687" t="n">
        <v>0.9</v>
      </c>
      <c r="G169" s="38" t="n">
        <v>6</v>
      </c>
      <c r="H169" s="687" t="n">
        <v>5.4</v>
      </c>
      <c r="I169" s="68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0</v>
      </c>
      <c r="W169" s="69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82" t="n">
        <v>4680115882669</v>
      </c>
      <c r="E170" s="655" t="n"/>
      <c r="F170" s="687" t="n">
        <v>0.9</v>
      </c>
      <c r="G170" s="38" t="n">
        <v>6</v>
      </c>
      <c r="H170" s="687" t="n">
        <v>5.4</v>
      </c>
      <c r="I170" s="68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82" t="n">
        <v>4680115882676</v>
      </c>
      <c r="E171" s="655" t="n"/>
      <c r="F171" s="687" t="n">
        <v>0.9</v>
      </c>
      <c r="G171" s="38" t="n">
        <v>6</v>
      </c>
      <c r="H171" s="687" t="n">
        <v>5.4</v>
      </c>
      <c r="I171" s="68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0</v>
      </c>
      <c r="W171" s="69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90" t="n"/>
      <c r="B172" s="643" t="n"/>
      <c r="C172" s="643" t="n"/>
      <c r="D172" s="643" t="n"/>
      <c r="E172" s="643" t="n"/>
      <c r="F172" s="643" t="n"/>
      <c r="G172" s="643" t="n"/>
      <c r="H172" s="643" t="n"/>
      <c r="I172" s="643" t="n"/>
      <c r="J172" s="643" t="n"/>
      <c r="K172" s="643" t="n"/>
      <c r="L172" s="643" t="n"/>
      <c r="M172" s="692" t="n"/>
      <c r="N172" s="693" t="inlineStr">
        <is>
          <t>Итого</t>
        </is>
      </c>
      <c r="O172" s="663" t="n"/>
      <c r="P172" s="663" t="n"/>
      <c r="Q172" s="663" t="n"/>
      <c r="R172" s="663" t="n"/>
      <c r="S172" s="663" t="n"/>
      <c r="T172" s="664" t="n"/>
      <c r="U172" s="43" t="inlineStr">
        <is>
          <t>кор</t>
        </is>
      </c>
      <c r="V172" s="694">
        <f>IFERROR(V168/H168,"0")+IFERROR(V169/H169,"0")+IFERROR(V170/H170,"0")+IFERROR(V171/H171,"0")</f>
        <v/>
      </c>
      <c r="W172" s="694">
        <f>IFERROR(W168/H168,"0")+IFERROR(W169/H169,"0")+IFERROR(W170/H170,"0")+IFERROR(W171/H171,"0")</f>
        <v/>
      </c>
      <c r="X172" s="694">
        <f>IFERROR(IF(X168="",0,X168),"0")+IFERROR(IF(X169="",0,X169),"0")+IFERROR(IF(X170="",0,X170),"0")+IFERROR(IF(X171="",0,X171),"0")</f>
        <v/>
      </c>
      <c r="Y172" s="695" t="n"/>
      <c r="Z172" s="695" t="n"/>
    </row>
    <row r="173">
      <c r="A173" s="643" t="n"/>
      <c r="B173" s="643" t="n"/>
      <c r="C173" s="643" t="n"/>
      <c r="D173" s="643" t="n"/>
      <c r="E173" s="643" t="n"/>
      <c r="F173" s="643" t="n"/>
      <c r="G173" s="643" t="n"/>
      <c r="H173" s="643" t="n"/>
      <c r="I173" s="643" t="n"/>
      <c r="J173" s="643" t="n"/>
      <c r="K173" s="643" t="n"/>
      <c r="L173" s="643" t="n"/>
      <c r="M173" s="692" t="n"/>
      <c r="N173" s="693" t="inlineStr">
        <is>
          <t>Итого</t>
        </is>
      </c>
      <c r="O173" s="663" t="n"/>
      <c r="P173" s="663" t="n"/>
      <c r="Q173" s="663" t="n"/>
      <c r="R173" s="663" t="n"/>
      <c r="S173" s="663" t="n"/>
      <c r="T173" s="664" t="n"/>
      <c r="U173" s="43" t="inlineStr">
        <is>
          <t>кг</t>
        </is>
      </c>
      <c r="V173" s="694">
        <f>IFERROR(SUM(V168:V171),"0")</f>
        <v/>
      </c>
      <c r="W173" s="694">
        <f>IFERROR(SUM(W168:W171),"0")</f>
        <v/>
      </c>
      <c r="X173" s="43" t="n"/>
      <c r="Y173" s="695" t="n"/>
      <c r="Z173" s="695" t="n"/>
    </row>
    <row r="174" ht="14.25" customHeight="1">
      <c r="A174" s="381" t="inlineStr">
        <is>
          <t>Сосиски</t>
        </is>
      </c>
      <c r="B174" s="643" t="n"/>
      <c r="C174" s="643" t="n"/>
      <c r="D174" s="643" t="n"/>
      <c r="E174" s="643" t="n"/>
      <c r="F174" s="643" t="n"/>
      <c r="G174" s="643" t="n"/>
      <c r="H174" s="643" t="n"/>
      <c r="I174" s="643" t="n"/>
      <c r="J174" s="643" t="n"/>
      <c r="K174" s="643" t="n"/>
      <c r="L174" s="643" t="n"/>
      <c r="M174" s="643" t="n"/>
      <c r="N174" s="643" t="n"/>
      <c r="O174" s="643" t="n"/>
      <c r="P174" s="643" t="n"/>
      <c r="Q174" s="643" t="n"/>
      <c r="R174" s="643" t="n"/>
      <c r="S174" s="643" t="n"/>
      <c r="T174" s="643" t="n"/>
      <c r="U174" s="643" t="n"/>
      <c r="V174" s="643" t="n"/>
      <c r="W174" s="643" t="n"/>
      <c r="X174" s="643" t="n"/>
      <c r="Y174" s="381" t="n"/>
      <c r="Z174" s="381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82" t="n">
        <v>4680115881556</v>
      </c>
      <c r="E175" s="655" t="n"/>
      <c r="F175" s="687" t="n">
        <v>1</v>
      </c>
      <c r="G175" s="38" t="n">
        <v>4</v>
      </c>
      <c r="H175" s="687" t="n">
        <v>4</v>
      </c>
      <c r="I175" s="68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8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82" t="n">
        <v>4680115880573</v>
      </c>
      <c r="E176" s="655" t="n"/>
      <c r="F176" s="687" t="n">
        <v>1.45</v>
      </c>
      <c r="G176" s="38" t="n">
        <v>6</v>
      </c>
      <c r="H176" s="687" t="n">
        <v>8.699999999999999</v>
      </c>
      <c r="I176" s="68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86" t="inlineStr">
        <is>
          <t>Сосиски «Сочинки» Весовой п/а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20</v>
      </c>
      <c r="W176" s="69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82" t="n">
        <v>4680115881594</v>
      </c>
      <c r="E177" s="655" t="n"/>
      <c r="F177" s="687" t="n">
        <v>1.35</v>
      </c>
      <c r="G177" s="38" t="n">
        <v>6</v>
      </c>
      <c r="H177" s="687" t="n">
        <v>8.1</v>
      </c>
      <c r="I177" s="68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82" t="n">
        <v>4680115881587</v>
      </c>
      <c r="E178" s="655" t="n"/>
      <c r="F178" s="687" t="n">
        <v>1</v>
      </c>
      <c r="G178" s="38" t="n">
        <v>4</v>
      </c>
      <c r="H178" s="687" t="n">
        <v>4</v>
      </c>
      <c r="I178" s="68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88" t="inlineStr">
        <is>
          <t>Сосиски «Сочинки по-баварски с сыром» вес п/а ТМ «Стародворье» 1,0 кг</t>
        </is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82" t="n">
        <v>4680115880962</v>
      </c>
      <c r="E179" s="655" t="n"/>
      <c r="F179" s="687" t="n">
        <v>1.3</v>
      </c>
      <c r="G179" s="38" t="n">
        <v>6</v>
      </c>
      <c r="H179" s="687" t="n">
        <v>7.8</v>
      </c>
      <c r="I179" s="68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8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82" t="n">
        <v>4680115881617</v>
      </c>
      <c r="E180" s="655" t="n"/>
      <c r="F180" s="687" t="n">
        <v>1.35</v>
      </c>
      <c r="G180" s="38" t="n">
        <v>6</v>
      </c>
      <c r="H180" s="687" t="n">
        <v>8.1</v>
      </c>
      <c r="I180" s="68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7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82" t="n">
        <v>4680115881228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91" t="inlineStr">
        <is>
          <t>Сосиски «Сочинки по-баварски с сыром» Фикс.вес 0,4 П/а мгс ТМ «Стародворье»</t>
        </is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82" t="n">
        <v>4680115881037</v>
      </c>
      <c r="E182" s="655" t="n"/>
      <c r="F182" s="687" t="n">
        <v>0.84</v>
      </c>
      <c r="G182" s="38" t="n">
        <v>4</v>
      </c>
      <c r="H182" s="687" t="n">
        <v>3.36</v>
      </c>
      <c r="I182" s="68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2" t="inlineStr">
        <is>
          <t>Сосиски «Сочинки по-баварски с сыром» Фикс.вес 0,84 кг п/а мгс ТМ «Стародворье»</t>
        </is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82" t="n">
        <v>4680115881211</v>
      </c>
      <c r="E183" s="655" t="n"/>
      <c r="F183" s="687" t="n">
        <v>0.4</v>
      </c>
      <c r="G183" s="38" t="n">
        <v>6</v>
      </c>
      <c r="H183" s="687" t="n">
        <v>2.4</v>
      </c>
      <c r="I183" s="68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7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82" t="n">
        <v>4680115881020</v>
      </c>
      <c r="E184" s="655" t="n"/>
      <c r="F184" s="687" t="n">
        <v>0.84</v>
      </c>
      <c r="G184" s="38" t="n">
        <v>4</v>
      </c>
      <c r="H184" s="687" t="n">
        <v>3.36</v>
      </c>
      <c r="I184" s="68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82" t="n">
        <v>4680115882195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82" t="n">
        <v>4680115882607</v>
      </c>
      <c r="E186" s="655" t="n"/>
      <c r="F186" s="687" t="n">
        <v>0.3</v>
      </c>
      <c r="G186" s="38" t="n">
        <v>6</v>
      </c>
      <c r="H186" s="687" t="n">
        <v>1.8</v>
      </c>
      <c r="I186" s="68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89" t="n"/>
      <c r="P186" s="689" t="n"/>
      <c r="Q186" s="689" t="n"/>
      <c r="R186" s="655" t="n"/>
      <c r="S186" s="40" t="inlineStr"/>
      <c r="T186" s="40" t="inlineStr"/>
      <c r="U186" s="41" t="inlineStr">
        <is>
          <t>кг</t>
        </is>
      </c>
      <c r="V186" s="690" t="n">
        <v>0</v>
      </c>
      <c r="W186" s="69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82" t="n">
        <v>4680115880092</v>
      </c>
      <c r="E187" s="655" t="n"/>
      <c r="F187" s="687" t="n">
        <v>0.4</v>
      </c>
      <c r="G187" s="38" t="n">
        <v>6</v>
      </c>
      <c r="H187" s="687" t="n">
        <v>2.4</v>
      </c>
      <c r="I187" s="68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89" t="n"/>
      <c r="P187" s="689" t="n"/>
      <c r="Q187" s="689" t="n"/>
      <c r="R187" s="655" t="n"/>
      <c r="S187" s="40" t="inlineStr"/>
      <c r="T187" s="40" t="inlineStr"/>
      <c r="U187" s="41" t="inlineStr">
        <is>
          <t>кг</t>
        </is>
      </c>
      <c r="V187" s="690" t="n">
        <v>62</v>
      </c>
      <c r="W187" s="69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82" t="n">
        <v>4680115880221</v>
      </c>
      <c r="E188" s="655" t="n"/>
      <c r="F188" s="687" t="n">
        <v>0.4</v>
      </c>
      <c r="G188" s="38" t="n">
        <v>6</v>
      </c>
      <c r="H188" s="687" t="n">
        <v>2.4</v>
      </c>
      <c r="I188" s="68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79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89" t="n"/>
      <c r="P188" s="689" t="n"/>
      <c r="Q188" s="689" t="n"/>
      <c r="R188" s="655" t="n"/>
      <c r="S188" s="40" t="inlineStr"/>
      <c r="T188" s="40" t="inlineStr"/>
      <c r="U188" s="41" t="inlineStr">
        <is>
          <t>кг</t>
        </is>
      </c>
      <c r="V188" s="690" t="n">
        <v>98</v>
      </c>
      <c r="W188" s="69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82" t="n">
        <v>4680115882942</v>
      </c>
      <c r="E189" s="655" t="n"/>
      <c r="F189" s="687" t="n">
        <v>0.3</v>
      </c>
      <c r="G189" s="38" t="n">
        <v>6</v>
      </c>
      <c r="H189" s="687" t="n">
        <v>1.8</v>
      </c>
      <c r="I189" s="68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82" t="n">
        <v>4680115880504</v>
      </c>
      <c r="E190" s="655" t="n"/>
      <c r="F190" s="687" t="n">
        <v>0.4</v>
      </c>
      <c r="G190" s="38" t="n">
        <v>6</v>
      </c>
      <c r="H190" s="687" t="n">
        <v>2.4</v>
      </c>
      <c r="I190" s="68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82" t="n">
        <v>4680115882164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0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90" t="n"/>
      <c r="B192" s="643" t="n"/>
      <c r="C192" s="643" t="n"/>
      <c r="D192" s="643" t="n"/>
      <c r="E192" s="643" t="n"/>
      <c r="F192" s="643" t="n"/>
      <c r="G192" s="643" t="n"/>
      <c r="H192" s="643" t="n"/>
      <c r="I192" s="643" t="n"/>
      <c r="J192" s="643" t="n"/>
      <c r="K192" s="643" t="n"/>
      <c r="L192" s="643" t="n"/>
      <c r="M192" s="692" t="n"/>
      <c r="N192" s="693" t="inlineStr">
        <is>
          <t>Итого</t>
        </is>
      </c>
      <c r="O192" s="663" t="n"/>
      <c r="P192" s="663" t="n"/>
      <c r="Q192" s="663" t="n"/>
      <c r="R192" s="663" t="n"/>
      <c r="S192" s="663" t="n"/>
      <c r="T192" s="664" t="n"/>
      <c r="U192" s="43" t="inlineStr">
        <is>
          <t>кор</t>
        </is>
      </c>
      <c r="V192" s="69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9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9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95" t="n"/>
      <c r="Z192" s="695" t="n"/>
    </row>
    <row r="193">
      <c r="A193" s="643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кг</t>
        </is>
      </c>
      <c r="V193" s="694">
        <f>IFERROR(SUM(V175:V191),"0")</f>
        <v/>
      </c>
      <c r="W193" s="694">
        <f>IFERROR(SUM(W175:W191),"0")</f>
        <v/>
      </c>
      <c r="X193" s="43" t="n"/>
      <c r="Y193" s="695" t="n"/>
      <c r="Z193" s="695" t="n"/>
    </row>
    <row r="194" ht="14.25" customHeight="1">
      <c r="A194" s="381" t="inlineStr">
        <is>
          <t>Сардельки</t>
        </is>
      </c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43" t="n"/>
      <c r="N194" s="643" t="n"/>
      <c r="O194" s="643" t="n"/>
      <c r="P194" s="643" t="n"/>
      <c r="Q194" s="643" t="n"/>
      <c r="R194" s="643" t="n"/>
      <c r="S194" s="643" t="n"/>
      <c r="T194" s="643" t="n"/>
      <c r="U194" s="643" t="n"/>
      <c r="V194" s="643" t="n"/>
      <c r="W194" s="643" t="n"/>
      <c r="X194" s="643" t="n"/>
      <c r="Y194" s="381" t="n"/>
      <c r="Z194" s="381" t="n"/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82" t="n">
        <v>4680115880801</v>
      </c>
      <c r="E195" s="655" t="n"/>
      <c r="F195" s="687" t="n">
        <v>0.4</v>
      </c>
      <c r="G195" s="38" t="n">
        <v>6</v>
      </c>
      <c r="H195" s="687" t="n">
        <v>2.4</v>
      </c>
      <c r="I195" s="687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0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689" t="n"/>
      <c r="P195" s="689" t="n"/>
      <c r="Q195" s="689" t="n"/>
      <c r="R195" s="655" t="n"/>
      <c r="S195" s="40" t="inlineStr"/>
      <c r="T195" s="40" t="inlineStr"/>
      <c r="U195" s="41" t="inlineStr">
        <is>
          <t>кг</t>
        </is>
      </c>
      <c r="V195" s="690" t="n">
        <v>0</v>
      </c>
      <c r="W195" s="691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82" t="n">
        <v>4680115880818</v>
      </c>
      <c r="E196" s="655" t="n"/>
      <c r="F196" s="687" t="n">
        <v>0.4</v>
      </c>
      <c r="G196" s="38" t="n">
        <v>6</v>
      </c>
      <c r="H196" s="687" t="n">
        <v>2.4</v>
      </c>
      <c r="I196" s="68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0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689" t="n"/>
      <c r="P196" s="689" t="n"/>
      <c r="Q196" s="689" t="n"/>
      <c r="R196" s="655" t="n"/>
      <c r="S196" s="40" t="inlineStr"/>
      <c r="T196" s="40" t="inlineStr"/>
      <c r="U196" s="41" t="inlineStr">
        <is>
          <t>кг</t>
        </is>
      </c>
      <c r="V196" s="690" t="n">
        <v>0</v>
      </c>
      <c r="W196" s="69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90" t="n"/>
      <c r="B197" s="643" t="n"/>
      <c r="C197" s="643" t="n"/>
      <c r="D197" s="643" t="n"/>
      <c r="E197" s="643" t="n"/>
      <c r="F197" s="643" t="n"/>
      <c r="G197" s="643" t="n"/>
      <c r="H197" s="643" t="n"/>
      <c r="I197" s="643" t="n"/>
      <c r="J197" s="643" t="n"/>
      <c r="K197" s="643" t="n"/>
      <c r="L197" s="643" t="n"/>
      <c r="M197" s="692" t="n"/>
      <c r="N197" s="693" t="inlineStr">
        <is>
          <t>Итого</t>
        </is>
      </c>
      <c r="O197" s="663" t="n"/>
      <c r="P197" s="663" t="n"/>
      <c r="Q197" s="663" t="n"/>
      <c r="R197" s="663" t="n"/>
      <c r="S197" s="663" t="n"/>
      <c r="T197" s="664" t="n"/>
      <c r="U197" s="43" t="inlineStr">
        <is>
          <t>кор</t>
        </is>
      </c>
      <c r="V197" s="694">
        <f>IFERROR(V195/H195,"0")+IFERROR(V196/H196,"0")</f>
        <v/>
      </c>
      <c r="W197" s="694">
        <f>IFERROR(W195/H195,"0")+IFERROR(W196/H196,"0")</f>
        <v/>
      </c>
      <c r="X197" s="694">
        <f>IFERROR(IF(X195="",0,X195),"0")+IFERROR(IF(X196="",0,X196),"0")</f>
        <v/>
      </c>
      <c r="Y197" s="695" t="n"/>
      <c r="Z197" s="695" t="n"/>
    </row>
    <row r="198">
      <c r="A198" s="643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кг</t>
        </is>
      </c>
      <c r="V198" s="694">
        <f>IFERROR(SUM(V195:V196),"0")</f>
        <v/>
      </c>
      <c r="W198" s="694">
        <f>IFERROR(SUM(W195:W196),"0")</f>
        <v/>
      </c>
      <c r="X198" s="43" t="n"/>
      <c r="Y198" s="695" t="n"/>
      <c r="Z198" s="695" t="n"/>
    </row>
    <row r="199" ht="16.5" customHeight="1">
      <c r="A199" s="380" t="inlineStr">
        <is>
          <t>Бордо</t>
        </is>
      </c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43" t="n"/>
      <c r="N199" s="643" t="n"/>
      <c r="O199" s="643" t="n"/>
      <c r="P199" s="643" t="n"/>
      <c r="Q199" s="643" t="n"/>
      <c r="R199" s="643" t="n"/>
      <c r="S199" s="643" t="n"/>
      <c r="T199" s="643" t="n"/>
      <c r="U199" s="643" t="n"/>
      <c r="V199" s="643" t="n"/>
      <c r="W199" s="643" t="n"/>
      <c r="X199" s="643" t="n"/>
      <c r="Y199" s="380" t="n"/>
      <c r="Z199" s="380" t="n"/>
    </row>
    <row r="200" ht="14.25" customHeight="1">
      <c r="A200" s="381" t="inlineStr">
        <is>
          <t>Вареные колбасы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1" t="n"/>
      <c r="Z200" s="381" t="n"/>
    </row>
    <row r="201" ht="27" customHeight="1">
      <c r="A201" s="64" t="inlineStr">
        <is>
          <t>SU000057</t>
        </is>
      </c>
      <c r="B201" s="64" t="inlineStr">
        <is>
          <t>P002047</t>
        </is>
      </c>
      <c r="C201" s="37" t="n">
        <v>4301011346</v>
      </c>
      <c r="D201" s="382" t="n">
        <v>4607091387445</v>
      </c>
      <c r="E201" s="655" t="n"/>
      <c r="F201" s="687" t="n">
        <v>0.9</v>
      </c>
      <c r="G201" s="38" t="n">
        <v>10</v>
      </c>
      <c r="H201" s="687" t="n">
        <v>9</v>
      </c>
      <c r="I201" s="687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8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1" s="689" t="n"/>
      <c r="P201" s="689" t="n"/>
      <c r="Q201" s="689" t="n"/>
      <c r="R201" s="655" t="n"/>
      <c r="S201" s="40" t="inlineStr"/>
      <c r="T201" s="40" t="inlineStr"/>
      <c r="U201" s="41" t="inlineStr">
        <is>
          <t>кг</t>
        </is>
      </c>
      <c r="V201" s="690" t="n">
        <v>0</v>
      </c>
      <c r="W201" s="691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SU001777</t>
        </is>
      </c>
      <c r="B202" s="64" t="inlineStr">
        <is>
          <t>P002226</t>
        </is>
      </c>
      <c r="C202" s="37" t="n">
        <v>4301011362</v>
      </c>
      <c r="D202" s="382" t="n">
        <v>4607091386004</v>
      </c>
      <c r="E202" s="655" t="n"/>
      <c r="F202" s="687" t="n">
        <v>1.35</v>
      </c>
      <c r="G202" s="38" t="n">
        <v>8</v>
      </c>
      <c r="H202" s="687" t="n">
        <v>10.8</v>
      </c>
      <c r="I202" s="687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8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P001777</t>
        </is>
      </c>
      <c r="C203" s="37" t="n">
        <v>4301011308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SU000058</t>
        </is>
      </c>
      <c r="B204" s="64" t="inlineStr">
        <is>
          <t>P002048</t>
        </is>
      </c>
      <c r="C204" s="37" t="n">
        <v>4301011347</v>
      </c>
      <c r="D204" s="382" t="n">
        <v>4607091386073</v>
      </c>
      <c r="E204" s="655" t="n"/>
      <c r="F204" s="687" t="n">
        <v>0.9</v>
      </c>
      <c r="G204" s="38" t="n">
        <v>10</v>
      </c>
      <c r="H204" s="687" t="n">
        <v>9</v>
      </c>
      <c r="I204" s="687" t="n">
        <v>9.630000000000001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31</v>
      </c>
      <c r="N204" s="8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SU001780</t>
        </is>
      </c>
      <c r="B205" s="64" t="inlineStr">
        <is>
          <t>P003075</t>
        </is>
      </c>
      <c r="C205" s="37" t="n">
        <v>4301011395</v>
      </c>
      <c r="D205" s="382" t="n">
        <v>4607091387322</v>
      </c>
      <c r="E205" s="655" t="n"/>
      <c r="F205" s="687" t="n">
        <v>1.35</v>
      </c>
      <c r="G205" s="38" t="n">
        <v>8</v>
      </c>
      <c r="H205" s="687" t="n">
        <v>10.8</v>
      </c>
      <c r="I205" s="687" t="n">
        <v>11.28</v>
      </c>
      <c r="J205" s="38" t="n">
        <v>48</v>
      </c>
      <c r="K205" s="38" t="inlineStr">
        <is>
          <t>8</t>
        </is>
      </c>
      <c r="L205" s="39" t="inlineStr">
        <is>
          <t>ВЗ</t>
        </is>
      </c>
      <c r="M205" s="38" t="n">
        <v>55</v>
      </c>
      <c r="N205" s="8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IFERROR(IF(W205=0,"",ROUNDUP(W205/H205,0)*0.02039),"")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SU001778</t>
        </is>
      </c>
      <c r="B207" s="64" t="inlineStr">
        <is>
          <t>P001778</t>
        </is>
      </c>
      <c r="C207" s="37" t="n">
        <v>4301011311</v>
      </c>
      <c r="D207" s="382" t="n">
        <v>4607091387377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SU000043</t>
        </is>
      </c>
      <c r="B208" s="64" t="inlineStr">
        <is>
          <t>P001807</t>
        </is>
      </c>
      <c r="C208" s="37" t="n">
        <v>4301010945</v>
      </c>
      <c r="D208" s="382" t="n">
        <v>4607091387353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SU001800</t>
        </is>
      </c>
      <c r="B209" s="64" t="inlineStr">
        <is>
          <t>P001800</t>
        </is>
      </c>
      <c r="C209" s="37" t="n">
        <v>4301011328</v>
      </c>
      <c r="D209" s="382" t="n">
        <v>4607091386011</v>
      </c>
      <c r="E209" s="655" t="n"/>
      <c r="F209" s="687" t="n">
        <v>0.5</v>
      </c>
      <c r="G209" s="38" t="n">
        <v>10</v>
      </c>
      <c r="H209" s="687" t="n">
        <v>5</v>
      </c>
      <c r="I209" s="687" t="n">
        <v>5.21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8" t="n">
        <v>55</v>
      </c>
      <c r="N209" s="8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15</v>
      </c>
      <c r="W209" s="69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SU001805</t>
        </is>
      </c>
      <c r="B210" s="64" t="inlineStr">
        <is>
          <t>P001805</t>
        </is>
      </c>
      <c r="C210" s="37" t="n">
        <v>4301011329</v>
      </c>
      <c r="D210" s="382" t="n">
        <v>4607091387308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SU001829</t>
        </is>
      </c>
      <c r="B211" s="64" t="inlineStr">
        <is>
          <t>P001829</t>
        </is>
      </c>
      <c r="C211" s="37" t="n">
        <v>4301011049</v>
      </c>
      <c r="D211" s="382" t="n">
        <v>4607091387339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SU002787</t>
        </is>
      </c>
      <c r="B212" s="64" t="inlineStr">
        <is>
          <t>P003189</t>
        </is>
      </c>
      <c r="C212" s="37" t="n">
        <v>4301011433</v>
      </c>
      <c r="D212" s="382" t="n">
        <v>4680115882638</v>
      </c>
      <c r="E212" s="655" t="n"/>
      <c r="F212" s="687" t="n">
        <v>0.4</v>
      </c>
      <c r="G212" s="38" t="n">
        <v>10</v>
      </c>
      <c r="H212" s="687" t="n">
        <v>4</v>
      </c>
      <c r="I212" s="687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8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 ht="27" customHeight="1">
      <c r="A213" s="64" t="inlineStr">
        <is>
          <t>SU002894</t>
        </is>
      </c>
      <c r="B213" s="64" t="inlineStr">
        <is>
          <t>P003314</t>
        </is>
      </c>
      <c r="C213" s="37" t="n">
        <v>4301011573</v>
      </c>
      <c r="D213" s="382" t="n">
        <v>4680115881938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4" t="inlineStr">
        <is>
          <t>КИ</t>
        </is>
      </c>
    </row>
    <row r="214" ht="27" customHeight="1">
      <c r="A214" s="64" t="inlineStr">
        <is>
          <t>SU000078</t>
        </is>
      </c>
      <c r="B214" s="64" t="inlineStr">
        <is>
          <t>P001806</t>
        </is>
      </c>
      <c r="C214" s="37" t="n">
        <v>4301010944</v>
      </c>
      <c r="D214" s="382" t="n">
        <v>4607091387346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5" t="inlineStr">
        <is>
          <t>КИ</t>
        </is>
      </c>
    </row>
    <row r="215" ht="27" customHeight="1">
      <c r="A215" s="64" t="inlineStr">
        <is>
          <t>SU002616</t>
        </is>
      </c>
      <c r="B215" s="64" t="inlineStr">
        <is>
          <t>P002950</t>
        </is>
      </c>
      <c r="C215" s="37" t="n">
        <v>4301011353</v>
      </c>
      <c r="D215" s="382" t="n">
        <v>4607091389807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6" t="inlineStr">
        <is>
          <t>КИ</t>
        </is>
      </c>
    </row>
    <row r="216">
      <c r="A216" s="390" t="n"/>
      <c r="B216" s="643" t="n"/>
      <c r="C216" s="643" t="n"/>
      <c r="D216" s="643" t="n"/>
      <c r="E216" s="643" t="n"/>
      <c r="F216" s="643" t="n"/>
      <c r="G216" s="643" t="n"/>
      <c r="H216" s="643" t="n"/>
      <c r="I216" s="643" t="n"/>
      <c r="J216" s="643" t="n"/>
      <c r="K216" s="643" t="n"/>
      <c r="L216" s="643" t="n"/>
      <c r="M216" s="692" t="n"/>
      <c r="N216" s="693" t="inlineStr">
        <is>
          <t>Итого</t>
        </is>
      </c>
      <c r="O216" s="663" t="n"/>
      <c r="P216" s="663" t="n"/>
      <c r="Q216" s="663" t="n"/>
      <c r="R216" s="663" t="n"/>
      <c r="S216" s="663" t="n"/>
      <c r="T216" s="664" t="n"/>
      <c r="U216" s="43" t="inlineStr">
        <is>
          <t>кор</t>
        </is>
      </c>
      <c r="V216" s="69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/>
      </c>
      <c r="W216" s="69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/>
      </c>
      <c r="X216" s="69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/>
      </c>
      <c r="Y216" s="695" t="n"/>
      <c r="Z216" s="695" t="n"/>
    </row>
    <row r="217">
      <c r="A217" s="643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кг</t>
        </is>
      </c>
      <c r="V217" s="694">
        <f>IFERROR(SUM(V201:V215),"0")</f>
        <v/>
      </c>
      <c r="W217" s="694">
        <f>IFERROR(SUM(W201:W215),"0")</f>
        <v/>
      </c>
      <c r="X217" s="43" t="n"/>
      <c r="Y217" s="695" t="n"/>
      <c r="Z217" s="695" t="n"/>
    </row>
    <row r="218" ht="14.25" customHeight="1">
      <c r="A218" s="381" t="inlineStr">
        <is>
          <t>Ветчины</t>
        </is>
      </c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43" t="n"/>
      <c r="N218" s="643" t="n"/>
      <c r="O218" s="643" t="n"/>
      <c r="P218" s="643" t="n"/>
      <c r="Q218" s="643" t="n"/>
      <c r="R218" s="643" t="n"/>
      <c r="S218" s="643" t="n"/>
      <c r="T218" s="643" t="n"/>
      <c r="U218" s="643" t="n"/>
      <c r="V218" s="643" t="n"/>
      <c r="W218" s="643" t="n"/>
      <c r="X218" s="643" t="n"/>
      <c r="Y218" s="381" t="n"/>
      <c r="Z218" s="381" t="n"/>
    </row>
    <row r="219" ht="27" customHeight="1">
      <c r="A219" s="64" t="inlineStr">
        <is>
          <t>SU002788</t>
        </is>
      </c>
      <c r="B219" s="64" t="inlineStr">
        <is>
          <t>P003190</t>
        </is>
      </c>
      <c r="C219" s="37" t="n">
        <v>4301020254</v>
      </c>
      <c r="D219" s="382" t="n">
        <v>4680115881914</v>
      </c>
      <c r="E219" s="655" t="n"/>
      <c r="F219" s="687" t="n">
        <v>0.4</v>
      </c>
      <c r="G219" s="38" t="n">
        <v>10</v>
      </c>
      <c r="H219" s="687" t="n">
        <v>4</v>
      </c>
      <c r="I219" s="68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9" s="689" t="n"/>
      <c r="P219" s="689" t="n"/>
      <c r="Q219" s="689" t="n"/>
      <c r="R219" s="655" t="n"/>
      <c r="S219" s="40" t="inlineStr"/>
      <c r="T219" s="40" t="inlineStr"/>
      <c r="U219" s="41" t="inlineStr">
        <is>
          <t>кг</t>
        </is>
      </c>
      <c r="V219" s="690" t="n">
        <v>0</v>
      </c>
      <c r="W219" s="69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7" t="inlineStr">
        <is>
          <t>КИ</t>
        </is>
      </c>
    </row>
    <row r="220">
      <c r="A220" s="390" t="n"/>
      <c r="B220" s="643" t="n"/>
      <c r="C220" s="643" t="n"/>
      <c r="D220" s="643" t="n"/>
      <c r="E220" s="643" t="n"/>
      <c r="F220" s="643" t="n"/>
      <c r="G220" s="643" t="n"/>
      <c r="H220" s="643" t="n"/>
      <c r="I220" s="643" t="n"/>
      <c r="J220" s="643" t="n"/>
      <c r="K220" s="643" t="n"/>
      <c r="L220" s="643" t="n"/>
      <c r="M220" s="692" t="n"/>
      <c r="N220" s="693" t="inlineStr">
        <is>
          <t>Итого</t>
        </is>
      </c>
      <c r="O220" s="663" t="n"/>
      <c r="P220" s="663" t="n"/>
      <c r="Q220" s="663" t="n"/>
      <c r="R220" s="663" t="n"/>
      <c r="S220" s="663" t="n"/>
      <c r="T220" s="664" t="n"/>
      <c r="U220" s="43" t="inlineStr">
        <is>
          <t>кор</t>
        </is>
      </c>
      <c r="V220" s="694">
        <f>IFERROR(V219/H219,"0")</f>
        <v/>
      </c>
      <c r="W220" s="694">
        <f>IFERROR(W219/H219,"0")</f>
        <v/>
      </c>
      <c r="X220" s="694">
        <f>IFERROR(IF(X219="",0,X219),"0")</f>
        <v/>
      </c>
      <c r="Y220" s="695" t="n"/>
      <c r="Z220" s="695" t="n"/>
    </row>
    <row r="221">
      <c r="A221" s="643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кг</t>
        </is>
      </c>
      <c r="V221" s="694">
        <f>IFERROR(SUM(V219:V219),"0")</f>
        <v/>
      </c>
      <c r="W221" s="694">
        <f>IFERROR(SUM(W219:W219),"0")</f>
        <v/>
      </c>
      <c r="X221" s="43" t="n"/>
      <c r="Y221" s="695" t="n"/>
      <c r="Z221" s="695" t="n"/>
    </row>
    <row r="222" ht="14.25" customHeight="1">
      <c r="A222" s="381" t="inlineStr">
        <is>
          <t>Копченые колбасы</t>
        </is>
      </c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43" t="n"/>
      <c r="N222" s="643" t="n"/>
      <c r="O222" s="643" t="n"/>
      <c r="P222" s="643" t="n"/>
      <c r="Q222" s="643" t="n"/>
      <c r="R222" s="643" t="n"/>
      <c r="S222" s="643" t="n"/>
      <c r="T222" s="643" t="n"/>
      <c r="U222" s="643" t="n"/>
      <c r="V222" s="643" t="n"/>
      <c r="W222" s="643" t="n"/>
      <c r="X222" s="643" t="n"/>
      <c r="Y222" s="381" t="n"/>
      <c r="Z222" s="381" t="n"/>
    </row>
    <row r="223" ht="27" customHeight="1">
      <c r="A223" s="64" t="inlineStr">
        <is>
          <t>SU001820</t>
        </is>
      </c>
      <c r="B223" s="64" t="inlineStr">
        <is>
          <t>P001820</t>
        </is>
      </c>
      <c r="C223" s="37" t="n">
        <v>4301030878</v>
      </c>
      <c r="D223" s="382" t="n">
        <v>4607091387193</v>
      </c>
      <c r="E223" s="655" t="n"/>
      <c r="F223" s="687" t="n">
        <v>0.7</v>
      </c>
      <c r="G223" s="38" t="n">
        <v>6</v>
      </c>
      <c r="H223" s="687" t="n">
        <v>4.2</v>
      </c>
      <c r="I223" s="687" t="n">
        <v>4.46</v>
      </c>
      <c r="J223" s="38" t="n">
        <v>156</v>
      </c>
      <c r="K223" s="38" t="inlineStr">
        <is>
          <t>12</t>
        </is>
      </c>
      <c r="L223" s="39" t="inlineStr">
        <is>
          <t>СК2</t>
        </is>
      </c>
      <c r="M223" s="38" t="n">
        <v>35</v>
      </c>
      <c r="N223" s="8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3" s="689" t="n"/>
      <c r="P223" s="689" t="n"/>
      <c r="Q223" s="689" t="n"/>
      <c r="R223" s="655" t="n"/>
      <c r="S223" s="40" t="inlineStr"/>
      <c r="T223" s="40" t="inlineStr"/>
      <c r="U223" s="41" t="inlineStr">
        <is>
          <t>кг</t>
        </is>
      </c>
      <c r="V223" s="690" t="n">
        <v>0</v>
      </c>
      <c r="W223" s="691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8" t="inlineStr">
        <is>
          <t>КИ</t>
        </is>
      </c>
    </row>
    <row r="224" ht="27" customHeight="1">
      <c r="A224" s="64" t="inlineStr">
        <is>
          <t>SU001822</t>
        </is>
      </c>
      <c r="B224" s="64" t="inlineStr">
        <is>
          <t>P003013</t>
        </is>
      </c>
      <c r="C224" s="37" t="n">
        <v>4301031153</v>
      </c>
      <c r="D224" s="382" t="n">
        <v>4607091387230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400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9" t="inlineStr">
        <is>
          <t>КИ</t>
        </is>
      </c>
    </row>
    <row r="225" ht="27" customHeight="1">
      <c r="A225" s="64" t="inlineStr">
        <is>
          <t>SU002579</t>
        </is>
      </c>
      <c r="B225" s="64" t="inlineStr">
        <is>
          <t>P003012</t>
        </is>
      </c>
      <c r="C225" s="37" t="n">
        <v>4301031152</v>
      </c>
      <c r="D225" s="382" t="n">
        <v>4607091387285</v>
      </c>
      <c r="E225" s="655" t="n"/>
      <c r="F225" s="687" t="n">
        <v>0.35</v>
      </c>
      <c r="G225" s="38" t="n">
        <v>6</v>
      </c>
      <c r="H225" s="687" t="n">
        <v>2.1</v>
      </c>
      <c r="I225" s="687" t="n">
        <v>2.23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8" t="n">
        <v>40</v>
      </c>
      <c r="N225" s="8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IFERROR(IF(W225=0,"",ROUNDUP(W225/H225,0)*0.00502),"")</f>
        <v/>
      </c>
      <c r="Y225" s="69" t="inlineStr"/>
      <c r="Z225" s="70" t="inlineStr"/>
      <c r="AD225" s="71" t="n"/>
      <c r="BA225" s="200" t="inlineStr">
        <is>
          <t>КИ</t>
        </is>
      </c>
    </row>
    <row r="226" ht="27" customHeight="1">
      <c r="A226" s="64" t="inlineStr">
        <is>
          <t>SU002617</t>
        </is>
      </c>
      <c r="B226" s="64" t="inlineStr">
        <is>
          <t>P002951</t>
        </is>
      </c>
      <c r="C226" s="37" t="n">
        <v>4301031151</v>
      </c>
      <c r="D226" s="382" t="n">
        <v>4607091389845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2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94.5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201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IFERROR(V223/H223,"0")+IFERROR(V224/H224,"0")+IFERROR(V225/H225,"0")+IFERROR(V226/H226,"0")</f>
        <v/>
      </c>
      <c r="W227" s="694">
        <f>IFERROR(W223/H223,"0")+IFERROR(W224/H224,"0")+IFERROR(W225/H225,"0")+IFERROR(W226/H226,"0")</f>
        <v/>
      </c>
      <c r="X227" s="694">
        <f>IFERROR(IF(X223="",0,X223),"0")+IFERROR(IF(X224="",0,X224),"0")+IFERROR(IF(X225="",0,X225),"0")+IFERROR(IF(X226="",0,X226),"0")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IFERROR(SUM(V223:V226),"0")</f>
        <v/>
      </c>
      <c r="W228" s="694">
        <f>IFERROR(SUM(W223:W226),"0")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1.35</v>
      </c>
      <c r="G230" s="38" t="n">
        <v>6</v>
      </c>
      <c r="H230" s="687" t="n">
        <v>8.1</v>
      </c>
      <c r="I230" s="687" t="n">
        <v>8.657999999999999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4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7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8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16.5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7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8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9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10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33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1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30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12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5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13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6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4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7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10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5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0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6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30.5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7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4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8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4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20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9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4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P003076</t>
        </is>
      </c>
      <c r="C263" s="37" t="n">
        <v>4301011396</v>
      </c>
      <c r="D263" s="382" t="n">
        <v>4607091387452</v>
      </c>
      <c r="E263" s="655" t="n"/>
      <c r="F263" s="687" t="n">
        <v>1.35</v>
      </c>
      <c r="G263" s="38" t="n">
        <v>8</v>
      </c>
      <c r="H263" s="687" t="n">
        <v>10.8</v>
      </c>
      <c r="I263" s="687" t="n">
        <v>11.28</v>
      </c>
      <c r="J263" s="38" t="n">
        <v>48</v>
      </c>
      <c r="K263" s="38" t="inlineStr">
        <is>
          <t>8</t>
        </is>
      </c>
      <c r="L263" s="39" t="inlineStr">
        <is>
          <t>ВЗ</t>
        </is>
      </c>
      <c r="M263" s="38" t="n">
        <v>55</v>
      </c>
      <c r="N263" s="84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IFERROR(IF(W263=0,"",ROUNDUP(W263/H263,0)*0.02039),"")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P003673</t>
        </is>
      </c>
      <c r="C264" s="37" t="n">
        <v>4301011619</v>
      </c>
      <c r="D264" s="382" t="n">
        <v>4607091387452</v>
      </c>
      <c r="E264" s="655" t="n"/>
      <c r="F264" s="687" t="n">
        <v>1.45</v>
      </c>
      <c r="G264" s="38" t="n">
        <v>8</v>
      </c>
      <c r="H264" s="687" t="n">
        <v>11.6</v>
      </c>
      <c r="I264" s="687" t="n">
        <v>12.08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45" t="inlineStr">
        <is>
          <t>Вареные колбасы Молочная По-стародворски Фирменная Весовые П/а Стародворье</t>
        </is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3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6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7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8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25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0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11.4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1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8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2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200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0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8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30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9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200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41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4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2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12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3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SU000246</t>
        </is>
      </c>
      <c r="B312" s="64" t="inlineStr">
        <is>
          <t>P002690</t>
        </is>
      </c>
      <c r="C312" s="37" t="n">
        <v>4301051298</v>
      </c>
      <c r="D312" s="382" t="n">
        <v>4607091384260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35</v>
      </c>
      <c r="N312" s="86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4" t="inlineStr">
        <is>
          <t>КИ</t>
        </is>
      </c>
    </row>
    <row r="313">
      <c r="A313" s="390" t="n"/>
      <c r="B313" s="643" t="n"/>
      <c r="C313" s="643" t="n"/>
      <c r="D313" s="643" t="n"/>
      <c r="E313" s="643" t="n"/>
      <c r="F313" s="643" t="n"/>
      <c r="G313" s="643" t="n"/>
      <c r="H313" s="643" t="n"/>
      <c r="I313" s="643" t="n"/>
      <c r="J313" s="643" t="n"/>
      <c r="K313" s="643" t="n"/>
      <c r="L313" s="643" t="n"/>
      <c r="M313" s="692" t="n"/>
      <c r="N313" s="693" t="inlineStr">
        <is>
          <t>Итого</t>
        </is>
      </c>
      <c r="O313" s="663" t="n"/>
      <c r="P313" s="663" t="n"/>
      <c r="Q313" s="663" t="n"/>
      <c r="R313" s="663" t="n"/>
      <c r="S313" s="663" t="n"/>
      <c r="T313" s="664" t="n"/>
      <c r="U313" s="43" t="inlineStr">
        <is>
          <t>кор</t>
        </is>
      </c>
      <c r="V313" s="694">
        <f>IFERROR(V312/H312,"0")</f>
        <v/>
      </c>
      <c r="W313" s="694">
        <f>IFERROR(W312/H312,"0")</f>
        <v/>
      </c>
      <c r="X313" s="694">
        <f>IFERROR(IF(X312="",0,X312),"0")</f>
        <v/>
      </c>
      <c r="Y313" s="695" t="n"/>
      <c r="Z313" s="695" t="n"/>
    </row>
    <row r="314">
      <c r="A314" s="643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кг</t>
        </is>
      </c>
      <c r="V314" s="694">
        <f>IFERROR(SUM(V312:V312),"0")</f>
        <v/>
      </c>
      <c r="W314" s="694">
        <f>IFERROR(SUM(W312:W312),"0")</f>
        <v/>
      </c>
      <c r="X314" s="43" t="n"/>
      <c r="Y314" s="695" t="n"/>
      <c r="Z314" s="695" t="n"/>
    </row>
    <row r="315" ht="14.25" customHeight="1">
      <c r="A315" s="381" t="inlineStr">
        <is>
          <t>Сардельки</t>
        </is>
      </c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43" t="n"/>
      <c r="N315" s="643" t="n"/>
      <c r="O315" s="643" t="n"/>
      <c r="P315" s="643" t="n"/>
      <c r="Q315" s="643" t="n"/>
      <c r="R315" s="643" t="n"/>
      <c r="S315" s="643" t="n"/>
      <c r="T315" s="643" t="n"/>
      <c r="U315" s="643" t="n"/>
      <c r="V315" s="643" t="n"/>
      <c r="W315" s="643" t="n"/>
      <c r="X315" s="643" t="n"/>
      <c r="Y315" s="381" t="n"/>
      <c r="Z315" s="381" t="n"/>
    </row>
    <row r="316" ht="16.5" customHeight="1">
      <c r="A316" s="64" t="inlineStr">
        <is>
          <t>SU002287</t>
        </is>
      </c>
      <c r="B316" s="64" t="inlineStr">
        <is>
          <t>P002490</t>
        </is>
      </c>
      <c r="C316" s="37" t="n">
        <v>4301060314</v>
      </c>
      <c r="D316" s="382" t="n">
        <v>4607091384673</v>
      </c>
      <c r="E316" s="655" t="n"/>
      <c r="F316" s="687" t="n">
        <v>1.3</v>
      </c>
      <c r="G316" s="38" t="n">
        <v>6</v>
      </c>
      <c r="H316" s="687" t="n">
        <v>7.8</v>
      </c>
      <c r="I316" s="687" t="n">
        <v>8.364000000000001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30</v>
      </c>
      <c r="N316" s="86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6" s="689" t="n"/>
      <c r="P316" s="689" t="n"/>
      <c r="Q316" s="689" t="n"/>
      <c r="R316" s="655" t="n"/>
      <c r="S316" s="40" t="inlineStr"/>
      <c r="T316" s="40" t="inlineStr"/>
      <c r="U316" s="41" t="inlineStr">
        <is>
          <t>кг</t>
        </is>
      </c>
      <c r="V316" s="690" t="n">
        <v>0</v>
      </c>
      <c r="W316" s="69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5" t="inlineStr">
        <is>
          <t>КИ</t>
        </is>
      </c>
    </row>
    <row r="317">
      <c r="A317" s="390" t="n"/>
      <c r="B317" s="643" t="n"/>
      <c r="C317" s="643" t="n"/>
      <c r="D317" s="643" t="n"/>
      <c r="E317" s="643" t="n"/>
      <c r="F317" s="643" t="n"/>
      <c r="G317" s="643" t="n"/>
      <c r="H317" s="643" t="n"/>
      <c r="I317" s="643" t="n"/>
      <c r="J317" s="643" t="n"/>
      <c r="K317" s="643" t="n"/>
      <c r="L317" s="643" t="n"/>
      <c r="M317" s="692" t="n"/>
      <c r="N317" s="693" t="inlineStr">
        <is>
          <t>Итого</t>
        </is>
      </c>
      <c r="O317" s="663" t="n"/>
      <c r="P317" s="663" t="n"/>
      <c r="Q317" s="663" t="n"/>
      <c r="R317" s="663" t="n"/>
      <c r="S317" s="663" t="n"/>
      <c r="T317" s="664" t="n"/>
      <c r="U317" s="43" t="inlineStr">
        <is>
          <t>кор</t>
        </is>
      </c>
      <c r="V317" s="694">
        <f>IFERROR(V316/H316,"0")</f>
        <v/>
      </c>
      <c r="W317" s="694">
        <f>IFERROR(W316/H316,"0")</f>
        <v/>
      </c>
      <c r="X317" s="694">
        <f>IFERROR(IF(X316="",0,X316),"0")</f>
        <v/>
      </c>
      <c r="Y317" s="695" t="n"/>
      <c r="Z317" s="695" t="n"/>
    </row>
    <row r="318">
      <c r="A318" s="643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кг</t>
        </is>
      </c>
      <c r="V318" s="694">
        <f>IFERROR(SUM(V316:V316),"0")</f>
        <v/>
      </c>
      <c r="W318" s="694">
        <f>IFERROR(SUM(W316:W316),"0")</f>
        <v/>
      </c>
      <c r="X318" s="43" t="n"/>
      <c r="Y318" s="695" t="n"/>
      <c r="Z318" s="695" t="n"/>
    </row>
    <row r="319" ht="16.5" customHeight="1">
      <c r="A319" s="380" t="inlineStr">
        <is>
          <t>Особая Без свинины</t>
        </is>
      </c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43" t="n"/>
      <c r="N319" s="643" t="n"/>
      <c r="O319" s="643" t="n"/>
      <c r="P319" s="643" t="n"/>
      <c r="Q319" s="643" t="n"/>
      <c r="R319" s="643" t="n"/>
      <c r="S319" s="643" t="n"/>
      <c r="T319" s="643" t="n"/>
      <c r="U319" s="643" t="n"/>
      <c r="V319" s="643" t="n"/>
      <c r="W319" s="643" t="n"/>
      <c r="X319" s="643" t="n"/>
      <c r="Y319" s="380" t="n"/>
      <c r="Z319" s="380" t="n"/>
    </row>
    <row r="320" ht="14.25" customHeight="1">
      <c r="A320" s="381" t="inlineStr">
        <is>
          <t>Вареные колбасы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1" t="n"/>
      <c r="Z320" s="381" t="n"/>
    </row>
    <row r="321" ht="27" customHeight="1">
      <c r="A321" s="64" t="inlineStr">
        <is>
          <t>SU002073</t>
        </is>
      </c>
      <c r="B321" s="64" t="inlineStr">
        <is>
          <t>P002563</t>
        </is>
      </c>
      <c r="C321" s="37" t="n">
        <v>4301011324</v>
      </c>
      <c r="D321" s="382" t="n">
        <v>4607091384185</v>
      </c>
      <c r="E321" s="655" t="n"/>
      <c r="F321" s="687" t="n">
        <v>0.8</v>
      </c>
      <c r="G321" s="38" t="n">
        <v>15</v>
      </c>
      <c r="H321" s="687" t="n">
        <v>12</v>
      </c>
      <c r="I321" s="687" t="n">
        <v>12.48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1" s="689" t="n"/>
      <c r="P321" s="689" t="n"/>
      <c r="Q321" s="689" t="n"/>
      <c r="R321" s="655" t="n"/>
      <c r="S321" s="40" t="inlineStr"/>
      <c r="T321" s="40" t="inlineStr"/>
      <c r="U321" s="41" t="inlineStr">
        <is>
          <t>кг</t>
        </is>
      </c>
      <c r="V321" s="690" t="n">
        <v>0</v>
      </c>
      <c r="W321" s="69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SU002187</t>
        </is>
      </c>
      <c r="B322" s="64" t="inlineStr">
        <is>
          <t>P002559</t>
        </is>
      </c>
      <c r="C322" s="37" t="n">
        <v>4301011312</v>
      </c>
      <c r="D322" s="382" t="n">
        <v>4607091384192</v>
      </c>
      <c r="E322" s="655" t="n"/>
      <c r="F322" s="687" t="n">
        <v>1.8</v>
      </c>
      <c r="G322" s="38" t="n">
        <v>6</v>
      </c>
      <c r="H322" s="687" t="n">
        <v>10.8</v>
      </c>
      <c r="I322" s="687" t="n">
        <v>11.28</v>
      </c>
      <c r="J322" s="38" t="n">
        <v>56</v>
      </c>
      <c r="K322" s="38" t="inlineStr">
        <is>
          <t>8</t>
        </is>
      </c>
      <c r="L322" s="39" t="inlineStr">
        <is>
          <t>СК1</t>
        </is>
      </c>
      <c r="M322" s="38" t="n">
        <v>60</v>
      </c>
      <c r="N322" s="86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SU002899</t>
        </is>
      </c>
      <c r="B323" s="64" t="inlineStr">
        <is>
          <t>P003323</t>
        </is>
      </c>
      <c r="C323" s="37" t="n">
        <v>4301011483</v>
      </c>
      <c r="D323" s="382" t="n">
        <v>4680115881907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87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SU002462</t>
        </is>
      </c>
      <c r="B324" s="64" t="inlineStr">
        <is>
          <t>P002768</t>
        </is>
      </c>
      <c r="C324" s="37" t="n">
        <v>4301011303</v>
      </c>
      <c r="D324" s="382" t="n">
        <v>4607091384680</v>
      </c>
      <c r="E324" s="655" t="n"/>
      <c r="F324" s="687" t="n">
        <v>0.4</v>
      </c>
      <c r="G324" s="38" t="n">
        <v>10</v>
      </c>
      <c r="H324" s="687" t="n">
        <v>4</v>
      </c>
      <c r="I324" s="687" t="n">
        <v>4.21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87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0" t="n"/>
      <c r="B325" s="643" t="n"/>
      <c r="C325" s="643" t="n"/>
      <c r="D325" s="643" t="n"/>
      <c r="E325" s="643" t="n"/>
      <c r="F325" s="643" t="n"/>
      <c r="G325" s="643" t="n"/>
      <c r="H325" s="643" t="n"/>
      <c r="I325" s="643" t="n"/>
      <c r="J325" s="643" t="n"/>
      <c r="K325" s="643" t="n"/>
      <c r="L325" s="643" t="n"/>
      <c r="M325" s="692" t="n"/>
      <c r="N325" s="693" t="inlineStr">
        <is>
          <t>Итого</t>
        </is>
      </c>
      <c r="O325" s="663" t="n"/>
      <c r="P325" s="663" t="n"/>
      <c r="Q325" s="663" t="n"/>
      <c r="R325" s="663" t="n"/>
      <c r="S325" s="663" t="n"/>
      <c r="T325" s="664" t="n"/>
      <c r="U325" s="43" t="inlineStr">
        <is>
          <t>кор</t>
        </is>
      </c>
      <c r="V325" s="694">
        <f>IFERROR(V321/H321,"0")+IFERROR(V322/H322,"0")+IFERROR(V323/H323,"0")+IFERROR(V324/H324,"0")</f>
        <v/>
      </c>
      <c r="W325" s="694">
        <f>IFERROR(W321/H321,"0")+IFERROR(W322/H322,"0")+IFERROR(W323/H323,"0")+IFERROR(W324/H324,"0")</f>
        <v/>
      </c>
      <c r="X325" s="694">
        <f>IFERROR(IF(X321="",0,X321),"0")+IFERROR(IF(X322="",0,X322),"0")+IFERROR(IF(X323="",0,X323),"0")+IFERROR(IF(X324="",0,X324),"0")</f>
        <v/>
      </c>
      <c r="Y325" s="695" t="n"/>
      <c r="Z325" s="695" t="n"/>
    </row>
    <row r="326">
      <c r="A326" s="643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кг</t>
        </is>
      </c>
      <c r="V326" s="694">
        <f>IFERROR(SUM(V321:V324),"0")</f>
        <v/>
      </c>
      <c r="W326" s="694">
        <f>IFERROR(SUM(W321:W324),"0")</f>
        <v/>
      </c>
      <c r="X326" s="43" t="n"/>
      <c r="Y326" s="695" t="n"/>
      <c r="Z326" s="695" t="n"/>
    </row>
    <row r="327" ht="14.25" customHeight="1">
      <c r="A327" s="381" t="inlineStr">
        <is>
          <t>Копченые колбасы</t>
        </is>
      </c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43" t="n"/>
      <c r="N327" s="643" t="n"/>
      <c r="O327" s="643" t="n"/>
      <c r="P327" s="643" t="n"/>
      <c r="Q327" s="643" t="n"/>
      <c r="R327" s="643" t="n"/>
      <c r="S327" s="643" t="n"/>
      <c r="T327" s="643" t="n"/>
      <c r="U327" s="643" t="n"/>
      <c r="V327" s="643" t="n"/>
      <c r="W327" s="643" t="n"/>
      <c r="X327" s="643" t="n"/>
      <c r="Y327" s="381" t="n"/>
      <c r="Z327" s="381" t="n"/>
    </row>
    <row r="328" ht="27" customHeight="1">
      <c r="A328" s="64" t="inlineStr">
        <is>
          <t>SU002360</t>
        </is>
      </c>
      <c r="B328" s="64" t="inlineStr">
        <is>
          <t>P002629</t>
        </is>
      </c>
      <c r="C328" s="37" t="n">
        <v>4301031139</v>
      </c>
      <c r="D328" s="382" t="n">
        <v>4607091384802</v>
      </c>
      <c r="E328" s="655" t="n"/>
      <c r="F328" s="687" t="n">
        <v>0.73</v>
      </c>
      <c r="G328" s="38" t="n">
        <v>6</v>
      </c>
      <c r="H328" s="687" t="n">
        <v>4.38</v>
      </c>
      <c r="I328" s="687" t="n">
        <v>4.58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35</v>
      </c>
      <c r="N328" s="87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8" s="689" t="n"/>
      <c r="P328" s="689" t="n"/>
      <c r="Q328" s="689" t="n"/>
      <c r="R328" s="655" t="n"/>
      <c r="S328" s="40" t="inlineStr"/>
      <c r="T328" s="40" t="inlineStr"/>
      <c r="U328" s="41" t="inlineStr">
        <is>
          <t>кг</t>
        </is>
      </c>
      <c r="V328" s="690" t="n">
        <v>0</v>
      </c>
      <c r="W328" s="691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50" t="inlineStr">
        <is>
          <t>КИ</t>
        </is>
      </c>
    </row>
    <row r="329" ht="27" customHeight="1">
      <c r="A329" s="64" t="inlineStr">
        <is>
          <t>SU002361</t>
        </is>
      </c>
      <c r="B329" s="64" t="inlineStr">
        <is>
          <t>P002630</t>
        </is>
      </c>
      <c r="C329" s="37" t="n">
        <v>4301031140</v>
      </c>
      <c r="D329" s="382" t="n">
        <v>4607091384826</v>
      </c>
      <c r="E329" s="655" t="n"/>
      <c r="F329" s="687" t="n">
        <v>0.35</v>
      </c>
      <c r="G329" s="38" t="n">
        <v>8</v>
      </c>
      <c r="H329" s="687" t="n">
        <v>2.8</v>
      </c>
      <c r="I329" s="687" t="n">
        <v>2.9</v>
      </c>
      <c r="J329" s="38" t="n">
        <v>234</v>
      </c>
      <c r="K329" s="38" t="inlineStr">
        <is>
          <t>18</t>
        </is>
      </c>
      <c r="L329" s="39" t="inlineStr">
        <is>
          <t>СК2</t>
        </is>
      </c>
      <c r="M329" s="38" t="n">
        <v>35</v>
      </c>
      <c r="N329" s="87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IFERROR(IF(W329=0,"",ROUNDUP(W329/H329,0)*0.00502),"")</f>
        <v/>
      </c>
      <c r="Y329" s="69" t="inlineStr"/>
      <c r="Z329" s="70" t="inlineStr"/>
      <c r="AD329" s="71" t="n"/>
      <c r="BA329" s="251" t="inlineStr">
        <is>
          <t>КИ</t>
        </is>
      </c>
    </row>
    <row r="330">
      <c r="A330" s="390" t="n"/>
      <c r="B330" s="643" t="n"/>
      <c r="C330" s="643" t="n"/>
      <c r="D330" s="643" t="n"/>
      <c r="E330" s="643" t="n"/>
      <c r="F330" s="643" t="n"/>
      <c r="G330" s="643" t="n"/>
      <c r="H330" s="643" t="n"/>
      <c r="I330" s="643" t="n"/>
      <c r="J330" s="643" t="n"/>
      <c r="K330" s="643" t="n"/>
      <c r="L330" s="643" t="n"/>
      <c r="M330" s="692" t="n"/>
      <c r="N330" s="693" t="inlineStr">
        <is>
          <t>Итого</t>
        </is>
      </c>
      <c r="O330" s="663" t="n"/>
      <c r="P330" s="663" t="n"/>
      <c r="Q330" s="663" t="n"/>
      <c r="R330" s="663" t="n"/>
      <c r="S330" s="663" t="n"/>
      <c r="T330" s="664" t="n"/>
      <c r="U330" s="43" t="inlineStr">
        <is>
          <t>кор</t>
        </is>
      </c>
      <c r="V330" s="694">
        <f>IFERROR(V328/H328,"0")+IFERROR(V329/H329,"0")</f>
        <v/>
      </c>
      <c r="W330" s="694">
        <f>IFERROR(W328/H328,"0")+IFERROR(W329/H329,"0")</f>
        <v/>
      </c>
      <c r="X330" s="694">
        <f>IFERROR(IF(X328="",0,X328),"0")+IFERROR(IF(X329="",0,X329),"0")</f>
        <v/>
      </c>
      <c r="Y330" s="695" t="n"/>
      <c r="Z330" s="695" t="n"/>
    </row>
    <row r="331">
      <c r="A331" s="643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кг</t>
        </is>
      </c>
      <c r="V331" s="694">
        <f>IFERROR(SUM(V328:V329),"0")</f>
        <v/>
      </c>
      <c r="W331" s="694">
        <f>IFERROR(SUM(W328:W329),"0")</f>
        <v/>
      </c>
      <c r="X331" s="43" t="n"/>
      <c r="Y331" s="695" t="n"/>
      <c r="Z331" s="695" t="n"/>
    </row>
    <row r="332" ht="14.25" customHeight="1">
      <c r="A332" s="381" t="inlineStr">
        <is>
          <t>Сосиски</t>
        </is>
      </c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43" t="n"/>
      <c r="N332" s="643" t="n"/>
      <c r="O332" s="643" t="n"/>
      <c r="P332" s="643" t="n"/>
      <c r="Q332" s="643" t="n"/>
      <c r="R332" s="643" t="n"/>
      <c r="S332" s="643" t="n"/>
      <c r="T332" s="643" t="n"/>
      <c r="U332" s="643" t="n"/>
      <c r="V332" s="643" t="n"/>
      <c r="W332" s="643" t="n"/>
      <c r="X332" s="643" t="n"/>
      <c r="Y332" s="381" t="n"/>
      <c r="Z332" s="381" t="n"/>
    </row>
    <row r="333" ht="27" customHeight="1">
      <c r="A333" s="64" t="inlineStr">
        <is>
          <t>SU002074</t>
        </is>
      </c>
      <c r="B333" s="64" t="inlineStr">
        <is>
          <t>P002693</t>
        </is>
      </c>
      <c r="C333" s="37" t="n">
        <v>4301051303</v>
      </c>
      <c r="D333" s="382" t="n">
        <v>4607091384246</v>
      </c>
      <c r="E333" s="655" t="n"/>
      <c r="F333" s="687" t="n">
        <v>1.3</v>
      </c>
      <c r="G333" s="38" t="n">
        <v>6</v>
      </c>
      <c r="H333" s="687" t="n">
        <v>7.8</v>
      </c>
      <c r="I333" s="68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7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3" s="689" t="n"/>
      <c r="P333" s="689" t="n"/>
      <c r="Q333" s="689" t="n"/>
      <c r="R333" s="655" t="n"/>
      <c r="S333" s="40" t="inlineStr"/>
      <c r="T333" s="40" t="inlineStr"/>
      <c r="U333" s="41" t="inlineStr">
        <is>
          <t>кг</t>
        </is>
      </c>
      <c r="V333" s="690" t="n">
        <v>5</v>
      </c>
      <c r="W333" s="69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SU002896</t>
        </is>
      </c>
      <c r="B334" s="64" t="inlineStr">
        <is>
          <t>P003330</t>
        </is>
      </c>
      <c r="C334" s="37" t="n">
        <v>4301051445</v>
      </c>
      <c r="D334" s="382" t="n">
        <v>4680115881976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3" t="inlineStr">
        <is>
          <t>КИ</t>
        </is>
      </c>
    </row>
    <row r="335" ht="27" customHeight="1">
      <c r="A335" s="64" t="inlineStr">
        <is>
          <t>SU002205</t>
        </is>
      </c>
      <c r="B335" s="64" t="inlineStr">
        <is>
          <t>P002694</t>
        </is>
      </c>
      <c r="C335" s="37" t="n">
        <v>4301051297</v>
      </c>
      <c r="D335" s="382" t="n">
        <v>4607091384253</v>
      </c>
      <c r="E335" s="655" t="n"/>
      <c r="F335" s="687" t="n">
        <v>0.4</v>
      </c>
      <c r="G335" s="38" t="n">
        <v>6</v>
      </c>
      <c r="H335" s="687" t="n">
        <v>2.4</v>
      </c>
      <c r="I335" s="687" t="n">
        <v>2.684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22</v>
      </c>
      <c r="W335" s="69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4" t="inlineStr">
        <is>
          <t>КИ</t>
        </is>
      </c>
    </row>
    <row r="336" ht="27" customHeight="1">
      <c r="A336" s="64" t="inlineStr">
        <is>
          <t>SU002895</t>
        </is>
      </c>
      <c r="B336" s="64" t="inlineStr">
        <is>
          <t>P003329</t>
        </is>
      </c>
      <c r="C336" s="37" t="n">
        <v>4301051444</v>
      </c>
      <c r="D336" s="382" t="n">
        <v>4680115881969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5" t="inlineStr">
        <is>
          <t>КИ</t>
        </is>
      </c>
    </row>
    <row r="337">
      <c r="A337" s="390" t="n"/>
      <c r="B337" s="643" t="n"/>
      <c r="C337" s="643" t="n"/>
      <c r="D337" s="643" t="n"/>
      <c r="E337" s="643" t="n"/>
      <c r="F337" s="643" t="n"/>
      <c r="G337" s="643" t="n"/>
      <c r="H337" s="643" t="n"/>
      <c r="I337" s="643" t="n"/>
      <c r="J337" s="643" t="n"/>
      <c r="K337" s="643" t="n"/>
      <c r="L337" s="643" t="n"/>
      <c r="M337" s="692" t="n"/>
      <c r="N337" s="693" t="inlineStr">
        <is>
          <t>Итого</t>
        </is>
      </c>
      <c r="O337" s="663" t="n"/>
      <c r="P337" s="663" t="n"/>
      <c r="Q337" s="663" t="n"/>
      <c r="R337" s="663" t="n"/>
      <c r="S337" s="663" t="n"/>
      <c r="T337" s="664" t="n"/>
      <c r="U337" s="43" t="inlineStr">
        <is>
          <t>кор</t>
        </is>
      </c>
      <c r="V337" s="694">
        <f>IFERROR(V333/H333,"0")+IFERROR(V334/H334,"0")+IFERROR(V335/H335,"0")+IFERROR(V336/H336,"0")</f>
        <v/>
      </c>
      <c r="W337" s="694">
        <f>IFERROR(W333/H333,"0")+IFERROR(W334/H334,"0")+IFERROR(W335/H335,"0")+IFERROR(W336/H336,"0")</f>
        <v/>
      </c>
      <c r="X337" s="694">
        <f>IFERROR(IF(X333="",0,X333),"0")+IFERROR(IF(X334="",0,X334),"0")+IFERROR(IF(X335="",0,X335),"0")+IFERROR(IF(X336="",0,X336),"0")</f>
        <v/>
      </c>
      <c r="Y337" s="695" t="n"/>
      <c r="Z337" s="695" t="n"/>
    </row>
    <row r="338">
      <c r="A338" s="643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кг</t>
        </is>
      </c>
      <c r="V338" s="694">
        <f>IFERROR(SUM(V333:V336),"0")</f>
        <v/>
      </c>
      <c r="W338" s="694">
        <f>IFERROR(SUM(W333:W336),"0")</f>
        <v/>
      </c>
      <c r="X338" s="43" t="n"/>
      <c r="Y338" s="695" t="n"/>
      <c r="Z338" s="695" t="n"/>
    </row>
    <row r="339" ht="14.25" customHeight="1">
      <c r="A339" s="381" t="inlineStr">
        <is>
          <t>Сардельки</t>
        </is>
      </c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43" t="n"/>
      <c r="N339" s="643" t="n"/>
      <c r="O339" s="643" t="n"/>
      <c r="P339" s="643" t="n"/>
      <c r="Q339" s="643" t="n"/>
      <c r="R339" s="643" t="n"/>
      <c r="S339" s="643" t="n"/>
      <c r="T339" s="643" t="n"/>
      <c r="U339" s="643" t="n"/>
      <c r="V339" s="643" t="n"/>
      <c r="W339" s="643" t="n"/>
      <c r="X339" s="643" t="n"/>
      <c r="Y339" s="381" t="n"/>
      <c r="Z339" s="381" t="n"/>
    </row>
    <row r="340" ht="27" customHeight="1">
      <c r="A340" s="64" t="inlineStr">
        <is>
          <t>SU002472</t>
        </is>
      </c>
      <c r="B340" s="64" t="inlineStr">
        <is>
          <t>P002973</t>
        </is>
      </c>
      <c r="C340" s="37" t="n">
        <v>4301060322</v>
      </c>
      <c r="D340" s="382" t="n">
        <v>4607091389357</v>
      </c>
      <c r="E340" s="655" t="n"/>
      <c r="F340" s="687" t="n">
        <v>1.3</v>
      </c>
      <c r="G340" s="38" t="n">
        <v>6</v>
      </c>
      <c r="H340" s="687" t="n">
        <v>7.8</v>
      </c>
      <c r="I340" s="68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0" s="689" t="n"/>
      <c r="P340" s="689" t="n"/>
      <c r="Q340" s="689" t="n"/>
      <c r="R340" s="655" t="n"/>
      <c r="S340" s="40" t="inlineStr"/>
      <c r="T340" s="40" t="inlineStr"/>
      <c r="U340" s="41" t="inlineStr">
        <is>
          <t>кг</t>
        </is>
      </c>
      <c r="V340" s="690" t="n">
        <v>0</v>
      </c>
      <c r="W340" s="69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6" t="inlineStr">
        <is>
          <t>КИ</t>
        </is>
      </c>
    </row>
    <row r="341">
      <c r="A341" s="390" t="n"/>
      <c r="B341" s="643" t="n"/>
      <c r="C341" s="643" t="n"/>
      <c r="D341" s="643" t="n"/>
      <c r="E341" s="643" t="n"/>
      <c r="F341" s="643" t="n"/>
      <c r="G341" s="643" t="n"/>
      <c r="H341" s="643" t="n"/>
      <c r="I341" s="643" t="n"/>
      <c r="J341" s="643" t="n"/>
      <c r="K341" s="643" t="n"/>
      <c r="L341" s="643" t="n"/>
      <c r="M341" s="692" t="n"/>
      <c r="N341" s="693" t="inlineStr">
        <is>
          <t>Итого</t>
        </is>
      </c>
      <c r="O341" s="663" t="n"/>
      <c r="P341" s="663" t="n"/>
      <c r="Q341" s="663" t="n"/>
      <c r="R341" s="663" t="n"/>
      <c r="S341" s="663" t="n"/>
      <c r="T341" s="664" t="n"/>
      <c r="U341" s="43" t="inlineStr">
        <is>
          <t>кор</t>
        </is>
      </c>
      <c r="V341" s="694">
        <f>IFERROR(V340/H340,"0")</f>
        <v/>
      </c>
      <c r="W341" s="694">
        <f>IFERROR(W340/H340,"0")</f>
        <v/>
      </c>
      <c r="X341" s="694">
        <f>IFERROR(IF(X340="",0,X340),"0")</f>
        <v/>
      </c>
      <c r="Y341" s="695" t="n"/>
      <c r="Z341" s="695" t="n"/>
    </row>
    <row r="342">
      <c r="A342" s="643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кг</t>
        </is>
      </c>
      <c r="V342" s="694">
        <f>IFERROR(SUM(V340:V340),"0")</f>
        <v/>
      </c>
      <c r="W342" s="694">
        <f>IFERROR(SUM(W340:W340),"0")</f>
        <v/>
      </c>
      <c r="X342" s="43" t="n"/>
      <c r="Y342" s="695" t="n"/>
      <c r="Z342" s="695" t="n"/>
    </row>
    <row r="343" ht="27.75" customHeight="1">
      <c r="A343" s="379" t="inlineStr">
        <is>
          <t>Баварушка</t>
        </is>
      </c>
      <c r="B343" s="686" t="n"/>
      <c r="C343" s="686" t="n"/>
      <c r="D343" s="686" t="n"/>
      <c r="E343" s="686" t="n"/>
      <c r="F343" s="686" t="n"/>
      <c r="G343" s="686" t="n"/>
      <c r="H343" s="686" t="n"/>
      <c r="I343" s="686" t="n"/>
      <c r="J343" s="686" t="n"/>
      <c r="K343" s="686" t="n"/>
      <c r="L343" s="686" t="n"/>
      <c r="M343" s="686" t="n"/>
      <c r="N343" s="686" t="n"/>
      <c r="O343" s="686" t="n"/>
      <c r="P343" s="686" t="n"/>
      <c r="Q343" s="686" t="n"/>
      <c r="R343" s="686" t="n"/>
      <c r="S343" s="686" t="n"/>
      <c r="T343" s="686" t="n"/>
      <c r="U343" s="686" t="n"/>
      <c r="V343" s="686" t="n"/>
      <c r="W343" s="686" t="n"/>
      <c r="X343" s="686" t="n"/>
      <c r="Y343" s="55" t="n"/>
      <c r="Z343" s="55" t="n"/>
    </row>
    <row r="344" ht="16.5" customHeight="1">
      <c r="A344" s="380" t="inlineStr">
        <is>
          <t>Филейбургская</t>
        </is>
      </c>
      <c r="B344" s="643" t="n"/>
      <c r="C344" s="643" t="n"/>
      <c r="D344" s="643" t="n"/>
      <c r="E344" s="643" t="n"/>
      <c r="F344" s="643" t="n"/>
      <c r="G344" s="643" t="n"/>
      <c r="H344" s="643" t="n"/>
      <c r="I344" s="643" t="n"/>
      <c r="J344" s="643" t="n"/>
      <c r="K344" s="643" t="n"/>
      <c r="L344" s="643" t="n"/>
      <c r="M344" s="643" t="n"/>
      <c r="N344" s="643" t="n"/>
      <c r="O344" s="643" t="n"/>
      <c r="P344" s="643" t="n"/>
      <c r="Q344" s="643" t="n"/>
      <c r="R344" s="643" t="n"/>
      <c r="S344" s="643" t="n"/>
      <c r="T344" s="643" t="n"/>
      <c r="U344" s="643" t="n"/>
      <c r="V344" s="643" t="n"/>
      <c r="W344" s="643" t="n"/>
      <c r="X344" s="643" t="n"/>
      <c r="Y344" s="380" t="n"/>
      <c r="Z344" s="380" t="n"/>
    </row>
    <row r="345" ht="14.25" customHeight="1">
      <c r="A345" s="381" t="inlineStr">
        <is>
          <t>Вареные колбасы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1" t="n"/>
      <c r="Z345" s="381" t="n"/>
    </row>
    <row r="346" ht="27" customHeight="1">
      <c r="A346" s="64" t="inlineStr">
        <is>
          <t>SU002477</t>
        </is>
      </c>
      <c r="B346" s="64" t="inlineStr">
        <is>
          <t>P003148</t>
        </is>
      </c>
      <c r="C346" s="37" t="n">
        <v>4301011428</v>
      </c>
      <c r="D346" s="382" t="n">
        <v>4607091389708</v>
      </c>
      <c r="E346" s="655" t="n"/>
      <c r="F346" s="687" t="n">
        <v>0.45</v>
      </c>
      <c r="G346" s="38" t="n">
        <v>6</v>
      </c>
      <c r="H346" s="687" t="n">
        <v>2.7</v>
      </c>
      <c r="I346" s="687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6" s="689" t="n"/>
      <c r="P346" s="689" t="n"/>
      <c r="Q346" s="689" t="n"/>
      <c r="R346" s="655" t="n"/>
      <c r="S346" s="40" t="inlineStr"/>
      <c r="T346" s="40" t="inlineStr"/>
      <c r="U346" s="41" t="inlineStr">
        <is>
          <t>кг</t>
        </is>
      </c>
      <c r="V346" s="690" t="n">
        <v>0</v>
      </c>
      <c r="W346" s="69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7" t="inlineStr">
        <is>
          <t>КИ</t>
        </is>
      </c>
    </row>
    <row r="347" ht="27" customHeight="1">
      <c r="A347" s="64" t="inlineStr">
        <is>
          <t>SU002476</t>
        </is>
      </c>
      <c r="B347" s="64" t="inlineStr">
        <is>
          <t>P003147</t>
        </is>
      </c>
      <c r="C347" s="37" t="n">
        <v>4301011427</v>
      </c>
      <c r="D347" s="382" t="n">
        <v>4607091389692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8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7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8" t="inlineStr">
        <is>
          <t>КИ</t>
        </is>
      </c>
    </row>
    <row r="348">
      <c r="A348" s="390" t="n"/>
      <c r="B348" s="643" t="n"/>
      <c r="C348" s="643" t="n"/>
      <c r="D348" s="643" t="n"/>
      <c r="E348" s="643" t="n"/>
      <c r="F348" s="643" t="n"/>
      <c r="G348" s="643" t="n"/>
      <c r="H348" s="643" t="n"/>
      <c r="I348" s="643" t="n"/>
      <c r="J348" s="643" t="n"/>
      <c r="K348" s="643" t="n"/>
      <c r="L348" s="643" t="n"/>
      <c r="M348" s="692" t="n"/>
      <c r="N348" s="693" t="inlineStr">
        <is>
          <t>Итого</t>
        </is>
      </c>
      <c r="O348" s="663" t="n"/>
      <c r="P348" s="663" t="n"/>
      <c r="Q348" s="663" t="n"/>
      <c r="R348" s="663" t="n"/>
      <c r="S348" s="663" t="n"/>
      <c r="T348" s="664" t="n"/>
      <c r="U348" s="43" t="inlineStr">
        <is>
          <t>кор</t>
        </is>
      </c>
      <c r="V348" s="694">
        <f>IFERROR(V346/H346,"0")+IFERROR(V347/H347,"0")</f>
        <v/>
      </c>
      <c r="W348" s="694">
        <f>IFERROR(W346/H346,"0")+IFERROR(W347/H347,"0")</f>
        <v/>
      </c>
      <c r="X348" s="694">
        <f>IFERROR(IF(X346="",0,X346),"0")+IFERROR(IF(X347="",0,X347),"0")</f>
        <v/>
      </c>
      <c r="Y348" s="695" t="n"/>
      <c r="Z348" s="695" t="n"/>
    </row>
    <row r="349">
      <c r="A349" s="643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кг</t>
        </is>
      </c>
      <c r="V349" s="694">
        <f>IFERROR(SUM(V346:V347),"0")</f>
        <v/>
      </c>
      <c r="W349" s="694">
        <f>IFERROR(SUM(W346:W347),"0")</f>
        <v/>
      </c>
      <c r="X349" s="43" t="n"/>
      <c r="Y349" s="695" t="n"/>
      <c r="Z349" s="695" t="n"/>
    </row>
    <row r="350" ht="14.25" customHeight="1">
      <c r="A350" s="381" t="inlineStr">
        <is>
          <t>Копченые колбасы</t>
        </is>
      </c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43" t="n"/>
      <c r="N350" s="643" t="n"/>
      <c r="O350" s="643" t="n"/>
      <c r="P350" s="643" t="n"/>
      <c r="Q350" s="643" t="n"/>
      <c r="R350" s="643" t="n"/>
      <c r="S350" s="643" t="n"/>
      <c r="T350" s="643" t="n"/>
      <c r="U350" s="643" t="n"/>
      <c r="V350" s="643" t="n"/>
      <c r="W350" s="643" t="n"/>
      <c r="X350" s="643" t="n"/>
      <c r="Y350" s="381" t="n"/>
      <c r="Z350" s="381" t="n"/>
    </row>
    <row r="351" ht="27" customHeight="1">
      <c r="A351" s="64" t="inlineStr">
        <is>
          <t>SU002614</t>
        </is>
      </c>
      <c r="B351" s="64" t="inlineStr">
        <is>
          <t>P003138</t>
        </is>
      </c>
      <c r="C351" s="37" t="n">
        <v>4301031177</v>
      </c>
      <c r="D351" s="382" t="n">
        <v>4607091389753</v>
      </c>
      <c r="E351" s="655" t="n"/>
      <c r="F351" s="687" t="n">
        <v>0.7</v>
      </c>
      <c r="G351" s="38" t="n">
        <v>6</v>
      </c>
      <c r="H351" s="687" t="n">
        <v>4.2</v>
      </c>
      <c r="I351" s="687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8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1" s="689" t="n"/>
      <c r="P351" s="689" t="n"/>
      <c r="Q351" s="689" t="n"/>
      <c r="R351" s="655" t="n"/>
      <c r="S351" s="40" t="inlineStr"/>
      <c r="T351" s="40" t="inlineStr"/>
      <c r="U351" s="41" t="inlineStr">
        <is>
          <t>кг</t>
        </is>
      </c>
      <c r="V351" s="690" t="n">
        <v>0</v>
      </c>
      <c r="W351" s="69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SU002615</t>
        </is>
      </c>
      <c r="B352" s="64" t="inlineStr">
        <is>
          <t>P003136</t>
        </is>
      </c>
      <c r="C352" s="37" t="n">
        <v>4301031174</v>
      </c>
      <c r="D352" s="382" t="n">
        <v>4607091389760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8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SU002613</t>
        </is>
      </c>
      <c r="B353" s="64" t="inlineStr">
        <is>
          <t>P003133</t>
        </is>
      </c>
      <c r="C353" s="37" t="n">
        <v>4301031175</v>
      </c>
      <c r="D353" s="382" t="n">
        <v>4607091389746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SU003035</t>
        </is>
      </c>
      <c r="B354" s="64" t="inlineStr">
        <is>
          <t>P003496</t>
        </is>
      </c>
      <c r="C354" s="37" t="n">
        <v>4301031236</v>
      </c>
      <c r="D354" s="382" t="n">
        <v>4680115882928</v>
      </c>
      <c r="E354" s="655" t="n"/>
      <c r="F354" s="687" t="n">
        <v>0.28</v>
      </c>
      <c r="G354" s="38" t="n">
        <v>6</v>
      </c>
      <c r="H354" s="687" t="n">
        <v>1.68</v>
      </c>
      <c r="I354" s="687" t="n">
        <v>2.6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8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17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SU003083</t>
        </is>
      </c>
      <c r="B355" s="64" t="inlineStr">
        <is>
          <t>P003646</t>
        </is>
      </c>
      <c r="C355" s="37" t="n">
        <v>4301031257</v>
      </c>
      <c r="D355" s="382" t="n">
        <v>4680115883147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SU002538</t>
        </is>
      </c>
      <c r="B356" s="64" t="inlineStr">
        <is>
          <t>P003139</t>
        </is>
      </c>
      <c r="C356" s="37" t="n">
        <v>4301031178</v>
      </c>
      <c r="D356" s="382" t="n">
        <v>4607091384338</v>
      </c>
      <c r="E356" s="655" t="n"/>
      <c r="F356" s="687" t="n">
        <v>0.35</v>
      </c>
      <c r="G356" s="38" t="n">
        <v>6</v>
      </c>
      <c r="H356" s="687" t="n">
        <v>2.1</v>
      </c>
      <c r="I356" s="687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37.5" customHeight="1">
      <c r="A357" s="64" t="inlineStr">
        <is>
          <t>SU003079</t>
        </is>
      </c>
      <c r="B357" s="64" t="inlineStr">
        <is>
          <t>P003643</t>
        </is>
      </c>
      <c r="C357" s="37" t="n">
        <v>4301031254</v>
      </c>
      <c r="D357" s="382" t="n">
        <v>4680115883154</v>
      </c>
      <c r="E357" s="655" t="n"/>
      <c r="F357" s="687" t="n">
        <v>0.28</v>
      </c>
      <c r="G357" s="38" t="n">
        <v>6</v>
      </c>
      <c r="H357" s="687" t="n">
        <v>1.68</v>
      </c>
      <c r="I357" s="687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37.5" customHeight="1">
      <c r="A358" s="64" t="inlineStr">
        <is>
          <t>SU002602</t>
        </is>
      </c>
      <c r="B358" s="64" t="inlineStr">
        <is>
          <t>P003132</t>
        </is>
      </c>
      <c r="C358" s="37" t="n">
        <v>4301031171</v>
      </c>
      <c r="D358" s="382" t="n">
        <v>4607091389524</v>
      </c>
      <c r="E358" s="655" t="n"/>
      <c r="F358" s="687" t="n">
        <v>0.35</v>
      </c>
      <c r="G358" s="38" t="n">
        <v>6</v>
      </c>
      <c r="H358" s="687" t="n">
        <v>2.1</v>
      </c>
      <c r="I358" s="687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SU003080</t>
        </is>
      </c>
      <c r="B359" s="64" t="inlineStr">
        <is>
          <t>P003647</t>
        </is>
      </c>
      <c r="C359" s="37" t="n">
        <v>4301031258</v>
      </c>
      <c r="D359" s="382" t="n">
        <v>4680115883161</v>
      </c>
      <c r="E359" s="655" t="n"/>
      <c r="F359" s="687" t="n">
        <v>0.28</v>
      </c>
      <c r="G359" s="38" t="n">
        <v>6</v>
      </c>
      <c r="H359" s="687" t="n">
        <v>1.68</v>
      </c>
      <c r="I359" s="687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SU002603</t>
        </is>
      </c>
      <c r="B360" s="64" t="inlineStr">
        <is>
          <t>P003131</t>
        </is>
      </c>
      <c r="C360" s="37" t="n">
        <v>4301031170</v>
      </c>
      <c r="D360" s="382" t="n">
        <v>4607091384345</v>
      </c>
      <c r="E360" s="655" t="n"/>
      <c r="F360" s="687" t="n">
        <v>0.35</v>
      </c>
      <c r="G360" s="38" t="n">
        <v>6</v>
      </c>
      <c r="H360" s="687" t="n">
        <v>2.1</v>
      </c>
      <c r="I360" s="687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9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SU003081</t>
        </is>
      </c>
      <c r="B361" s="64" t="inlineStr">
        <is>
          <t>P003645</t>
        </is>
      </c>
      <c r="C361" s="37" t="n">
        <v>4301031256</v>
      </c>
      <c r="D361" s="382" t="n">
        <v>4680115883178</v>
      </c>
      <c r="E361" s="655" t="n"/>
      <c r="F361" s="687" t="n">
        <v>0.28</v>
      </c>
      <c r="G361" s="38" t="n">
        <v>6</v>
      </c>
      <c r="H361" s="687" t="n">
        <v>1.68</v>
      </c>
      <c r="I361" s="68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 ht="27" customHeight="1">
      <c r="A362" s="64" t="inlineStr">
        <is>
          <t>SU002606</t>
        </is>
      </c>
      <c r="B362" s="64" t="inlineStr">
        <is>
          <t>P003134</t>
        </is>
      </c>
      <c r="C362" s="37" t="n">
        <v>4301031172</v>
      </c>
      <c r="D362" s="382" t="n">
        <v>4607091389531</v>
      </c>
      <c r="E362" s="655" t="n"/>
      <c r="F362" s="687" t="n">
        <v>0.35</v>
      </c>
      <c r="G362" s="38" t="n">
        <v>6</v>
      </c>
      <c r="H362" s="687" t="n">
        <v>2.1</v>
      </c>
      <c r="I362" s="68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0" t="inlineStr">
        <is>
          <t>КИ</t>
        </is>
      </c>
    </row>
    <row r="363" ht="27" customHeight="1">
      <c r="A363" s="64" t="inlineStr">
        <is>
          <t>SU003082</t>
        </is>
      </c>
      <c r="B363" s="64" t="inlineStr">
        <is>
          <t>P003644</t>
        </is>
      </c>
      <c r="C363" s="37" t="n">
        <v>4301031255</v>
      </c>
      <c r="D363" s="382" t="n">
        <v>4680115883185</v>
      </c>
      <c r="E363" s="655" t="n"/>
      <c r="F363" s="687" t="n">
        <v>0.28</v>
      </c>
      <c r="G363" s="38" t="n">
        <v>6</v>
      </c>
      <c r="H363" s="687" t="n">
        <v>1.68</v>
      </c>
      <c r="I363" s="68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3" t="inlineStr">
        <is>
          <t>В/к колбасы «Филейбургская с душистым чесноком» срез Фикс.вес 0,28 фиброуз в/у Баварушка</t>
        </is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90" t="n"/>
      <c r="B364" s="643" t="n"/>
      <c r="C364" s="643" t="n"/>
      <c r="D364" s="643" t="n"/>
      <c r="E364" s="643" t="n"/>
      <c r="F364" s="643" t="n"/>
      <c r="G364" s="643" t="n"/>
      <c r="H364" s="643" t="n"/>
      <c r="I364" s="643" t="n"/>
      <c r="J364" s="643" t="n"/>
      <c r="K364" s="643" t="n"/>
      <c r="L364" s="643" t="n"/>
      <c r="M364" s="692" t="n"/>
      <c r="N364" s="693" t="inlineStr">
        <is>
          <t>Итого</t>
        </is>
      </c>
      <c r="O364" s="663" t="n"/>
      <c r="P364" s="663" t="n"/>
      <c r="Q364" s="663" t="n"/>
      <c r="R364" s="663" t="n"/>
      <c r="S364" s="663" t="n"/>
      <c r="T364" s="664" t="n"/>
      <c r="U364" s="43" t="inlineStr">
        <is>
          <t>кор</t>
        </is>
      </c>
      <c r="V364" s="69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/>
      </c>
      <c r="W364" s="69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/>
      </c>
      <c r="X364" s="69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/>
      </c>
      <c r="Y364" s="695" t="n"/>
      <c r="Z364" s="695" t="n"/>
    </row>
    <row r="365">
      <c r="A365" s="643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кг</t>
        </is>
      </c>
      <c r="V365" s="694">
        <f>IFERROR(SUM(V351:V363),"0")</f>
        <v/>
      </c>
      <c r="W365" s="694">
        <f>IFERROR(SUM(W351:W363),"0")</f>
        <v/>
      </c>
      <c r="X365" s="43" t="n"/>
      <c r="Y365" s="695" t="n"/>
      <c r="Z365" s="695" t="n"/>
    </row>
    <row r="366" ht="14.25" customHeight="1">
      <c r="A366" s="381" t="inlineStr">
        <is>
          <t>Сосиски</t>
        </is>
      </c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43" t="n"/>
      <c r="N366" s="643" t="n"/>
      <c r="O366" s="643" t="n"/>
      <c r="P366" s="643" t="n"/>
      <c r="Q366" s="643" t="n"/>
      <c r="R366" s="643" t="n"/>
      <c r="S366" s="643" t="n"/>
      <c r="T366" s="643" t="n"/>
      <c r="U366" s="643" t="n"/>
      <c r="V366" s="643" t="n"/>
      <c r="W366" s="643" t="n"/>
      <c r="X366" s="643" t="n"/>
      <c r="Y366" s="381" t="n"/>
      <c r="Z366" s="381" t="n"/>
    </row>
    <row r="367" ht="27" customHeight="1">
      <c r="A367" s="64" t="inlineStr">
        <is>
          <t>SU002448</t>
        </is>
      </c>
      <c r="B367" s="64" t="inlineStr">
        <is>
          <t>P002914</t>
        </is>
      </c>
      <c r="C367" s="37" t="n">
        <v>4301051258</v>
      </c>
      <c r="D367" s="382" t="n">
        <v>4607091389685</v>
      </c>
      <c r="E367" s="655" t="n"/>
      <c r="F367" s="687" t="n">
        <v>1.3</v>
      </c>
      <c r="G367" s="38" t="n">
        <v>6</v>
      </c>
      <c r="H367" s="687" t="n">
        <v>7.8</v>
      </c>
      <c r="I367" s="687" t="n">
        <v>8.346</v>
      </c>
      <c r="J367" s="38" t="n">
        <v>56</v>
      </c>
      <c r="K367" s="38" t="inlineStr">
        <is>
          <t>8</t>
        </is>
      </c>
      <c r="L367" s="39" t="inlineStr">
        <is>
          <t>СК3</t>
        </is>
      </c>
      <c r="M367" s="38" t="n">
        <v>45</v>
      </c>
      <c r="N367" s="8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7" s="689" t="n"/>
      <c r="P367" s="689" t="n"/>
      <c r="Q367" s="689" t="n"/>
      <c r="R367" s="655" t="n"/>
      <c r="S367" s="40" t="inlineStr"/>
      <c r="T367" s="40" t="inlineStr"/>
      <c r="U367" s="41" t="inlineStr">
        <is>
          <t>кг</t>
        </is>
      </c>
      <c r="V367" s="690" t="n">
        <v>0</v>
      </c>
      <c r="W367" s="69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SU002557</t>
        </is>
      </c>
      <c r="B368" s="64" t="inlineStr">
        <is>
          <t>P003318</t>
        </is>
      </c>
      <c r="C368" s="37" t="n">
        <v>4301051431</v>
      </c>
      <c r="D368" s="382" t="n">
        <v>4607091389654</v>
      </c>
      <c r="E368" s="655" t="n"/>
      <c r="F368" s="687" t="n">
        <v>0.33</v>
      </c>
      <c r="G368" s="38" t="n">
        <v>6</v>
      </c>
      <c r="H368" s="687" t="n">
        <v>1.98</v>
      </c>
      <c r="I368" s="687" t="n">
        <v>2.258</v>
      </c>
      <c r="J368" s="38" t="n">
        <v>156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3" t="inlineStr">
        <is>
          <t>КИ</t>
        </is>
      </c>
    </row>
    <row r="369" ht="27" customHeight="1">
      <c r="A369" s="64" t="inlineStr">
        <is>
          <t>SU002285</t>
        </is>
      </c>
      <c r="B369" s="64" t="inlineStr">
        <is>
          <t>P002969</t>
        </is>
      </c>
      <c r="C369" s="37" t="n">
        <v>4301051284</v>
      </c>
      <c r="D369" s="382" t="n">
        <v>4607091384352</v>
      </c>
      <c r="E369" s="655" t="n"/>
      <c r="F369" s="687" t="n">
        <v>0.6</v>
      </c>
      <c r="G369" s="38" t="n">
        <v>4</v>
      </c>
      <c r="H369" s="687" t="n">
        <v>2.4</v>
      </c>
      <c r="I369" s="687" t="n">
        <v>2.646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4" t="inlineStr">
        <is>
          <t>КИ</t>
        </is>
      </c>
    </row>
    <row r="370" ht="27" customHeight="1">
      <c r="A370" s="64" t="inlineStr">
        <is>
          <t>SU002419</t>
        </is>
      </c>
      <c r="B370" s="64" t="inlineStr">
        <is>
          <t>P002913</t>
        </is>
      </c>
      <c r="C370" s="37" t="n">
        <v>4301051257</v>
      </c>
      <c r="D370" s="382" t="n">
        <v>4607091389661</v>
      </c>
      <c r="E370" s="655" t="n"/>
      <c r="F370" s="687" t="n">
        <v>0.55</v>
      </c>
      <c r="G370" s="38" t="n">
        <v>4</v>
      </c>
      <c r="H370" s="687" t="n">
        <v>2.2</v>
      </c>
      <c r="I370" s="687" t="n">
        <v>2.492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90" t="n"/>
      <c r="B371" s="643" t="n"/>
      <c r="C371" s="643" t="n"/>
      <c r="D371" s="643" t="n"/>
      <c r="E371" s="643" t="n"/>
      <c r="F371" s="643" t="n"/>
      <c r="G371" s="643" t="n"/>
      <c r="H371" s="643" t="n"/>
      <c r="I371" s="643" t="n"/>
      <c r="J371" s="643" t="n"/>
      <c r="K371" s="643" t="n"/>
      <c r="L371" s="643" t="n"/>
      <c r="M371" s="692" t="n"/>
      <c r="N371" s="693" t="inlineStr">
        <is>
          <t>Итого</t>
        </is>
      </c>
      <c r="O371" s="663" t="n"/>
      <c r="P371" s="663" t="n"/>
      <c r="Q371" s="663" t="n"/>
      <c r="R371" s="663" t="n"/>
      <c r="S371" s="663" t="n"/>
      <c r="T371" s="664" t="n"/>
      <c r="U371" s="43" t="inlineStr">
        <is>
          <t>кор</t>
        </is>
      </c>
      <c r="V371" s="694">
        <f>IFERROR(V367/H367,"0")+IFERROR(V368/H368,"0")+IFERROR(V369/H369,"0")+IFERROR(V370/H370,"0")</f>
        <v/>
      </c>
      <c r="W371" s="694">
        <f>IFERROR(W367/H367,"0")+IFERROR(W368/H368,"0")+IFERROR(W369/H369,"0")+IFERROR(W370/H370,"0")</f>
        <v/>
      </c>
      <c r="X371" s="694">
        <f>IFERROR(IF(X367="",0,X367),"0")+IFERROR(IF(X368="",0,X368),"0")+IFERROR(IF(X369="",0,X369),"0")+IFERROR(IF(X370="",0,X370),"0")</f>
        <v/>
      </c>
      <c r="Y371" s="695" t="n"/>
      <c r="Z371" s="695" t="n"/>
    </row>
    <row r="372">
      <c r="A372" s="643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кг</t>
        </is>
      </c>
      <c r="V372" s="694">
        <f>IFERROR(SUM(V367:V370),"0")</f>
        <v/>
      </c>
      <c r="W372" s="694">
        <f>IFERROR(SUM(W367:W370),"0")</f>
        <v/>
      </c>
      <c r="X372" s="43" t="n"/>
      <c r="Y372" s="695" t="n"/>
      <c r="Z372" s="695" t="n"/>
    </row>
    <row r="373" ht="14.25" customHeight="1">
      <c r="A373" s="381" t="inlineStr">
        <is>
          <t>Сардельки</t>
        </is>
      </c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43" t="n"/>
      <c r="N373" s="643" t="n"/>
      <c r="O373" s="643" t="n"/>
      <c r="P373" s="643" t="n"/>
      <c r="Q373" s="643" t="n"/>
      <c r="R373" s="643" t="n"/>
      <c r="S373" s="643" t="n"/>
      <c r="T373" s="643" t="n"/>
      <c r="U373" s="643" t="n"/>
      <c r="V373" s="643" t="n"/>
      <c r="W373" s="643" t="n"/>
      <c r="X373" s="643" t="n"/>
      <c r="Y373" s="381" t="n"/>
      <c r="Z373" s="381" t="n"/>
    </row>
    <row r="374" ht="27" customHeight="1">
      <c r="A374" s="64" t="inlineStr">
        <is>
          <t>SU002846</t>
        </is>
      </c>
      <c r="B374" s="64" t="inlineStr">
        <is>
          <t>P003254</t>
        </is>
      </c>
      <c r="C374" s="37" t="n">
        <v>4301060352</v>
      </c>
      <c r="D374" s="382" t="n">
        <v>4680115881648</v>
      </c>
      <c r="E374" s="655" t="n"/>
      <c r="F374" s="687" t="n">
        <v>1</v>
      </c>
      <c r="G374" s="38" t="n">
        <v>4</v>
      </c>
      <c r="H374" s="687" t="n">
        <v>4</v>
      </c>
      <c r="I374" s="687" t="n">
        <v>4.404</v>
      </c>
      <c r="J374" s="38" t="n">
        <v>104</v>
      </c>
      <c r="K374" s="38" t="inlineStr">
        <is>
          <t>8</t>
        </is>
      </c>
      <c r="L374" s="39" t="inlineStr">
        <is>
          <t>СК2</t>
        </is>
      </c>
      <c r="M374" s="38" t="n">
        <v>35</v>
      </c>
      <c r="N374" s="89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4" s="689" t="n"/>
      <c r="P374" s="689" t="n"/>
      <c r="Q374" s="689" t="n"/>
      <c r="R374" s="655" t="n"/>
      <c r="S374" s="40" t="inlineStr"/>
      <c r="T374" s="40" t="inlineStr"/>
      <c r="U374" s="41" t="inlineStr">
        <is>
          <t>кг</t>
        </is>
      </c>
      <c r="V374" s="690" t="n">
        <v>0</v>
      </c>
      <c r="W374" s="691">
        <f>IFERROR(IF(V374="",0,CEILING((V374/$H374),1)*$H374),"")</f>
        <v/>
      </c>
      <c r="X374" s="42">
        <f>IFERROR(IF(W374=0,"",ROUNDUP(W374/H374,0)*0.01196),"")</f>
        <v/>
      </c>
      <c r="Y374" s="69" t="inlineStr"/>
      <c r="Z374" s="70" t="inlineStr"/>
      <c r="AD374" s="71" t="n"/>
      <c r="BA374" s="276" t="inlineStr">
        <is>
          <t>КИ</t>
        </is>
      </c>
    </row>
    <row r="375">
      <c r="A375" s="390" t="n"/>
      <c r="B375" s="643" t="n"/>
      <c r="C375" s="643" t="n"/>
      <c r="D375" s="643" t="n"/>
      <c r="E375" s="643" t="n"/>
      <c r="F375" s="643" t="n"/>
      <c r="G375" s="643" t="n"/>
      <c r="H375" s="643" t="n"/>
      <c r="I375" s="643" t="n"/>
      <c r="J375" s="643" t="n"/>
      <c r="K375" s="643" t="n"/>
      <c r="L375" s="643" t="n"/>
      <c r="M375" s="692" t="n"/>
      <c r="N375" s="693" t="inlineStr">
        <is>
          <t>Итого</t>
        </is>
      </c>
      <c r="O375" s="663" t="n"/>
      <c r="P375" s="663" t="n"/>
      <c r="Q375" s="663" t="n"/>
      <c r="R375" s="663" t="n"/>
      <c r="S375" s="663" t="n"/>
      <c r="T375" s="664" t="n"/>
      <c r="U375" s="43" t="inlineStr">
        <is>
          <t>кор</t>
        </is>
      </c>
      <c r="V375" s="694">
        <f>IFERROR(V374/H374,"0")</f>
        <v/>
      </c>
      <c r="W375" s="694">
        <f>IFERROR(W374/H374,"0")</f>
        <v/>
      </c>
      <c r="X375" s="694">
        <f>IFERROR(IF(X374="",0,X374),"0")</f>
        <v/>
      </c>
      <c r="Y375" s="695" t="n"/>
      <c r="Z375" s="695" t="n"/>
    </row>
    <row r="376">
      <c r="A376" s="643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кг</t>
        </is>
      </c>
      <c r="V376" s="694">
        <f>IFERROR(SUM(V374:V374),"0")</f>
        <v/>
      </c>
      <c r="W376" s="694">
        <f>IFERROR(SUM(W374:W374),"0")</f>
        <v/>
      </c>
      <c r="X376" s="43" t="n"/>
      <c r="Y376" s="695" t="n"/>
      <c r="Z376" s="695" t="n"/>
    </row>
    <row r="377" ht="14.25" customHeight="1">
      <c r="A377" s="381" t="inlineStr">
        <is>
          <t>Сырокопченые колбасы</t>
        </is>
      </c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43" t="n"/>
      <c r="N377" s="643" t="n"/>
      <c r="O377" s="643" t="n"/>
      <c r="P377" s="643" t="n"/>
      <c r="Q377" s="643" t="n"/>
      <c r="R377" s="643" t="n"/>
      <c r="S377" s="643" t="n"/>
      <c r="T377" s="643" t="n"/>
      <c r="U377" s="643" t="n"/>
      <c r="V377" s="643" t="n"/>
      <c r="W377" s="643" t="n"/>
      <c r="X377" s="643" t="n"/>
      <c r="Y377" s="381" t="n"/>
      <c r="Z377" s="381" t="n"/>
    </row>
    <row r="378" ht="27" customHeight="1">
      <c r="A378" s="64" t="inlineStr">
        <is>
          <t>SU003280</t>
        </is>
      </c>
      <c r="B378" s="64" t="inlineStr">
        <is>
          <t>P003776</t>
        </is>
      </c>
      <c r="C378" s="37" t="n">
        <v>4301032046</v>
      </c>
      <c r="D378" s="382" t="n">
        <v>4680115884359</v>
      </c>
      <c r="E378" s="655" t="n"/>
      <c r="F378" s="687" t="n">
        <v>0.06</v>
      </c>
      <c r="G378" s="38" t="n">
        <v>20</v>
      </c>
      <c r="H378" s="687" t="n">
        <v>1.2</v>
      </c>
      <c r="I378" s="687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9" t="inlineStr">
        <is>
          <t>с/к колбасы «Балыкбургская с мраморным балыком и нотками кориандра» ф/в 0,06 нарезка ТМ «Баварушка»</t>
        </is>
      </c>
      <c r="O378" s="689" t="n"/>
      <c r="P378" s="689" t="n"/>
      <c r="Q378" s="689" t="n"/>
      <c r="R378" s="655" t="n"/>
      <c r="S378" s="40" t="inlineStr"/>
      <c r="T378" s="40" t="inlineStr"/>
      <c r="U378" s="41" t="inlineStr">
        <is>
          <t>кг</t>
        </is>
      </c>
      <c r="V378" s="690" t="n">
        <v>0</v>
      </c>
      <c r="W378" s="691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SU003277</t>
        </is>
      </c>
      <c r="B379" s="64" t="inlineStr">
        <is>
          <t>P003775</t>
        </is>
      </c>
      <c r="C379" s="37" t="n">
        <v>4301032045</v>
      </c>
      <c r="D379" s="382" t="n">
        <v>4680115884335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900" t="inlineStr">
        <is>
          <t>с/к колбасы «Филейбургская зернистая»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>
        <is>
          <t>Новинка</t>
        </is>
      </c>
      <c r="AD379" s="71" t="n"/>
      <c r="BA379" s="278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82" t="n">
        <v>4680115884113</v>
      </c>
      <c r="E380" s="655" t="n"/>
      <c r="F380" s="687" t="n">
        <v>0.11</v>
      </c>
      <c r="G380" s="38" t="n">
        <v>12</v>
      </c>
      <c r="H380" s="687" t="n">
        <v>1.32</v>
      </c>
      <c r="I380" s="687" t="n">
        <v>1.88</v>
      </c>
      <c r="J380" s="38" t="n">
        <v>160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901" t="inlineStr">
        <is>
          <t>с/к колбасы «Филейбургская с филе сочного окорока» ф/в 0,11 н/о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>
        <is>
          <t>Новинка</t>
        </is>
      </c>
      <c r="AD380" s="71" t="n"/>
      <c r="BA380" s="279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902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80" t="inlineStr">
        <is>
          <t>КИ</t>
        </is>
      </c>
    </row>
    <row r="382">
      <c r="A382" s="390" t="n"/>
      <c r="B382" s="643" t="n"/>
      <c r="C382" s="643" t="n"/>
      <c r="D382" s="643" t="n"/>
      <c r="E382" s="643" t="n"/>
      <c r="F382" s="643" t="n"/>
      <c r="G382" s="643" t="n"/>
      <c r="H382" s="643" t="n"/>
      <c r="I382" s="643" t="n"/>
      <c r="J382" s="643" t="n"/>
      <c r="K382" s="643" t="n"/>
      <c r="L382" s="643" t="n"/>
      <c r="M382" s="692" t="n"/>
      <c r="N382" s="693" t="inlineStr">
        <is>
          <t>Итого</t>
        </is>
      </c>
      <c r="O382" s="663" t="n"/>
      <c r="P382" s="663" t="n"/>
      <c r="Q382" s="663" t="n"/>
      <c r="R382" s="663" t="n"/>
      <c r="S382" s="663" t="n"/>
      <c r="T382" s="664" t="n"/>
      <c r="U382" s="43" t="inlineStr">
        <is>
          <t>кор</t>
        </is>
      </c>
      <c r="V382" s="694">
        <f>IFERROR(V378/H378,"0")+IFERROR(V379/H379,"0")+IFERROR(V380/H380,"0")+IFERROR(V381/H381,"0")</f>
        <v/>
      </c>
      <c r="W382" s="694">
        <f>IFERROR(W378/H378,"0")+IFERROR(W379/H379,"0")+IFERROR(W380/H380,"0")+IFERROR(W381/H381,"0")</f>
        <v/>
      </c>
      <c r="X382" s="694">
        <f>IFERROR(IF(X378="",0,X378),"0")+IFERROR(IF(X379="",0,X379),"0")+IFERROR(IF(X380="",0,X380),"0")+IFERROR(IF(X381="",0,X381),"0")</f>
        <v/>
      </c>
      <c r="Y382" s="695" t="n"/>
      <c r="Z382" s="695" t="n"/>
    </row>
    <row r="383">
      <c r="A383" s="643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кг</t>
        </is>
      </c>
      <c r="V383" s="694">
        <f>IFERROR(SUM(V378:V381),"0")</f>
        <v/>
      </c>
      <c r="W383" s="694">
        <f>IFERROR(SUM(W378:W381),"0")</f>
        <v/>
      </c>
      <c r="X383" s="43" t="n"/>
      <c r="Y383" s="695" t="n"/>
      <c r="Z383" s="695" t="n"/>
    </row>
    <row r="384" ht="14.25" customHeight="1">
      <c r="A384" s="381" t="inlineStr">
        <is>
          <t>Сыровяленые колбасы</t>
        </is>
      </c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43" t="n"/>
      <c r="N384" s="643" t="n"/>
      <c r="O384" s="643" t="n"/>
      <c r="P384" s="643" t="n"/>
      <c r="Q384" s="643" t="n"/>
      <c r="R384" s="643" t="n"/>
      <c r="S384" s="643" t="n"/>
      <c r="T384" s="643" t="n"/>
      <c r="U384" s="643" t="n"/>
      <c r="V384" s="643" t="n"/>
      <c r="W384" s="643" t="n"/>
      <c r="X384" s="643" t="n"/>
      <c r="Y384" s="381" t="n"/>
      <c r="Z384" s="381" t="n"/>
    </row>
    <row r="385" ht="27" customHeight="1">
      <c r="A385" s="64" t="inlineStr">
        <is>
          <t>SU003279</t>
        </is>
      </c>
      <c r="B385" s="64" t="inlineStr">
        <is>
          <t>P003773</t>
        </is>
      </c>
      <c r="C385" s="37" t="n">
        <v>4301170010</v>
      </c>
      <c r="D385" s="382" t="n">
        <v>4680115884090</v>
      </c>
      <c r="E385" s="655" t="n"/>
      <c r="F385" s="687" t="n">
        <v>0.11</v>
      </c>
      <c r="G385" s="38" t="n">
        <v>12</v>
      </c>
      <c r="H385" s="687" t="n">
        <v>1.32</v>
      </c>
      <c r="I385" s="687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903" t="inlineStr">
        <is>
          <t>с/в колбасы «Балыкбургская с мраморным балыком» ф/в 0,11 н/о ТМ «Баварушка»</t>
        </is>
      </c>
      <c r="O385" s="689" t="n"/>
      <c r="P385" s="689" t="n"/>
      <c r="Q385" s="689" t="n"/>
      <c r="R385" s="655" t="n"/>
      <c r="S385" s="40" t="inlineStr"/>
      <c r="T385" s="40" t="inlineStr"/>
      <c r="U385" s="41" t="inlineStr">
        <is>
          <t>кг</t>
        </is>
      </c>
      <c r="V385" s="690" t="n">
        <v>0</v>
      </c>
      <c r="W385" s="69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>
        <is>
          <t>Новинка</t>
        </is>
      </c>
      <c r="AD385" s="71" t="n"/>
      <c r="BA385" s="281" t="inlineStr">
        <is>
          <t>КИ</t>
        </is>
      </c>
    </row>
    <row r="386" ht="27" customHeight="1">
      <c r="A386" s="64" t="inlineStr">
        <is>
          <t>SU003060</t>
        </is>
      </c>
      <c r="B386" s="64" t="inlineStr">
        <is>
          <t>P003624</t>
        </is>
      </c>
      <c r="C386" s="37" t="n">
        <v>4301170009</v>
      </c>
      <c r="D386" s="382" t="n">
        <v>4680115882997</v>
      </c>
      <c r="E386" s="655" t="n"/>
      <c r="F386" s="687" t="n">
        <v>0.13</v>
      </c>
      <c r="G386" s="38" t="n">
        <v>10</v>
      </c>
      <c r="H386" s="687" t="n">
        <v>1.3</v>
      </c>
      <c r="I386" s="687" t="n">
        <v>1.46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150</v>
      </c>
      <c r="N386" s="904" t="inlineStr">
        <is>
          <t>с/в колбасы «Филейбургская с филе сочного окорока» ф/в 0,13 н/о ТМ «Баварушка»</t>
        </is>
      </c>
      <c r="O386" s="689" t="n"/>
      <c r="P386" s="689" t="n"/>
      <c r="Q386" s="689" t="n"/>
      <c r="R386" s="655" t="n"/>
      <c r="S386" s="40" t="inlineStr"/>
      <c r="T386" s="40" t="inlineStr"/>
      <c r="U386" s="41" t="inlineStr">
        <is>
          <t>кг</t>
        </is>
      </c>
      <c r="V386" s="690" t="n">
        <v>10.4</v>
      </c>
      <c r="W386" s="691">
        <f>IFERROR(IF(V386="",0,CEILING((V386/$H386),1)*$H386),"")</f>
        <v/>
      </c>
      <c r="X386" s="42">
        <f>IFERROR(IF(W386=0,"",ROUNDUP(W386/H386,0)*0.00673),"")</f>
        <v/>
      </c>
      <c r="Y386" s="69" t="inlineStr"/>
      <c r="Z386" s="70" t="inlineStr"/>
      <c r="AD386" s="71" t="n"/>
      <c r="BA386" s="282" t="inlineStr">
        <is>
          <t>КИ</t>
        </is>
      </c>
    </row>
    <row r="387">
      <c r="A387" s="390" t="n"/>
      <c r="B387" s="643" t="n"/>
      <c r="C387" s="643" t="n"/>
      <c r="D387" s="643" t="n"/>
      <c r="E387" s="643" t="n"/>
      <c r="F387" s="643" t="n"/>
      <c r="G387" s="643" t="n"/>
      <c r="H387" s="643" t="n"/>
      <c r="I387" s="643" t="n"/>
      <c r="J387" s="643" t="n"/>
      <c r="K387" s="643" t="n"/>
      <c r="L387" s="643" t="n"/>
      <c r="M387" s="692" t="n"/>
      <c r="N387" s="693" t="inlineStr">
        <is>
          <t>Итого</t>
        </is>
      </c>
      <c r="O387" s="663" t="n"/>
      <c r="P387" s="663" t="n"/>
      <c r="Q387" s="663" t="n"/>
      <c r="R387" s="663" t="n"/>
      <c r="S387" s="663" t="n"/>
      <c r="T387" s="664" t="n"/>
      <c r="U387" s="43" t="inlineStr">
        <is>
          <t>кор</t>
        </is>
      </c>
      <c r="V387" s="694">
        <f>IFERROR(V385/H385,"0")+IFERROR(V386/H386,"0")</f>
        <v/>
      </c>
      <c r="W387" s="694">
        <f>IFERROR(W385/H385,"0")+IFERROR(W386/H386,"0")</f>
        <v/>
      </c>
      <c r="X387" s="694">
        <f>IFERROR(IF(X385="",0,X385),"0")+IFERROR(IF(X386="",0,X386),"0")</f>
        <v/>
      </c>
      <c r="Y387" s="695" t="n"/>
      <c r="Z387" s="695" t="n"/>
    </row>
    <row r="388">
      <c r="A388" s="643" t="n"/>
      <c r="B388" s="643" t="n"/>
      <c r="C388" s="643" t="n"/>
      <c r="D388" s="643" t="n"/>
      <c r="E388" s="643" t="n"/>
      <c r="F388" s="643" t="n"/>
      <c r="G388" s="643" t="n"/>
      <c r="H388" s="643" t="n"/>
      <c r="I388" s="643" t="n"/>
      <c r="J388" s="643" t="n"/>
      <c r="K388" s="643" t="n"/>
      <c r="L388" s="643" t="n"/>
      <c r="M388" s="692" t="n"/>
      <c r="N388" s="693" t="inlineStr">
        <is>
          <t>Итого</t>
        </is>
      </c>
      <c r="O388" s="663" t="n"/>
      <c r="P388" s="663" t="n"/>
      <c r="Q388" s="663" t="n"/>
      <c r="R388" s="663" t="n"/>
      <c r="S388" s="663" t="n"/>
      <c r="T388" s="664" t="n"/>
      <c r="U388" s="43" t="inlineStr">
        <is>
          <t>кг</t>
        </is>
      </c>
      <c r="V388" s="694">
        <f>IFERROR(SUM(V385:V386),"0")</f>
        <v/>
      </c>
      <c r="W388" s="694">
        <f>IFERROR(SUM(W385:W386),"0")</f>
        <v/>
      </c>
      <c r="X388" s="43" t="n"/>
      <c r="Y388" s="695" t="n"/>
      <c r="Z388" s="695" t="n"/>
    </row>
    <row r="389" ht="16.5" customHeight="1">
      <c r="A389" s="380" t="inlineStr">
        <is>
          <t>Балыкбургская</t>
        </is>
      </c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43" t="n"/>
      <c r="N389" s="643" t="n"/>
      <c r="O389" s="643" t="n"/>
      <c r="P389" s="643" t="n"/>
      <c r="Q389" s="643" t="n"/>
      <c r="R389" s="643" t="n"/>
      <c r="S389" s="643" t="n"/>
      <c r="T389" s="643" t="n"/>
      <c r="U389" s="643" t="n"/>
      <c r="V389" s="643" t="n"/>
      <c r="W389" s="643" t="n"/>
      <c r="X389" s="643" t="n"/>
      <c r="Y389" s="380" t="n"/>
      <c r="Z389" s="380" t="n"/>
    </row>
    <row r="390" ht="14.25" customHeight="1">
      <c r="A390" s="381" t="inlineStr">
        <is>
          <t>Ветчины</t>
        </is>
      </c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43" t="n"/>
      <c r="N390" s="643" t="n"/>
      <c r="O390" s="643" t="n"/>
      <c r="P390" s="643" t="n"/>
      <c r="Q390" s="643" t="n"/>
      <c r="R390" s="643" t="n"/>
      <c r="S390" s="643" t="n"/>
      <c r="T390" s="643" t="n"/>
      <c r="U390" s="643" t="n"/>
      <c r="V390" s="643" t="n"/>
      <c r="W390" s="643" t="n"/>
      <c r="X390" s="643" t="n"/>
      <c r="Y390" s="381" t="n"/>
      <c r="Z390" s="381" t="n"/>
    </row>
    <row r="391" ht="27" customHeight="1">
      <c r="A391" s="64" t="inlineStr">
        <is>
          <t>SU002542</t>
        </is>
      </c>
      <c r="B391" s="64" t="inlineStr">
        <is>
          <t>P002847</t>
        </is>
      </c>
      <c r="C391" s="37" t="n">
        <v>4301020196</v>
      </c>
      <c r="D391" s="382" t="n">
        <v>4607091389388</v>
      </c>
      <c r="E391" s="655" t="n"/>
      <c r="F391" s="687" t="n">
        <v>1.3</v>
      </c>
      <c r="G391" s="38" t="n">
        <v>4</v>
      </c>
      <c r="H391" s="687" t="n">
        <v>5.2</v>
      </c>
      <c r="I391" s="687" t="n">
        <v>5.608</v>
      </c>
      <c r="J391" s="38" t="n">
        <v>104</v>
      </c>
      <c r="K391" s="38" t="inlineStr">
        <is>
          <t>8</t>
        </is>
      </c>
      <c r="L391" s="39" t="inlineStr">
        <is>
          <t>СК3</t>
        </is>
      </c>
      <c r="M391" s="38" t="n">
        <v>35</v>
      </c>
      <c r="N391" s="9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1" s="689" t="n"/>
      <c r="P391" s="689" t="n"/>
      <c r="Q391" s="689" t="n"/>
      <c r="R391" s="655" t="n"/>
      <c r="S391" s="40" t="inlineStr"/>
      <c r="T391" s="40" t="inlineStr"/>
      <c r="U391" s="41" t="inlineStr">
        <is>
          <t>кг</t>
        </is>
      </c>
      <c r="V391" s="690" t="n">
        <v>0</v>
      </c>
      <c r="W391" s="691">
        <f>IFERROR(IF(V391="",0,CEILING((V391/$H391),1)*$H391),"")</f>
        <v/>
      </c>
      <c r="X391" s="42">
        <f>IFERROR(IF(W391=0,"",ROUNDUP(W391/H391,0)*0.01196),"")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SU002319</t>
        </is>
      </c>
      <c r="B392" s="64" t="inlineStr">
        <is>
          <t>P002597</t>
        </is>
      </c>
      <c r="C392" s="37" t="n">
        <v>4301020185</v>
      </c>
      <c r="D392" s="382" t="n">
        <v>4607091389364</v>
      </c>
      <c r="E392" s="655" t="n"/>
      <c r="F392" s="687" t="n">
        <v>0.42</v>
      </c>
      <c r="G392" s="38" t="n">
        <v>6</v>
      </c>
      <c r="H392" s="687" t="n">
        <v>2.52</v>
      </c>
      <c r="I392" s="687" t="n">
        <v>2.75</v>
      </c>
      <c r="J392" s="38" t="n">
        <v>156</v>
      </c>
      <c r="K392" s="38" t="inlineStr">
        <is>
          <t>12</t>
        </is>
      </c>
      <c r="L392" s="39" t="inlineStr">
        <is>
          <t>СК3</t>
        </is>
      </c>
      <c r="M392" s="38" t="n">
        <v>35</v>
      </c>
      <c r="N392" s="9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90" t="n"/>
      <c r="B393" s="643" t="n"/>
      <c r="C393" s="643" t="n"/>
      <c r="D393" s="643" t="n"/>
      <c r="E393" s="643" t="n"/>
      <c r="F393" s="643" t="n"/>
      <c r="G393" s="643" t="n"/>
      <c r="H393" s="643" t="n"/>
      <c r="I393" s="643" t="n"/>
      <c r="J393" s="643" t="n"/>
      <c r="K393" s="643" t="n"/>
      <c r="L393" s="643" t="n"/>
      <c r="M393" s="692" t="n"/>
      <c r="N393" s="693" t="inlineStr">
        <is>
          <t>Итого</t>
        </is>
      </c>
      <c r="O393" s="663" t="n"/>
      <c r="P393" s="663" t="n"/>
      <c r="Q393" s="663" t="n"/>
      <c r="R393" s="663" t="n"/>
      <c r="S393" s="663" t="n"/>
      <c r="T393" s="664" t="n"/>
      <c r="U393" s="43" t="inlineStr">
        <is>
          <t>кор</t>
        </is>
      </c>
      <c r="V393" s="694">
        <f>IFERROR(V391/H391,"0")+IFERROR(V392/H392,"0")</f>
        <v/>
      </c>
      <c r="W393" s="694">
        <f>IFERROR(W391/H391,"0")+IFERROR(W392/H392,"0")</f>
        <v/>
      </c>
      <c r="X393" s="694">
        <f>IFERROR(IF(X391="",0,X391),"0")+IFERROR(IF(X392="",0,X392),"0")</f>
        <v/>
      </c>
      <c r="Y393" s="695" t="n"/>
      <c r="Z393" s="695" t="n"/>
    </row>
    <row r="394">
      <c r="A394" s="643" t="n"/>
      <c r="B394" s="643" t="n"/>
      <c r="C394" s="643" t="n"/>
      <c r="D394" s="643" t="n"/>
      <c r="E394" s="643" t="n"/>
      <c r="F394" s="643" t="n"/>
      <c r="G394" s="643" t="n"/>
      <c r="H394" s="643" t="n"/>
      <c r="I394" s="643" t="n"/>
      <c r="J394" s="643" t="n"/>
      <c r="K394" s="643" t="n"/>
      <c r="L394" s="643" t="n"/>
      <c r="M394" s="692" t="n"/>
      <c r="N394" s="693" t="inlineStr">
        <is>
          <t>Итого</t>
        </is>
      </c>
      <c r="O394" s="663" t="n"/>
      <c r="P394" s="663" t="n"/>
      <c r="Q394" s="663" t="n"/>
      <c r="R394" s="663" t="n"/>
      <c r="S394" s="663" t="n"/>
      <c r="T394" s="664" t="n"/>
      <c r="U394" s="43" t="inlineStr">
        <is>
          <t>кг</t>
        </is>
      </c>
      <c r="V394" s="694">
        <f>IFERROR(SUM(V391:V392),"0")</f>
        <v/>
      </c>
      <c r="W394" s="694">
        <f>IFERROR(SUM(W391:W392),"0")</f>
        <v/>
      </c>
      <c r="X394" s="43" t="n"/>
      <c r="Y394" s="695" t="n"/>
      <c r="Z394" s="695" t="n"/>
    </row>
    <row r="395" ht="14.25" customHeight="1">
      <c r="A395" s="381" t="inlineStr">
        <is>
          <t>Копченые колбасы</t>
        </is>
      </c>
      <c r="B395" s="643" t="n"/>
      <c r="C395" s="643" t="n"/>
      <c r="D395" s="643" t="n"/>
      <c r="E395" s="643" t="n"/>
      <c r="F395" s="643" t="n"/>
      <c r="G395" s="643" t="n"/>
      <c r="H395" s="643" t="n"/>
      <c r="I395" s="643" t="n"/>
      <c r="J395" s="643" t="n"/>
      <c r="K395" s="643" t="n"/>
      <c r="L395" s="643" t="n"/>
      <c r="M395" s="643" t="n"/>
      <c r="N395" s="643" t="n"/>
      <c r="O395" s="643" t="n"/>
      <c r="P395" s="643" t="n"/>
      <c r="Q395" s="643" t="n"/>
      <c r="R395" s="643" t="n"/>
      <c r="S395" s="643" t="n"/>
      <c r="T395" s="643" t="n"/>
      <c r="U395" s="643" t="n"/>
      <c r="V395" s="643" t="n"/>
      <c r="W395" s="643" t="n"/>
      <c r="X395" s="643" t="n"/>
      <c r="Y395" s="381" t="n"/>
      <c r="Z395" s="381" t="n"/>
    </row>
    <row r="396" ht="27" customHeight="1">
      <c r="A396" s="64" t="inlineStr">
        <is>
          <t>SU002612</t>
        </is>
      </c>
      <c r="B396" s="64" t="inlineStr">
        <is>
          <t>P003140</t>
        </is>
      </c>
      <c r="C396" s="37" t="n">
        <v>4301031212</v>
      </c>
      <c r="D396" s="382" t="n">
        <v>4607091389739</v>
      </c>
      <c r="E396" s="655" t="n"/>
      <c r="F396" s="687" t="n">
        <v>0.7</v>
      </c>
      <c r="G396" s="38" t="n">
        <v>6</v>
      </c>
      <c r="H396" s="687" t="n">
        <v>4.2</v>
      </c>
      <c r="I396" s="687" t="n">
        <v>4.43</v>
      </c>
      <c r="J396" s="38" t="n">
        <v>156</v>
      </c>
      <c r="K396" s="38" t="inlineStr">
        <is>
          <t>12</t>
        </is>
      </c>
      <c r="L396" s="39" t="inlineStr">
        <is>
          <t>СК1</t>
        </is>
      </c>
      <c r="M396" s="38" t="n">
        <v>45</v>
      </c>
      <c r="N396" s="9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SU003071</t>
        </is>
      </c>
      <c r="B397" s="64" t="inlineStr">
        <is>
          <t>P003612</t>
        </is>
      </c>
      <c r="C397" s="37" t="n">
        <v>4301031247</v>
      </c>
      <c r="D397" s="382" t="n">
        <v>4680115883048</v>
      </c>
      <c r="E397" s="655" t="n"/>
      <c r="F397" s="687" t="n">
        <v>1</v>
      </c>
      <c r="G397" s="38" t="n">
        <v>4</v>
      </c>
      <c r="H397" s="687" t="n">
        <v>4</v>
      </c>
      <c r="I397" s="687" t="n">
        <v>4.21</v>
      </c>
      <c r="J397" s="38" t="n">
        <v>120</v>
      </c>
      <c r="K397" s="38" t="inlineStr">
        <is>
          <t>12</t>
        </is>
      </c>
      <c r="L397" s="39" t="inlineStr">
        <is>
          <t>СК2</t>
        </is>
      </c>
      <c r="M397" s="38" t="n">
        <v>40</v>
      </c>
      <c r="N397" s="9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SU002545</t>
        </is>
      </c>
      <c r="B398" s="64" t="inlineStr">
        <is>
          <t>P003137</t>
        </is>
      </c>
      <c r="C398" s="37" t="n">
        <v>4301031176</v>
      </c>
      <c r="D398" s="382" t="n">
        <v>4607091389425</v>
      </c>
      <c r="E398" s="655" t="n"/>
      <c r="F398" s="687" t="n">
        <v>0.35</v>
      </c>
      <c r="G398" s="38" t="n">
        <v>6</v>
      </c>
      <c r="H398" s="687" t="n">
        <v>2.1</v>
      </c>
      <c r="I398" s="68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SU002917</t>
        </is>
      </c>
      <c r="B399" s="64" t="inlineStr">
        <is>
          <t>P003343</t>
        </is>
      </c>
      <c r="C399" s="37" t="n">
        <v>4301031215</v>
      </c>
      <c r="D399" s="382" t="n">
        <v>4680115882911</v>
      </c>
      <c r="E399" s="655" t="n"/>
      <c r="F399" s="687" t="n">
        <v>0.4</v>
      </c>
      <c r="G399" s="38" t="n">
        <v>6</v>
      </c>
      <c r="H399" s="687" t="n">
        <v>2.4</v>
      </c>
      <c r="I399" s="687" t="n">
        <v>2.53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910" t="inlineStr">
        <is>
          <t>П/к колбасы «Балыкбургская по-баварски» Фикс.вес 0,4 н/о мгс ТМ «Баварушка»</t>
        </is>
      </c>
      <c r="O399" s="689" t="n"/>
      <c r="P399" s="689" t="n"/>
      <c r="Q399" s="689" t="n"/>
      <c r="R399" s="655" t="n"/>
      <c r="S399" s="40" t="inlineStr"/>
      <c r="T399" s="40" t="inlineStr"/>
      <c r="U399" s="41" t="inlineStr">
        <is>
          <t>кг</t>
        </is>
      </c>
      <c r="V399" s="690" t="n">
        <v>0</v>
      </c>
      <c r="W399" s="69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SU002726</t>
        </is>
      </c>
      <c r="B400" s="64" t="inlineStr">
        <is>
          <t>P003095</t>
        </is>
      </c>
      <c r="C400" s="37" t="n">
        <v>4301031167</v>
      </c>
      <c r="D400" s="382" t="n">
        <v>4680115880771</v>
      </c>
      <c r="E400" s="655" t="n"/>
      <c r="F400" s="687" t="n">
        <v>0.28</v>
      </c>
      <c r="G400" s="38" t="n">
        <v>6</v>
      </c>
      <c r="H400" s="687" t="n">
        <v>1.68</v>
      </c>
      <c r="I400" s="687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0" s="689" t="n"/>
      <c r="P400" s="689" t="n"/>
      <c r="Q400" s="689" t="n"/>
      <c r="R400" s="655" t="n"/>
      <c r="S400" s="40" t="inlineStr"/>
      <c r="T400" s="40" t="inlineStr"/>
      <c r="U400" s="41" t="inlineStr">
        <is>
          <t>кг</t>
        </is>
      </c>
      <c r="V400" s="690" t="n">
        <v>0</v>
      </c>
      <c r="W400" s="69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 ht="27" customHeight="1">
      <c r="A401" s="64" t="inlineStr">
        <is>
          <t>SU002604</t>
        </is>
      </c>
      <c r="B401" s="64" t="inlineStr">
        <is>
          <t>P003135</t>
        </is>
      </c>
      <c r="C401" s="37" t="n">
        <v>4301031173</v>
      </c>
      <c r="D401" s="382" t="n">
        <v>4607091389500</v>
      </c>
      <c r="E401" s="655" t="n"/>
      <c r="F401" s="687" t="n">
        <v>0.35</v>
      </c>
      <c r="G401" s="38" t="n">
        <v>6</v>
      </c>
      <c r="H401" s="687" t="n">
        <v>2.1</v>
      </c>
      <c r="I401" s="687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1" s="689" t="n"/>
      <c r="P401" s="689" t="n"/>
      <c r="Q401" s="689" t="n"/>
      <c r="R401" s="655" t="n"/>
      <c r="S401" s="40" t="inlineStr"/>
      <c r="T401" s="40" t="inlineStr"/>
      <c r="U401" s="41" t="inlineStr">
        <is>
          <t>кг</t>
        </is>
      </c>
      <c r="V401" s="690" t="n">
        <v>0</v>
      </c>
      <c r="W401" s="69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0" t="inlineStr">
        <is>
          <t>КИ</t>
        </is>
      </c>
    </row>
    <row r="402" ht="27" customHeight="1">
      <c r="A402" s="64" t="inlineStr">
        <is>
          <t>SU002358</t>
        </is>
      </c>
      <c r="B402" s="64" t="inlineStr">
        <is>
          <t>P002642</t>
        </is>
      </c>
      <c r="C402" s="37" t="n">
        <v>4301031103</v>
      </c>
      <c r="D402" s="382" t="n">
        <v>4680115881983</v>
      </c>
      <c r="E402" s="655" t="n"/>
      <c r="F402" s="687" t="n">
        <v>0.28</v>
      </c>
      <c r="G402" s="38" t="n">
        <v>4</v>
      </c>
      <c r="H402" s="687" t="n">
        <v>1.12</v>
      </c>
      <c r="I402" s="687" t="n">
        <v>1.252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IFERROR(V396/H396,"0")+IFERROR(V397/H397,"0")+IFERROR(V398/H398,"0")+IFERROR(V399/H399,"0")+IFERROR(V400/H400,"0")+IFERROR(V401/H401,"0")+IFERROR(V402/H402,"0")</f>
        <v/>
      </c>
      <c r="W403" s="694">
        <f>IFERROR(W396/H396,"0")+IFERROR(W397/H397,"0")+IFERROR(W398/H398,"0")+IFERROR(W399/H399,"0")+IFERROR(W400/H400,"0")+IFERROR(W401/H401,"0")+IFERROR(W402/H402,"0")</f>
        <v/>
      </c>
      <c r="X403" s="694">
        <f>IFERROR(IF(X396="",0,X396),"0")+IFERROR(IF(X397="",0,X397),"0")+IFERROR(IF(X398="",0,X398),"0")+IFERROR(IF(X399="",0,X399),"0")+IFERROR(IF(X400="",0,X400),"0")+IFERROR(IF(X401="",0,X401),"0")+IFERROR(IF(X402="",0,X402),"0")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IFERROR(SUM(V396:V402),"0")</f>
        <v/>
      </c>
      <c r="W404" s="694">
        <f>IFERROR(SUM(W396:W402),"0")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SU003056</t>
        </is>
      </c>
      <c r="B406" s="64" t="inlineStr">
        <is>
          <t>P003622</t>
        </is>
      </c>
      <c r="C406" s="37" t="n">
        <v>4301170008</v>
      </c>
      <c r="D406" s="382" t="n">
        <v>4680115882980</v>
      </c>
      <c r="E406" s="655" t="n"/>
      <c r="F406" s="687" t="n">
        <v>0.13</v>
      </c>
      <c r="G406" s="38" t="n">
        <v>10</v>
      </c>
      <c r="H406" s="687" t="n">
        <v>1.3</v>
      </c>
      <c r="I406" s="687" t="n">
        <v>1.46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IFERROR(IF(W406=0,"",ROUNDUP(W406/H406,0)*0.00673),"")</f>
        <v/>
      </c>
      <c r="Y406" s="69" t="inlineStr"/>
      <c r="Z406" s="70" t="inlineStr"/>
      <c r="AD406" s="71" t="n"/>
      <c r="BA406" s="292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2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2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300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4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2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5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3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9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12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30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12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8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31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9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9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32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10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3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11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4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2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5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3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6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4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7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5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SU002805</t>
        </is>
      </c>
      <c r="B455" s="64" t="inlineStr">
        <is>
          <t>P003584</t>
        </is>
      </c>
      <c r="C455" s="37" t="n">
        <v>4301031280</v>
      </c>
      <c r="D455" s="382" t="n">
        <v>4640242180816</v>
      </c>
      <c r="E455" s="655" t="n"/>
      <c r="F455" s="687" t="n">
        <v>0.7</v>
      </c>
      <c r="G455" s="38" t="n">
        <v>6</v>
      </c>
      <c r="H455" s="687" t="n">
        <v>4.2</v>
      </c>
      <c r="I455" s="687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8" t="inlineStr">
        <is>
          <t>Копченые колбасы «Сервелат Пражский» Весовой фиброуз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6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P003586</t>
        </is>
      </c>
      <c r="C456" s="37" t="n">
        <v>4301031244</v>
      </c>
      <c r="D456" s="382" t="n">
        <v>4640242180595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9" t="inlineStr">
        <is>
          <t>В/к колбасы «Сервелат Рижский» НТУ Весовые Фиброуз в/у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7" t="inlineStr">
        <is>
          <t>КИ</t>
        </is>
      </c>
    </row>
    <row r="457">
      <c r="A457" s="390" t="n"/>
      <c r="B457" s="643" t="n"/>
      <c r="C457" s="643" t="n"/>
      <c r="D457" s="643" t="n"/>
      <c r="E457" s="643" t="n"/>
      <c r="F457" s="643" t="n"/>
      <c r="G457" s="643" t="n"/>
      <c r="H457" s="643" t="n"/>
      <c r="I457" s="643" t="n"/>
      <c r="J457" s="643" t="n"/>
      <c r="K457" s="643" t="n"/>
      <c r="L457" s="643" t="n"/>
      <c r="M457" s="692" t="n"/>
      <c r="N457" s="693" t="inlineStr">
        <is>
          <t>Итого</t>
        </is>
      </c>
      <c r="O457" s="663" t="n"/>
      <c r="P457" s="663" t="n"/>
      <c r="Q457" s="663" t="n"/>
      <c r="R457" s="663" t="n"/>
      <c r="S457" s="663" t="n"/>
      <c r="T457" s="664" t="n"/>
      <c r="U457" s="43" t="inlineStr">
        <is>
          <t>кор</t>
        </is>
      </c>
      <c r="V457" s="694">
        <f>IFERROR(V455/H455,"0")+IFERROR(V456/H456,"0")</f>
        <v/>
      </c>
      <c r="W457" s="694">
        <f>IFERROR(W455/H455,"0")+IFERROR(W456/H456,"0")</f>
        <v/>
      </c>
      <c r="X457" s="694">
        <f>IFERROR(IF(X455="",0,X455),"0")+IFERROR(IF(X456="",0,X456),"0")</f>
        <v/>
      </c>
      <c r="Y457" s="695" t="n"/>
      <c r="Z457" s="695" t="n"/>
    </row>
    <row r="458">
      <c r="A458" s="643" t="n"/>
      <c r="B458" s="643" t="n"/>
      <c r="C458" s="643" t="n"/>
      <c r="D458" s="643" t="n"/>
      <c r="E458" s="643" t="n"/>
      <c r="F458" s="643" t="n"/>
      <c r="G458" s="643" t="n"/>
      <c r="H458" s="643" t="n"/>
      <c r="I458" s="643" t="n"/>
      <c r="J458" s="643" t="n"/>
      <c r="K458" s="643" t="n"/>
      <c r="L458" s="643" t="n"/>
      <c r="M458" s="692" t="n"/>
      <c r="N458" s="693" t="inlineStr">
        <is>
          <t>Итого</t>
        </is>
      </c>
      <c r="O458" s="663" t="n"/>
      <c r="P458" s="663" t="n"/>
      <c r="Q458" s="663" t="n"/>
      <c r="R458" s="663" t="n"/>
      <c r="S458" s="663" t="n"/>
      <c r="T458" s="664" t="n"/>
      <c r="U458" s="43" t="inlineStr">
        <is>
          <t>кг</t>
        </is>
      </c>
      <c r="V458" s="694">
        <f>IFERROR(SUM(V455:V456),"0")</f>
        <v/>
      </c>
      <c r="W458" s="694">
        <f>IFERROR(SUM(W455:W456),"0")</f>
        <v/>
      </c>
      <c r="X458" s="43" t="n"/>
      <c r="Y458" s="695" t="n"/>
      <c r="Z458" s="695" t="n"/>
    </row>
    <row r="459" ht="14.25" customHeight="1">
      <c r="A459" s="381" t="inlineStr">
        <is>
          <t>Сосиски</t>
        </is>
      </c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43" t="n"/>
      <c r="N459" s="643" t="n"/>
      <c r="O459" s="643" t="n"/>
      <c r="P459" s="643" t="n"/>
      <c r="Q459" s="643" t="n"/>
      <c r="R459" s="643" t="n"/>
      <c r="S459" s="643" t="n"/>
      <c r="T459" s="643" t="n"/>
      <c r="U459" s="643" t="n"/>
      <c r="V459" s="643" t="n"/>
      <c r="W459" s="643" t="n"/>
      <c r="X459" s="643" t="n"/>
      <c r="Y459" s="381" t="n"/>
      <c r="Z459" s="381" t="n"/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2" t="n">
        <v>4640242180540</v>
      </c>
      <c r="E460" s="655" t="n"/>
      <c r="F460" s="687" t="n">
        <v>1.3</v>
      </c>
      <c r="G460" s="38" t="n">
        <v>6</v>
      </c>
      <c r="H460" s="687" t="n">
        <v>7.8</v>
      </c>
      <c r="I460" s="687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40" t="inlineStr">
        <is>
          <t>Сосиски «Сочные» Весовой п/а ТМ «Зареченские»</t>
        </is>
      </c>
      <c r="O460" s="689" t="n"/>
      <c r="P460" s="689" t="n"/>
      <c r="Q460" s="689" t="n"/>
      <c r="R460" s="655" t="n"/>
      <c r="S460" s="40" t="inlineStr"/>
      <c r="T460" s="40" t="inlineStr"/>
      <c r="U460" s="41" t="inlineStr">
        <is>
          <t>кг</t>
        </is>
      </c>
      <c r="V460" s="690" t="n">
        <v>0</v>
      </c>
      <c r="W460" s="691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8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2" t="n">
        <v>4640242180557</v>
      </c>
      <c r="E461" s="655" t="n"/>
      <c r="F461" s="687" t="n">
        <v>0.5</v>
      </c>
      <c r="G461" s="38" t="n">
        <v>6</v>
      </c>
      <c r="H461" s="687" t="n">
        <v>3</v>
      </c>
      <c r="I461" s="687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41" t="inlineStr">
        <is>
          <t>Сосиски «Сочные» Фикс.вес 0,5 п/а ТМ «Зареченские»</t>
        </is>
      </c>
      <c r="O461" s="689" t="n"/>
      <c r="P461" s="689" t="n"/>
      <c r="Q461" s="689" t="n"/>
      <c r="R461" s="655" t="n"/>
      <c r="S461" s="40" t="inlineStr"/>
      <c r="T461" s="40" t="inlineStr"/>
      <c r="U461" s="41" t="inlineStr">
        <is>
          <t>кг</t>
        </is>
      </c>
      <c r="V461" s="690" t="n">
        <v>0</v>
      </c>
      <c r="W461" s="69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9" t="inlineStr">
        <is>
          <t>КИ</t>
        </is>
      </c>
    </row>
    <row r="462">
      <c r="A462" s="390" t="n"/>
      <c r="B462" s="643" t="n"/>
      <c r="C462" s="643" t="n"/>
      <c r="D462" s="643" t="n"/>
      <c r="E462" s="643" t="n"/>
      <c r="F462" s="643" t="n"/>
      <c r="G462" s="643" t="n"/>
      <c r="H462" s="643" t="n"/>
      <c r="I462" s="643" t="n"/>
      <c r="J462" s="643" t="n"/>
      <c r="K462" s="643" t="n"/>
      <c r="L462" s="643" t="n"/>
      <c r="M462" s="692" t="n"/>
      <c r="N462" s="693" t="inlineStr">
        <is>
          <t>Итого</t>
        </is>
      </c>
      <c r="O462" s="663" t="n"/>
      <c r="P462" s="663" t="n"/>
      <c r="Q462" s="663" t="n"/>
      <c r="R462" s="663" t="n"/>
      <c r="S462" s="663" t="n"/>
      <c r="T462" s="664" t="n"/>
      <c r="U462" s="43" t="inlineStr">
        <is>
          <t>кор</t>
        </is>
      </c>
      <c r="V462" s="694">
        <f>IFERROR(V460/H460,"0")+IFERROR(V461/H461,"0")</f>
        <v/>
      </c>
      <c r="W462" s="694">
        <f>IFERROR(W460/H460,"0")+IFERROR(W461/H461,"0")</f>
        <v/>
      </c>
      <c r="X462" s="694">
        <f>IFERROR(IF(X460="",0,X460),"0")+IFERROR(IF(X461="",0,X461),"0")</f>
        <v/>
      </c>
      <c r="Y462" s="695" t="n"/>
      <c r="Z462" s="695" t="n"/>
    </row>
    <row r="463">
      <c r="A463" s="643" t="n"/>
      <c r="B463" s="643" t="n"/>
      <c r="C463" s="643" t="n"/>
      <c r="D463" s="643" t="n"/>
      <c r="E463" s="643" t="n"/>
      <c r="F463" s="643" t="n"/>
      <c r="G463" s="643" t="n"/>
      <c r="H463" s="643" t="n"/>
      <c r="I463" s="643" t="n"/>
      <c r="J463" s="643" t="n"/>
      <c r="K463" s="643" t="n"/>
      <c r="L463" s="643" t="n"/>
      <c r="M463" s="692" t="n"/>
      <c r="N463" s="693" t="inlineStr">
        <is>
          <t>Итого</t>
        </is>
      </c>
      <c r="O463" s="663" t="n"/>
      <c r="P463" s="663" t="n"/>
      <c r="Q463" s="663" t="n"/>
      <c r="R463" s="663" t="n"/>
      <c r="S463" s="663" t="n"/>
      <c r="T463" s="664" t="n"/>
      <c r="U463" s="43" t="inlineStr">
        <is>
          <t>кг</t>
        </is>
      </c>
      <c r="V463" s="694">
        <f>IFERROR(SUM(V460:V461),"0")</f>
        <v/>
      </c>
      <c r="W463" s="694">
        <f>IFERROR(SUM(W460:W461),"0")</f>
        <v/>
      </c>
      <c r="X463" s="43" t="n"/>
      <c r="Y463" s="695" t="n"/>
      <c r="Z463" s="695" t="n"/>
    </row>
    <row r="464" ht="16.5" customHeight="1">
      <c r="A464" s="380" t="inlineStr">
        <is>
          <t>Выгодная цена</t>
        </is>
      </c>
      <c r="B464" s="643" t="n"/>
      <c r="C464" s="643" t="n"/>
      <c r="D464" s="643" t="n"/>
      <c r="E464" s="643" t="n"/>
      <c r="F464" s="643" t="n"/>
      <c r="G464" s="643" t="n"/>
      <c r="H464" s="643" t="n"/>
      <c r="I464" s="643" t="n"/>
      <c r="J464" s="643" t="n"/>
      <c r="K464" s="643" t="n"/>
      <c r="L464" s="643" t="n"/>
      <c r="M464" s="643" t="n"/>
      <c r="N464" s="643" t="n"/>
      <c r="O464" s="643" t="n"/>
      <c r="P464" s="643" t="n"/>
      <c r="Q464" s="643" t="n"/>
      <c r="R464" s="643" t="n"/>
      <c r="S464" s="643" t="n"/>
      <c r="T464" s="643" t="n"/>
      <c r="U464" s="643" t="n"/>
      <c r="V464" s="643" t="n"/>
      <c r="W464" s="643" t="n"/>
      <c r="X464" s="643" t="n"/>
      <c r="Y464" s="380" t="n"/>
      <c r="Z464" s="380" t="n"/>
    </row>
    <row r="465" ht="14.25" customHeight="1">
      <c r="A465" s="381" t="inlineStr">
        <is>
          <t>Сосиски</t>
        </is>
      </c>
      <c r="B465" s="643" t="n"/>
      <c r="C465" s="643" t="n"/>
      <c r="D465" s="643" t="n"/>
      <c r="E465" s="643" t="n"/>
      <c r="F465" s="643" t="n"/>
      <c r="G465" s="643" t="n"/>
      <c r="H465" s="643" t="n"/>
      <c r="I465" s="643" t="n"/>
      <c r="J465" s="643" t="n"/>
      <c r="K465" s="643" t="n"/>
      <c r="L465" s="643" t="n"/>
      <c r="M465" s="643" t="n"/>
      <c r="N465" s="643" t="n"/>
      <c r="O465" s="643" t="n"/>
      <c r="P465" s="643" t="n"/>
      <c r="Q465" s="643" t="n"/>
      <c r="R465" s="643" t="n"/>
      <c r="S465" s="643" t="n"/>
      <c r="T465" s="643" t="n"/>
      <c r="U465" s="643" t="n"/>
      <c r="V465" s="643" t="n"/>
      <c r="W465" s="643" t="n"/>
      <c r="X465" s="643" t="n"/>
      <c r="Y465" s="381" t="n"/>
      <c r="Z465" s="381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82" t="n">
        <v>4680115880870</v>
      </c>
      <c r="E466" s="655" t="n"/>
      <c r="F466" s="687" t="n">
        <v>1.3</v>
      </c>
      <c r="G466" s="38" t="n">
        <v>6</v>
      </c>
      <c r="H466" s="687" t="n">
        <v>7.8</v>
      </c>
      <c r="I466" s="687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IFERROR(V466/H466,"0")</f>
        <v/>
      </c>
      <c r="W467" s="694">
        <f>IFERROR(W466/H466,"0")</f>
        <v/>
      </c>
      <c r="X467" s="694">
        <f>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IFERROR(SUM(V466:V466),"0")</f>
        <v/>
      </c>
      <c r="W468" s="694">
        <f>IFERROR(SUM(W466:W466),"0")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/>
      </c>
      <c r="W469" s="69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/>
      </c>
      <c r="W473" s="69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5" t="n"/>
      <c r="N476" s="642" t="inlineStr">
        <is>
          <t>Особый рецепт</t>
        </is>
      </c>
      <c r="O476" s="945" t="n"/>
      <c r="P476" s="642" t="inlineStr">
        <is>
          <t>Баварушка</t>
        </is>
      </c>
      <c r="Q476" s="945" t="n"/>
      <c r="R476" s="642" t="inlineStr">
        <is>
          <t>Дугушка</t>
        </is>
      </c>
      <c r="S476" s="642" t="inlineStr">
        <is>
          <t>Зареченские</t>
        </is>
      </c>
      <c r="T476" s="945" t="n"/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Бордо</t>
        </is>
      </c>
      <c r="K477" s="643" t="n"/>
      <c r="L477" s="642" t="inlineStr">
        <is>
          <t>Фирменная</t>
        </is>
      </c>
      <c r="M477" s="642" t="inlineStr">
        <is>
          <t>Бавария</t>
        </is>
      </c>
      <c r="N477" s="642" t="inlineStr">
        <is>
          <t>Особая</t>
        </is>
      </c>
      <c r="O477" s="642" t="inlineStr">
        <is>
          <t>Особая Без свинины</t>
        </is>
      </c>
      <c r="P477" s="642" t="inlineStr">
        <is>
          <t>Филейбургская</t>
        </is>
      </c>
      <c r="Q477" s="642" t="inlineStr">
        <is>
          <t>Балыкбургская</t>
        </is>
      </c>
      <c r="R477" s="642" t="inlineStr">
        <is>
          <t>Дугушка</t>
        </is>
      </c>
      <c r="S477" s="642" t="inlineStr">
        <is>
          <t>Зареченские продукты</t>
        </is>
      </c>
      <c r="T477" s="642" t="inlineStr">
        <is>
          <t>Выгодная цена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79" s="53">
        <f>IFERROR(W130*1,"0")+IFERROR(W131*1,"0")+IFERROR(W132*1,"0")</f>
        <v/>
      </c>
      <c r="G479" s="53">
        <f>IFERROR(W138*1,"0")+IFERROR(W139*1,"0")+IFERROR(W140*1,"0")</f>
        <v/>
      </c>
      <c r="H479" s="53">
        <f>IFERROR(W145*1,"0")+IFERROR(W146*1,"0")+IFERROR(W147*1,"0")+IFERROR(W148*1,"0")+IFERROR(W149*1,"0")+IFERROR(W150*1,"0")+IFERROR(W151*1,"0")+IFERROR(W152*1,"0")+IFERROR(W153*1,"0")</f>
        <v/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/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K479" s="643" t="n"/>
      <c r="L479" s="53">
        <f>IFERROR(W261*1,"0")+IFERROR(W262*1,"0")+IFERROR(W263*1,"0")+IFERROR(W264*1,"0")+IFERROR(W265*1,"0")+IFERROR(W266*1,"0")+IFERROR(W267*1,"0")+IFERROR(W271*1,"0")+IFERROR(W272*1,"0")</f>
        <v/>
      </c>
      <c r="M479" s="53">
        <f>IFERROR(W277*1,"0")+IFERROR(W281*1,"0")+IFERROR(W285*1,"0")+IFERROR(W289*1,"0")</f>
        <v/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/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/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/>
      </c>
      <c r="Q479" s="53">
        <f>IFERROR(W391*1,"0")+IFERROR(W392*1,"0")+IFERROR(W396*1,"0")+IFERROR(W397*1,"0")+IFERROR(W398*1,"0")+IFERROR(W399*1,"0")+IFERROR(W400*1,"0")+IFERROR(W401*1,"0")+IFERROR(W402*1,"0")+IFERROR(W406*1,"0")</f>
        <v/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S479" s="53">
        <f>IFERROR(W445*1,"0")+IFERROR(W446*1,"0")+IFERROR(W450*1,"0")+IFERROR(W451*1,"0")+IFERROR(W455*1,"0")+IFERROR(W456*1,"0")+IFERROR(W460*1,"0")+IFERROR(W461*1,"0")</f>
        <v/>
      </c>
      <c r="T479" s="53">
        <f>IFERROR(W466*1,"0")</f>
        <v/>
      </c>
      <c r="U479" s="643" t="n"/>
      <c r="Z479" s="61" t="n"/>
      <c r="AC479" s="643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jdOcTrPXU0J0kupIBGWw==" formatRows="1" sort="0" spinCount="100000" hashValue="5vJZVXYB6fs2MiHZTsCkCW+jdVQfwkpZ0EpDHxMVk61/xyGBQNJFCru6YZe5Bf4N2OFwoWGiI/643nyy/ffIP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147:R147"/>
    <mergeCell ref="A199:X199"/>
    <mergeCell ref="A104:M105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D429:E429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N116:R116"/>
    <mergeCell ref="N103:R103"/>
    <mergeCell ref="D224:E224"/>
    <mergeCell ref="A293:X293"/>
    <mergeCell ref="A93:X93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N243:R243"/>
    <mergeCell ref="N50:R50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D369:E369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N458:T458"/>
    <mergeCell ref="D88:E88"/>
    <mergeCell ref="N80:R80"/>
    <mergeCell ref="A337:M338"/>
    <mergeCell ref="N378:R378"/>
    <mergeCell ref="N303:T303"/>
    <mergeCell ref="D324:E324"/>
    <mergeCell ref="D148:E148"/>
    <mergeCell ref="D26:E26"/>
    <mergeCell ref="N55:R55"/>
    <mergeCell ref="D115:E115"/>
    <mergeCell ref="N424:R424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431:R431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D466:E466"/>
    <mergeCell ref="N308:R308"/>
    <mergeCell ref="D180:E180"/>
    <mergeCell ref="D9:E9"/>
    <mergeCell ref="F9:G9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N86:R86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316:R316"/>
    <mergeCell ref="A339:X339"/>
    <mergeCell ref="N145:R145"/>
    <mergeCell ref="D182:E182"/>
    <mergeCell ref="N163:R163"/>
    <mergeCell ref="D109:E109"/>
    <mergeCell ref="N101:R101"/>
    <mergeCell ref="N138:R138"/>
    <mergeCell ref="N76:R76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G476:M476"/>
    <mergeCell ref="N202:R202"/>
    <mergeCell ref="N87:R87"/>
    <mergeCell ref="N31:R31"/>
    <mergeCell ref="D74:E74"/>
    <mergeCell ref="N451:R451"/>
    <mergeCell ref="A34:X34"/>
    <mergeCell ref="N329:R329"/>
    <mergeCell ref="N158:R158"/>
    <mergeCell ref="D201:E201"/>
    <mergeCell ref="D335:E335"/>
    <mergeCell ref="A276:X276"/>
    <mergeCell ref="D130:E130"/>
    <mergeCell ref="A270:X270"/>
    <mergeCell ref="A83:X83"/>
    <mergeCell ref="D188:E188"/>
    <mergeCell ref="D68:E68"/>
    <mergeCell ref="N168:R168"/>
    <mergeCell ref="D424:E424"/>
    <mergeCell ref="N89:R89"/>
    <mergeCell ref="D132:E132"/>
    <mergeCell ref="D399:E399"/>
    <mergeCell ref="N274:T274"/>
    <mergeCell ref="D295:E295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346:E34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D56:E56"/>
    <mergeCell ref="N155:T155"/>
    <mergeCell ref="D347:E347"/>
    <mergeCell ref="D176:E176"/>
    <mergeCell ref="D285:E285"/>
    <mergeCell ref="D114:E114"/>
    <mergeCell ref="D412:E412"/>
    <mergeCell ref="N462:T462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H17:H18"/>
    <mergeCell ref="D204:E204"/>
    <mergeCell ref="A384:X384"/>
    <mergeCell ref="A42:X42"/>
    <mergeCell ref="N104:T104"/>
    <mergeCell ref="A449:X449"/>
    <mergeCell ref="D296:E296"/>
    <mergeCell ref="N98:R98"/>
    <mergeCell ref="N396:R396"/>
    <mergeCell ref="D75:E75"/>
    <mergeCell ref="N461:R461"/>
    <mergeCell ref="A411:X411"/>
    <mergeCell ref="D206:E206"/>
    <mergeCell ref="N283:T283"/>
    <mergeCell ref="A144:X144"/>
    <mergeCell ref="N41:T41"/>
    <mergeCell ref="D298:E298"/>
    <mergeCell ref="A373:X373"/>
    <mergeCell ref="N404:T404"/>
    <mergeCell ref="D181:E181"/>
    <mergeCell ref="N252:T252"/>
    <mergeCell ref="A160:M161"/>
    <mergeCell ref="N123:R123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5:E35"/>
    <mergeCell ref="D333:E333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A174:X174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O5:P5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F17:F18"/>
    <mergeCell ref="N257:T257"/>
    <mergeCell ref="D107:E107"/>
    <mergeCell ref="D163:E163"/>
    <mergeCell ref="D234:E234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N324:R324"/>
    <mergeCell ref="D196:E196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A8:C8"/>
    <mergeCell ref="D355:E355"/>
    <mergeCell ref="A247:X247"/>
    <mergeCell ref="N151:R151"/>
    <mergeCell ref="D97:E97"/>
    <mergeCell ref="N180:R180"/>
    <mergeCell ref="A375:M376"/>
    <mergeCell ref="A10:C10"/>
    <mergeCell ref="N272:R272"/>
    <mergeCell ref="A440:M441"/>
    <mergeCell ref="A341:M342"/>
    <mergeCell ref="A141:M142"/>
    <mergeCell ref="N182:R182"/>
    <mergeCell ref="D184:E184"/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X17:X18"/>
    <mergeCell ref="D250:E250"/>
    <mergeCell ref="D50:E50"/>
    <mergeCell ref="A59:M60"/>
    <mergeCell ref="N340:R340"/>
    <mergeCell ref="N387:T387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7IqYAhovLZjSZzw3HV+YQ==" formatRows="1" sort="0" spinCount="100000" hashValue="NPReI08LdFnmkMunraNQD+L0TjVV46+np7aDo1qzxjcOD1GhTMZpYO2qlvY9UGJUWQUy+9rIkYSxg+spzvj+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2023-12-05T09:27:32Z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