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532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заказа'!$B$226:$B$226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заказа'!$B$236:$B$236</definedName>
    <definedName name="ProductId137">'Бланк заказа'!$B$237:$B$237</definedName>
    <definedName name="ProductId138">'Бланк заказа'!$B$238:$B$238</definedName>
    <definedName name="ProductId139">'Бланк заказа'!$B$242:$B$242</definedName>
    <definedName name="ProductId14">'Бланк заказа'!$B$56:$B$56</definedName>
    <definedName name="ProductId140">'Бланк заказа'!$B$243:$B$243</definedName>
    <definedName name="ProductId141">'Бланк заказа'!$B$244:$B$244</definedName>
    <definedName name="ProductId142">'Бланк заказа'!$B$248:$B$248</definedName>
    <definedName name="ProductId143">'Бланк заказа'!$B$249:$B$249</definedName>
    <definedName name="ProductId144">'Бланк заказа'!$B$250:$B$250</definedName>
    <definedName name="ProductId145">'Бланк заказа'!$B$254:$B$254</definedName>
    <definedName name="ProductId146">'Бланк заказа'!$B$255:$B$255</definedName>
    <definedName name="ProductId147">'Бланк заказа'!$B$256:$B$256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заказа'!$B$271:$B$271</definedName>
    <definedName name="ProductId156">'Бланк заказа'!$B$272:$B$272</definedName>
    <definedName name="ProductId157">'Бланк заказа'!$B$277:$B$277</definedName>
    <definedName name="ProductId158">'Бланк заказа'!$B$281:$B$281</definedName>
    <definedName name="ProductId159">'Бланк заказа'!$B$285:$B$285</definedName>
    <definedName name="ProductId16">'Бланк заказа'!$B$58:$B$58</definedName>
    <definedName name="ProductId160">'Бланк заказа'!$B$289:$B$289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заказа'!$B$301:$B$301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заказа'!$B$307:$B$307</definedName>
    <definedName name="ProductId171">'Бланк заказа'!$B$308:$B$308</definedName>
    <definedName name="ProductId172">'Бланк заказа'!$B$312:$B$312</definedName>
    <definedName name="ProductId173">'Бланк заказа'!$B$316:$B$316</definedName>
    <definedName name="ProductId174">'Бланк заказа'!$B$321:$B$321</definedName>
    <definedName name="ProductId175">'Бланк заказа'!$B$322:$B$322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заказа'!$B$335:$B$335</definedName>
    <definedName name="ProductId183">'Бланк заказа'!$B$336:$B$336</definedName>
    <definedName name="ProductId184">'Бланк заказа'!$B$340:$B$340</definedName>
    <definedName name="ProductId185">'Бланк заказа'!$B$346:$B$346</definedName>
    <definedName name="ProductId186">'Бланк заказа'!$B$347:$B$347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заказа'!$B$362:$B$362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заказа'!$B$369:$B$369</definedName>
    <definedName name="ProductId203">'Бланк заказа'!$B$370:$B$370</definedName>
    <definedName name="ProductId204">'Бланк заказа'!$B$374:$B$374</definedName>
    <definedName name="ProductId205">'Бланк заказа'!$B$378:$B$378</definedName>
    <definedName name="ProductId206">'Бланк заказа'!$B$379:$B$379</definedName>
    <definedName name="ProductId207">'Бланк заказа'!$B$380:$B$380</definedName>
    <definedName name="ProductId208">'Бланк заказа'!$B$381:$B$381</definedName>
    <definedName name="ProductId209">'Бланк заказа'!$B$385:$B$385</definedName>
    <definedName name="ProductId21">'Бланк заказа'!$B$67:$B$67</definedName>
    <definedName name="ProductId210">'Бланк заказа'!$B$386:$B$386</definedName>
    <definedName name="ProductId211">'Бланк заказа'!$B$391:$B$391</definedName>
    <definedName name="ProductId212">'Бланк заказа'!$B$392:$B$392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заказа'!$B$401:$B$401</definedName>
    <definedName name="ProductId219">'Бланк заказа'!$B$402:$B$402</definedName>
    <definedName name="ProductId22">'Бланк заказа'!$B$68:$B$68</definedName>
    <definedName name="ProductId220">'Бланк заказа'!$B$406:$B$406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заказа'!$B$419:$B$419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заказа'!$B$425:$B$425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заказа'!$B$445:$B$445</definedName>
    <definedName name="ProductId241">'Бланк заказа'!$B$446:$B$446</definedName>
    <definedName name="ProductId242">'Бланк заказа'!$B$450:$B$450</definedName>
    <definedName name="ProductId243">'Бланк заказа'!$B$451:$B$451</definedName>
    <definedName name="ProductId244">'Бланк заказа'!$B$455:$B$455</definedName>
    <definedName name="ProductId245">'Бланк заказа'!$B$456:$B$456</definedName>
    <definedName name="ProductId246">'Бланк заказа'!$B$460:$B$460</definedName>
    <definedName name="ProductId247">'Бланк заказа'!$B$461:$B$461</definedName>
    <definedName name="ProductId248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заказа'!$V$214:$V$214</definedName>
    <definedName name="SalesQty124">'Бланк заказа'!$V$215:$V$215</definedName>
    <definedName name="SalesQty125">'Бланк заказа'!$V$219:$V$219</definedName>
    <definedName name="SalesQty126">'Бланк заказа'!$V$223:$V$223</definedName>
    <definedName name="SalesQty127">'Бланк заказа'!$V$224:$V$224</definedName>
    <definedName name="SalesQty128">'Бланк заказа'!$V$225:$V$225</definedName>
    <definedName name="SalesQty129">'Бланк заказа'!$V$226:$V$226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заказа'!$V$236:$V$236</definedName>
    <definedName name="SalesQty137">'Бланк заказа'!$V$237:$V$237</definedName>
    <definedName name="SalesQty138">'Бланк заказа'!$V$238:$V$238</definedName>
    <definedName name="SalesQty139">'Бланк заказа'!$V$242:$V$242</definedName>
    <definedName name="SalesQty14">'Бланк заказа'!$V$56:$V$56</definedName>
    <definedName name="SalesQty140">'Бланк заказа'!$V$243:$V$243</definedName>
    <definedName name="SalesQty141">'Бланк заказа'!$V$244:$V$244</definedName>
    <definedName name="SalesQty142">'Бланк заказа'!$V$248:$V$248</definedName>
    <definedName name="SalesQty143">'Бланк заказа'!$V$249:$V$249</definedName>
    <definedName name="SalesQty144">'Бланк заказа'!$V$250:$V$250</definedName>
    <definedName name="SalesQty145">'Бланк заказа'!$V$254:$V$254</definedName>
    <definedName name="SalesQty146">'Бланк заказа'!$V$255:$V$255</definedName>
    <definedName name="SalesQty147">'Бланк заказа'!$V$256:$V$256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заказа'!$V$271:$V$271</definedName>
    <definedName name="SalesQty156">'Бланк заказа'!$V$272:$V$272</definedName>
    <definedName name="SalesQty157">'Бланк заказа'!$V$277:$V$277</definedName>
    <definedName name="SalesQty158">'Бланк заказа'!$V$281:$V$281</definedName>
    <definedName name="SalesQty159">'Бланк заказа'!$V$285:$V$285</definedName>
    <definedName name="SalesQty16">'Бланк заказа'!$V$58:$V$58</definedName>
    <definedName name="SalesQty160">'Бланк заказа'!$V$289:$V$289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заказа'!$V$301:$V$301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заказа'!$V$307:$V$307</definedName>
    <definedName name="SalesQty171">'Бланк заказа'!$V$308:$V$308</definedName>
    <definedName name="SalesQty172">'Бланк заказа'!$V$312:$V$312</definedName>
    <definedName name="SalesQty173">'Бланк заказа'!$V$316:$V$316</definedName>
    <definedName name="SalesQty174">'Бланк заказа'!$V$321:$V$321</definedName>
    <definedName name="SalesQty175">'Бланк заказа'!$V$322:$V$322</definedName>
    <definedName name="SalesQty176">'Бланк заказа'!$V$323:$V$323</definedName>
    <definedName name="SalesQty177">'Бланк заказа'!$V$324:$V$324</definedName>
    <definedName name="SalesQty178">'Бланк заказа'!$V$328:$V$328</definedName>
    <definedName name="SalesQty179">'Бланк заказа'!$V$329:$V$329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заказа'!$V$335:$V$335</definedName>
    <definedName name="SalesQty183">'Бланк заказа'!$V$336:$V$336</definedName>
    <definedName name="SalesQty184">'Бланк заказа'!$V$340:$V$340</definedName>
    <definedName name="SalesQty185">'Бланк заказа'!$V$346:$V$346</definedName>
    <definedName name="SalesQty186">'Бланк заказа'!$V$347:$V$347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заказа'!$V$362:$V$362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заказа'!$V$369:$V$369</definedName>
    <definedName name="SalesQty203">'Бланк заказа'!$V$370:$V$370</definedName>
    <definedName name="SalesQty204">'Бланк заказа'!$V$374:$V$374</definedName>
    <definedName name="SalesQty205">'Бланк заказа'!$V$378:$V$378</definedName>
    <definedName name="SalesQty206">'Бланк заказа'!$V$379:$V$379</definedName>
    <definedName name="SalesQty207">'Бланк заказа'!$V$380:$V$380</definedName>
    <definedName name="SalesQty208">'Бланк заказа'!$V$381:$V$381</definedName>
    <definedName name="SalesQty209">'Бланк заказа'!$V$385:$V$385</definedName>
    <definedName name="SalesQty21">'Бланк заказа'!$V$67:$V$67</definedName>
    <definedName name="SalesQty210">'Бланк заказа'!$V$386:$V$386</definedName>
    <definedName name="SalesQty211">'Бланк заказа'!$V$391:$V$391</definedName>
    <definedName name="SalesQty212">'Бланк заказа'!$V$392:$V$392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заказа'!$V$401:$V$401</definedName>
    <definedName name="SalesQty219">'Бланк заказа'!$V$402:$V$402</definedName>
    <definedName name="SalesQty22">'Бланк заказа'!$V$68:$V$68</definedName>
    <definedName name="SalesQty220">'Бланк заказа'!$V$406:$V$406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заказа'!$V$419:$V$419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заказа'!$V$425:$V$425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заказа'!$V$433:$V$433</definedName>
    <definedName name="SalesQty237">'Бланк заказа'!$V$434:$V$434</definedName>
    <definedName name="SalesQty238">'Бланк заказа'!$V$438:$V$438</definedName>
    <definedName name="SalesQty239">'Бланк заказа'!$V$439:$V$439</definedName>
    <definedName name="SalesQty24">'Бланк заказа'!$V$70:$V$70</definedName>
    <definedName name="SalesQty240">'Бланк заказа'!$V$445:$V$445</definedName>
    <definedName name="SalesQty241">'Бланк заказа'!$V$446:$V$446</definedName>
    <definedName name="SalesQty242">'Бланк заказа'!$V$450:$V$450</definedName>
    <definedName name="SalesQty243">'Бланк заказа'!$V$451:$V$451</definedName>
    <definedName name="SalesQty244">'Бланк заказа'!$V$455:$V$455</definedName>
    <definedName name="SalesQty245">'Бланк заказа'!$V$456:$V$456</definedName>
    <definedName name="SalesQty246">'Бланк заказа'!$V$460:$V$460</definedName>
    <definedName name="SalesQty247">'Бланк заказа'!$V$461:$V$461</definedName>
    <definedName name="SalesQty248">'Бланк заказа'!$V$466:$V$466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заказа'!$W$214:$W$214</definedName>
    <definedName name="SalesRoundBox124">'Бланк заказа'!$W$215:$W$215</definedName>
    <definedName name="SalesRoundBox125">'Бланк заказа'!$W$219:$W$219</definedName>
    <definedName name="SalesRoundBox126">'Бланк заказа'!$W$223:$W$223</definedName>
    <definedName name="SalesRoundBox127">'Бланк заказа'!$W$224:$W$224</definedName>
    <definedName name="SalesRoundBox128">'Бланк заказа'!$W$225:$W$225</definedName>
    <definedName name="SalesRoundBox129">'Бланк заказа'!$W$226:$W$226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заказа'!$W$236:$W$236</definedName>
    <definedName name="SalesRoundBox137">'Бланк заказа'!$W$237:$W$237</definedName>
    <definedName name="SalesRoundBox138">'Бланк заказа'!$W$238:$W$238</definedName>
    <definedName name="SalesRoundBox139">'Бланк заказа'!$W$242:$W$242</definedName>
    <definedName name="SalesRoundBox14">'Бланк заказа'!$W$56:$W$56</definedName>
    <definedName name="SalesRoundBox140">'Бланк заказа'!$W$243:$W$243</definedName>
    <definedName name="SalesRoundBox141">'Бланк заказа'!$W$244:$W$244</definedName>
    <definedName name="SalesRoundBox142">'Бланк заказа'!$W$248:$W$248</definedName>
    <definedName name="SalesRoundBox143">'Бланк заказа'!$W$249:$W$249</definedName>
    <definedName name="SalesRoundBox144">'Бланк заказа'!$W$250:$W$250</definedName>
    <definedName name="SalesRoundBox145">'Бланк заказа'!$W$254:$W$254</definedName>
    <definedName name="SalesRoundBox146">'Бланк заказа'!$W$255:$W$255</definedName>
    <definedName name="SalesRoundBox147">'Бланк заказа'!$W$256:$W$256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заказа'!$W$271:$W$271</definedName>
    <definedName name="SalesRoundBox156">'Бланк заказа'!$W$272:$W$272</definedName>
    <definedName name="SalesRoundBox157">'Бланк заказа'!$W$277:$W$277</definedName>
    <definedName name="SalesRoundBox158">'Бланк заказа'!$W$281:$W$281</definedName>
    <definedName name="SalesRoundBox159">'Бланк заказа'!$W$285:$W$285</definedName>
    <definedName name="SalesRoundBox16">'Бланк заказа'!$W$58:$W$58</definedName>
    <definedName name="SalesRoundBox160">'Бланк заказа'!$W$289:$W$289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заказа'!$W$301:$W$301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заказа'!$W$307:$W$307</definedName>
    <definedName name="SalesRoundBox171">'Бланк заказа'!$W$308:$W$308</definedName>
    <definedName name="SalesRoundBox172">'Бланк заказа'!$W$312:$W$312</definedName>
    <definedName name="SalesRoundBox173">'Бланк заказа'!$W$316:$W$316</definedName>
    <definedName name="SalesRoundBox174">'Бланк заказа'!$W$321:$W$321</definedName>
    <definedName name="SalesRoundBox175">'Бланк заказа'!$W$322:$W$322</definedName>
    <definedName name="SalesRoundBox176">'Бланк заказа'!$W$323:$W$323</definedName>
    <definedName name="SalesRoundBox177">'Бланк заказа'!$W$324:$W$324</definedName>
    <definedName name="SalesRoundBox178">'Бланк заказа'!$W$328:$W$328</definedName>
    <definedName name="SalesRoundBox179">'Бланк заказа'!$W$329:$W$329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заказа'!$W$335:$W$335</definedName>
    <definedName name="SalesRoundBox183">'Бланк заказа'!$W$336:$W$336</definedName>
    <definedName name="SalesRoundBox184">'Бланк заказа'!$W$340:$W$340</definedName>
    <definedName name="SalesRoundBox185">'Бланк заказа'!$W$346:$W$346</definedName>
    <definedName name="SalesRoundBox186">'Бланк заказа'!$W$347:$W$347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заказа'!$W$362:$W$362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заказа'!$W$369:$W$369</definedName>
    <definedName name="SalesRoundBox203">'Бланк заказа'!$W$370:$W$370</definedName>
    <definedName name="SalesRoundBox204">'Бланк заказа'!$W$374:$W$374</definedName>
    <definedName name="SalesRoundBox205">'Бланк заказа'!$W$378:$W$378</definedName>
    <definedName name="SalesRoundBox206">'Бланк заказа'!$W$379:$W$379</definedName>
    <definedName name="SalesRoundBox207">'Бланк заказа'!$W$380:$W$380</definedName>
    <definedName name="SalesRoundBox208">'Бланк заказа'!$W$381:$W$381</definedName>
    <definedName name="SalesRoundBox209">'Бланк заказа'!$W$385:$W$385</definedName>
    <definedName name="SalesRoundBox21">'Бланк заказа'!$W$67:$W$67</definedName>
    <definedName name="SalesRoundBox210">'Бланк заказа'!$W$386:$W$386</definedName>
    <definedName name="SalesRoundBox211">'Бланк заказа'!$W$391:$W$391</definedName>
    <definedName name="SalesRoundBox212">'Бланк заказа'!$W$392:$W$392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заказа'!$W$401:$W$401</definedName>
    <definedName name="SalesRoundBox219">'Бланк заказа'!$W$402:$W$402</definedName>
    <definedName name="SalesRoundBox22">'Бланк заказа'!$W$68:$W$68</definedName>
    <definedName name="SalesRoundBox220">'Бланк заказа'!$W$406:$W$406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заказа'!$W$419:$W$419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заказа'!$W$425:$W$425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заказа'!$W$433:$W$433</definedName>
    <definedName name="SalesRoundBox237">'Бланк заказа'!$W$434:$W$434</definedName>
    <definedName name="SalesRoundBox238">'Бланк заказа'!$W$438:$W$438</definedName>
    <definedName name="SalesRoundBox239">'Бланк заказа'!$W$439:$W$439</definedName>
    <definedName name="SalesRoundBox24">'Бланк заказа'!$W$70:$W$70</definedName>
    <definedName name="SalesRoundBox240">'Бланк заказа'!$W$445:$W$445</definedName>
    <definedName name="SalesRoundBox241">'Бланк заказа'!$W$446:$W$446</definedName>
    <definedName name="SalesRoundBox242">'Бланк заказа'!$W$450:$W$450</definedName>
    <definedName name="SalesRoundBox243">'Бланк заказа'!$W$451:$W$451</definedName>
    <definedName name="SalesRoundBox244">'Бланк заказа'!$W$455:$W$455</definedName>
    <definedName name="SalesRoundBox245">'Бланк заказа'!$W$456:$W$456</definedName>
    <definedName name="SalesRoundBox246">'Бланк заказа'!$W$460:$W$460</definedName>
    <definedName name="SalesRoundBox247">'Бланк заказа'!$W$461:$W$461</definedName>
    <definedName name="SalesRoundBox248">'Бланк заказа'!$W$466:$W$466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заказа'!$U$214:$U$214</definedName>
    <definedName name="UnitOfMeasure124">'Бланк заказа'!$U$215:$U$215</definedName>
    <definedName name="UnitOfMeasure125">'Бланк заказа'!$U$219:$U$219</definedName>
    <definedName name="UnitOfMeasure126">'Бланк заказа'!$U$223:$U$223</definedName>
    <definedName name="UnitOfMeasure127">'Бланк заказа'!$U$224:$U$224</definedName>
    <definedName name="UnitOfMeasure128">'Бланк заказа'!$U$225:$U$225</definedName>
    <definedName name="UnitOfMeasure129">'Бланк заказа'!$U$226:$U$226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заказа'!$U$236:$U$236</definedName>
    <definedName name="UnitOfMeasure137">'Бланк заказа'!$U$237:$U$237</definedName>
    <definedName name="UnitOfMeasure138">'Бланк заказа'!$U$238:$U$238</definedName>
    <definedName name="UnitOfMeasure139">'Бланк заказа'!$U$242:$U$242</definedName>
    <definedName name="UnitOfMeasure14">'Бланк заказа'!$U$56:$U$56</definedName>
    <definedName name="UnitOfMeasure140">'Бланк заказа'!$U$243:$U$243</definedName>
    <definedName name="UnitOfMeasure141">'Бланк заказа'!$U$244:$U$244</definedName>
    <definedName name="UnitOfMeasure142">'Бланк заказа'!$U$248:$U$248</definedName>
    <definedName name="UnitOfMeasure143">'Бланк заказа'!$U$249:$U$249</definedName>
    <definedName name="UnitOfMeasure144">'Бланк заказа'!$U$250:$U$250</definedName>
    <definedName name="UnitOfMeasure145">'Бланк заказа'!$U$254:$U$254</definedName>
    <definedName name="UnitOfMeasure146">'Бланк заказа'!$U$255:$U$255</definedName>
    <definedName name="UnitOfMeasure147">'Бланк заказа'!$U$256:$U$256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заказа'!$U$271:$U$271</definedName>
    <definedName name="UnitOfMeasure156">'Бланк заказа'!$U$272:$U$272</definedName>
    <definedName name="UnitOfMeasure157">'Бланк заказа'!$U$277:$U$277</definedName>
    <definedName name="UnitOfMeasure158">'Бланк заказа'!$U$281:$U$281</definedName>
    <definedName name="UnitOfMeasure159">'Бланк заказа'!$U$285:$U$285</definedName>
    <definedName name="UnitOfMeasure16">'Бланк заказа'!$U$58:$U$58</definedName>
    <definedName name="UnitOfMeasure160">'Бланк заказа'!$U$289:$U$289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заказа'!$U$301:$U$301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заказа'!$U$307:$U$307</definedName>
    <definedName name="UnitOfMeasure171">'Бланк заказа'!$U$308:$U$308</definedName>
    <definedName name="UnitOfMeasure172">'Бланк заказа'!$U$312:$U$312</definedName>
    <definedName name="UnitOfMeasure173">'Бланк заказа'!$U$316:$U$316</definedName>
    <definedName name="UnitOfMeasure174">'Бланк заказа'!$U$321:$U$321</definedName>
    <definedName name="UnitOfMeasure175">'Бланк заказа'!$U$322:$U$322</definedName>
    <definedName name="UnitOfMeasure176">'Бланк заказа'!$U$323:$U$323</definedName>
    <definedName name="UnitOfMeasure177">'Бланк заказа'!$U$324:$U$324</definedName>
    <definedName name="UnitOfMeasure178">'Бланк заказа'!$U$328:$U$328</definedName>
    <definedName name="UnitOfMeasure179">'Бланк заказа'!$U$329:$U$329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заказа'!$U$335:$U$335</definedName>
    <definedName name="UnitOfMeasure183">'Бланк заказа'!$U$336:$U$336</definedName>
    <definedName name="UnitOfMeasure184">'Бланк заказа'!$U$340:$U$340</definedName>
    <definedName name="UnitOfMeasure185">'Бланк заказа'!$U$346:$U$346</definedName>
    <definedName name="UnitOfMeasure186">'Бланк заказа'!$U$347:$U$347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заказа'!$U$362:$U$362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заказа'!$U$369:$U$369</definedName>
    <definedName name="UnitOfMeasure203">'Бланк заказа'!$U$370:$U$370</definedName>
    <definedName name="UnitOfMeasure204">'Бланк заказа'!$U$374:$U$374</definedName>
    <definedName name="UnitOfMeasure205">'Бланк заказа'!$U$378:$U$378</definedName>
    <definedName name="UnitOfMeasure206">'Бланк заказа'!$U$379:$U$379</definedName>
    <definedName name="UnitOfMeasure207">'Бланк заказа'!$U$380:$U$380</definedName>
    <definedName name="UnitOfMeasure208">'Бланк заказа'!$U$381:$U$381</definedName>
    <definedName name="UnitOfMeasure209">'Бланк заказа'!$U$385:$U$385</definedName>
    <definedName name="UnitOfMeasure21">'Бланк заказа'!$U$67:$U$67</definedName>
    <definedName name="UnitOfMeasure210">'Бланк заказа'!$U$386:$U$386</definedName>
    <definedName name="UnitOfMeasure211">'Бланк заказа'!$U$391:$U$391</definedName>
    <definedName name="UnitOfMeasure212">'Бланк заказа'!$U$392:$U$392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заказа'!$U$401:$U$401</definedName>
    <definedName name="UnitOfMeasure219">'Бланк заказа'!$U$402:$U$402</definedName>
    <definedName name="UnitOfMeasure22">'Бланк заказа'!$U$68:$U$68</definedName>
    <definedName name="UnitOfMeasure220">'Бланк заказа'!$U$406:$U$406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заказа'!$U$419:$U$419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заказа'!$U$425:$U$425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заказа'!$U$433:$U$433</definedName>
    <definedName name="UnitOfMeasure237">'Бланк заказа'!$U$434:$U$434</definedName>
    <definedName name="UnitOfMeasure238">'Бланк заказа'!$U$438:$U$438</definedName>
    <definedName name="UnitOfMeasure239">'Бланк заказа'!$U$439:$U$439</definedName>
    <definedName name="UnitOfMeasure24">'Бланк заказа'!$U$70:$U$70</definedName>
    <definedName name="UnitOfMeasure240">'Бланк заказа'!$U$445:$U$445</definedName>
    <definedName name="UnitOfMeasure241">'Бланк заказа'!$U$446:$U$446</definedName>
    <definedName name="UnitOfMeasure242">'Бланк заказа'!$U$450:$U$450</definedName>
    <definedName name="UnitOfMeasure243">'Бланк заказа'!$U$451:$U$451</definedName>
    <definedName name="UnitOfMeasure244">'Бланк заказа'!$U$455:$U$455</definedName>
    <definedName name="UnitOfMeasure245">'Бланк заказа'!$U$456:$U$456</definedName>
    <definedName name="UnitOfMeasure246">'Бланк заказа'!$U$460:$U$460</definedName>
    <definedName name="UnitOfMeasure247">'Бланк заказа'!$U$461:$U$461</definedName>
    <definedName name="UnitOfMeasure248">'Бланк заказа'!$U$466:$U$466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1" i="2" l="1"/>
  <c r="V470" i="2"/>
  <c r="V468" i="2"/>
  <c r="V467" i="2"/>
  <c r="W466" i="2"/>
  <c r="T479" i="2" s="1"/>
  <c r="N466" i="2"/>
  <c r="V463" i="2"/>
  <c r="V462" i="2"/>
  <c r="W461" i="2"/>
  <c r="X461" i="2" s="1"/>
  <c r="W460" i="2"/>
  <c r="W463" i="2" s="1"/>
  <c r="V458" i="2"/>
  <c r="V457" i="2"/>
  <c r="W456" i="2"/>
  <c r="X456" i="2" s="1"/>
  <c r="W455" i="2"/>
  <c r="W457" i="2" s="1"/>
  <c r="W453" i="2"/>
  <c r="V453" i="2"/>
  <c r="V452" i="2"/>
  <c r="X451" i="2"/>
  <c r="W451" i="2"/>
  <c r="W450" i="2"/>
  <c r="X450" i="2" s="1"/>
  <c r="X452" i="2" s="1"/>
  <c r="V448" i="2"/>
  <c r="V447" i="2"/>
  <c r="W446" i="2"/>
  <c r="X446" i="2" s="1"/>
  <c r="W445" i="2"/>
  <c r="V441" i="2"/>
  <c r="V440" i="2"/>
  <c r="W439" i="2"/>
  <c r="W441" i="2" s="1"/>
  <c r="N439" i="2"/>
  <c r="X438" i="2"/>
  <c r="W438" i="2"/>
  <c r="N438" i="2"/>
  <c r="V436" i="2"/>
  <c r="V435" i="2"/>
  <c r="W434" i="2"/>
  <c r="X434" i="2" s="1"/>
  <c r="X433" i="2"/>
  <c r="W433" i="2"/>
  <c r="X432" i="2"/>
  <c r="W432" i="2"/>
  <c r="W431" i="2"/>
  <c r="X431" i="2" s="1"/>
  <c r="N431" i="2"/>
  <c r="W430" i="2"/>
  <c r="X430" i="2" s="1"/>
  <c r="N430" i="2"/>
  <c r="W429" i="2"/>
  <c r="X429" i="2" s="1"/>
  <c r="N429" i="2"/>
  <c r="V427" i="2"/>
  <c r="V426" i="2"/>
  <c r="X425" i="2"/>
  <c r="W425" i="2"/>
  <c r="N425" i="2"/>
  <c r="W424" i="2"/>
  <c r="X424" i="2" s="1"/>
  <c r="X426" i="2" s="1"/>
  <c r="N424" i="2"/>
  <c r="V422" i="2"/>
  <c r="V421" i="2"/>
  <c r="X420" i="2"/>
  <c r="W420" i="2"/>
  <c r="N420" i="2"/>
  <c r="W419" i="2"/>
  <c r="X419" i="2" s="1"/>
  <c r="N419" i="2"/>
  <c r="W418" i="2"/>
  <c r="X418" i="2" s="1"/>
  <c r="N418" i="2"/>
  <c r="X417" i="2"/>
  <c r="W417" i="2"/>
  <c r="N417" i="2"/>
  <c r="X416" i="2"/>
  <c r="W416" i="2"/>
  <c r="N416" i="2"/>
  <c r="W415" i="2"/>
  <c r="X415" i="2" s="1"/>
  <c r="N415" i="2"/>
  <c r="W414" i="2"/>
  <c r="X414" i="2" s="1"/>
  <c r="N414" i="2"/>
  <c r="W413" i="2"/>
  <c r="X413" i="2" s="1"/>
  <c r="N413" i="2"/>
  <c r="X412" i="2"/>
  <c r="W412" i="2"/>
  <c r="N412" i="2"/>
  <c r="W408" i="2"/>
  <c r="V408" i="2"/>
  <c r="V407" i="2"/>
  <c r="X406" i="2"/>
  <c r="X407" i="2" s="1"/>
  <c r="W406" i="2"/>
  <c r="W407" i="2" s="1"/>
  <c r="N406" i="2"/>
  <c r="V404" i="2"/>
  <c r="V403" i="2"/>
  <c r="W402" i="2"/>
  <c r="X402" i="2" s="1"/>
  <c r="N402" i="2"/>
  <c r="X401" i="2"/>
  <c r="W401" i="2"/>
  <c r="N401" i="2"/>
  <c r="W400" i="2"/>
  <c r="X400" i="2" s="1"/>
  <c r="N400" i="2"/>
  <c r="W399" i="2"/>
  <c r="X399" i="2" s="1"/>
  <c r="X398" i="2"/>
  <c r="W398" i="2"/>
  <c r="N398" i="2"/>
  <c r="W397" i="2"/>
  <c r="N397" i="2"/>
  <c r="W396" i="2"/>
  <c r="X396" i="2" s="1"/>
  <c r="N396" i="2"/>
  <c r="W394" i="2"/>
  <c r="V394" i="2"/>
  <c r="V393" i="2"/>
  <c r="X392" i="2"/>
  <c r="W392" i="2"/>
  <c r="N392" i="2"/>
  <c r="X391" i="2"/>
  <c r="X393" i="2" s="1"/>
  <c r="W391" i="2"/>
  <c r="N391" i="2"/>
  <c r="V388" i="2"/>
  <c r="V387" i="2"/>
  <c r="W386" i="2"/>
  <c r="X386" i="2" s="1"/>
  <c r="W385" i="2"/>
  <c r="W387" i="2" s="1"/>
  <c r="V383" i="2"/>
  <c r="V382" i="2"/>
  <c r="W381" i="2"/>
  <c r="X381" i="2" s="1"/>
  <c r="X380" i="2"/>
  <c r="W380" i="2"/>
  <c r="X379" i="2"/>
  <c r="W379" i="2"/>
  <c r="X378" i="2"/>
  <c r="W378" i="2"/>
  <c r="W383" i="2" s="1"/>
  <c r="V376" i="2"/>
  <c r="W375" i="2"/>
  <c r="V375" i="2"/>
  <c r="X374" i="2"/>
  <c r="X375" i="2" s="1"/>
  <c r="W374" i="2"/>
  <c r="W376" i="2" s="1"/>
  <c r="N374" i="2"/>
  <c r="V372" i="2"/>
  <c r="V371" i="2"/>
  <c r="X370" i="2"/>
  <c r="W370" i="2"/>
  <c r="N370" i="2"/>
  <c r="W369" i="2"/>
  <c r="X369" i="2" s="1"/>
  <c r="N369" i="2"/>
  <c r="W368" i="2"/>
  <c r="X368" i="2" s="1"/>
  <c r="N368" i="2"/>
  <c r="X367" i="2"/>
  <c r="X371" i="2" s="1"/>
  <c r="W367" i="2"/>
  <c r="W372" i="2" s="1"/>
  <c r="N367" i="2"/>
  <c r="V365" i="2"/>
  <c r="V364" i="2"/>
  <c r="X363" i="2"/>
  <c r="W363" i="2"/>
  <c r="X362" i="2"/>
  <c r="W362" i="2"/>
  <c r="N362" i="2"/>
  <c r="X361" i="2"/>
  <c r="W361" i="2"/>
  <c r="N361" i="2"/>
  <c r="W360" i="2"/>
  <c r="X360" i="2" s="1"/>
  <c r="N360" i="2"/>
  <c r="X359" i="2"/>
  <c r="W359" i="2"/>
  <c r="N359" i="2"/>
  <c r="X358" i="2"/>
  <c r="W358" i="2"/>
  <c r="N358" i="2"/>
  <c r="X357" i="2"/>
  <c r="W357" i="2"/>
  <c r="N357" i="2"/>
  <c r="W356" i="2"/>
  <c r="X356" i="2" s="1"/>
  <c r="N356" i="2"/>
  <c r="X355" i="2"/>
  <c r="W355" i="2"/>
  <c r="N355" i="2"/>
  <c r="X354" i="2"/>
  <c r="W354" i="2"/>
  <c r="N354" i="2"/>
  <c r="W353" i="2"/>
  <c r="X353" i="2" s="1"/>
  <c r="N353" i="2"/>
  <c r="W352" i="2"/>
  <c r="X352" i="2" s="1"/>
  <c r="N352" i="2"/>
  <c r="W351" i="2"/>
  <c r="N351" i="2"/>
  <c r="V349" i="2"/>
  <c r="V348" i="2"/>
  <c r="X347" i="2"/>
  <c r="W347" i="2"/>
  <c r="N347" i="2"/>
  <c r="W346" i="2"/>
  <c r="X346" i="2" s="1"/>
  <c r="X348" i="2" s="1"/>
  <c r="N346" i="2"/>
  <c r="V342" i="2"/>
  <c r="V341" i="2"/>
  <c r="W340" i="2"/>
  <c r="W342" i="2" s="1"/>
  <c r="N340" i="2"/>
  <c r="V338" i="2"/>
  <c r="V337" i="2"/>
  <c r="X336" i="2"/>
  <c r="W336" i="2"/>
  <c r="N336" i="2"/>
  <c r="X335" i="2"/>
  <c r="W335" i="2"/>
  <c r="N335" i="2"/>
  <c r="W334" i="2"/>
  <c r="W338" i="2" s="1"/>
  <c r="N334" i="2"/>
  <c r="W333" i="2"/>
  <c r="W337" i="2" s="1"/>
  <c r="N333" i="2"/>
  <c r="V331" i="2"/>
  <c r="V330" i="2"/>
  <c r="X329" i="2"/>
  <c r="W329" i="2"/>
  <c r="N329" i="2"/>
  <c r="W328" i="2"/>
  <c r="X328" i="2" s="1"/>
  <c r="X330" i="2" s="1"/>
  <c r="N328" i="2"/>
  <c r="V326" i="2"/>
  <c r="V325" i="2"/>
  <c r="W324" i="2"/>
  <c r="X324" i="2" s="1"/>
  <c r="N324" i="2"/>
  <c r="X323" i="2"/>
  <c r="W323" i="2"/>
  <c r="N323" i="2"/>
  <c r="X322" i="2"/>
  <c r="W322" i="2"/>
  <c r="N322" i="2"/>
  <c r="W321" i="2"/>
  <c r="W326" i="2" s="1"/>
  <c r="N321" i="2"/>
  <c r="V318" i="2"/>
  <c r="W317" i="2"/>
  <c r="V317" i="2"/>
  <c r="W316" i="2"/>
  <c r="W318" i="2" s="1"/>
  <c r="N316" i="2"/>
  <c r="V314" i="2"/>
  <c r="W313" i="2"/>
  <c r="V313" i="2"/>
  <c r="W312" i="2"/>
  <c r="W314" i="2" s="1"/>
  <c r="N312" i="2"/>
  <c r="V310" i="2"/>
  <c r="V309" i="2"/>
  <c r="W308" i="2"/>
  <c r="X308" i="2" s="1"/>
  <c r="N308" i="2"/>
  <c r="W307" i="2"/>
  <c r="X307" i="2" s="1"/>
  <c r="W306" i="2"/>
  <c r="W310" i="2" s="1"/>
  <c r="N306" i="2"/>
  <c r="V304" i="2"/>
  <c r="V303" i="2"/>
  <c r="W302" i="2"/>
  <c r="X302" i="2" s="1"/>
  <c r="N302" i="2"/>
  <c r="X301" i="2"/>
  <c r="W301" i="2"/>
  <c r="N301" i="2"/>
  <c r="W300" i="2"/>
  <c r="X300" i="2" s="1"/>
  <c r="X299" i="2"/>
  <c r="W299" i="2"/>
  <c r="N299" i="2"/>
  <c r="W298" i="2"/>
  <c r="X298" i="2" s="1"/>
  <c r="N298" i="2"/>
  <c r="W297" i="2"/>
  <c r="N297" i="2"/>
  <c r="X296" i="2"/>
  <c r="W296" i="2"/>
  <c r="N296" i="2"/>
  <c r="W295" i="2"/>
  <c r="N295" i="2"/>
  <c r="V291" i="2"/>
  <c r="V290" i="2"/>
  <c r="W289" i="2"/>
  <c r="W291" i="2" s="1"/>
  <c r="N289" i="2"/>
  <c r="W287" i="2"/>
  <c r="V287" i="2"/>
  <c r="V286" i="2"/>
  <c r="W285" i="2"/>
  <c r="W286" i="2" s="1"/>
  <c r="N285" i="2"/>
  <c r="W283" i="2"/>
  <c r="V283" i="2"/>
  <c r="V282" i="2"/>
  <c r="X281" i="2"/>
  <c r="X282" i="2" s="1"/>
  <c r="W281" i="2"/>
  <c r="W282" i="2" s="1"/>
  <c r="N281" i="2"/>
  <c r="V279" i="2"/>
  <c r="V278" i="2"/>
  <c r="W277" i="2"/>
  <c r="W279" i="2" s="1"/>
  <c r="N277" i="2"/>
  <c r="W274" i="2"/>
  <c r="V274" i="2"/>
  <c r="V273" i="2"/>
  <c r="W272" i="2"/>
  <c r="W273" i="2" s="1"/>
  <c r="N272" i="2"/>
  <c r="W271" i="2"/>
  <c r="X271" i="2" s="1"/>
  <c r="N271" i="2"/>
  <c r="V269" i="2"/>
  <c r="V268" i="2"/>
  <c r="W267" i="2"/>
  <c r="X267" i="2" s="1"/>
  <c r="N267" i="2"/>
  <c r="W266" i="2"/>
  <c r="X266" i="2" s="1"/>
  <c r="N266" i="2"/>
  <c r="X265" i="2"/>
  <c r="W265" i="2"/>
  <c r="N265" i="2"/>
  <c r="X264" i="2"/>
  <c r="W264" i="2"/>
  <c r="X263" i="2"/>
  <c r="W263" i="2"/>
  <c r="N263" i="2"/>
  <c r="X262" i="2"/>
  <c r="W262" i="2"/>
  <c r="N262" i="2"/>
  <c r="W261" i="2"/>
  <c r="W269" i="2" s="1"/>
  <c r="N261" i="2"/>
  <c r="V258" i="2"/>
  <c r="V257" i="2"/>
  <c r="W256" i="2"/>
  <c r="X256" i="2" s="1"/>
  <c r="N256" i="2"/>
  <c r="X255" i="2"/>
  <c r="W255" i="2"/>
  <c r="N255" i="2"/>
  <c r="W254" i="2"/>
  <c r="X254" i="2" s="1"/>
  <c r="X257" i="2" s="1"/>
  <c r="N254" i="2"/>
  <c r="V252" i="2"/>
  <c r="V251" i="2"/>
  <c r="W250" i="2"/>
  <c r="W251" i="2" s="1"/>
  <c r="N250" i="2"/>
  <c r="X249" i="2"/>
  <c r="W249" i="2"/>
  <c r="X248" i="2"/>
  <c r="W248" i="2"/>
  <c r="W252" i="2" s="1"/>
  <c r="V246" i="2"/>
  <c r="V245" i="2"/>
  <c r="W244" i="2"/>
  <c r="N244" i="2"/>
  <c r="W243" i="2"/>
  <c r="X243" i="2" s="1"/>
  <c r="N243" i="2"/>
  <c r="W242" i="2"/>
  <c r="X242" i="2" s="1"/>
  <c r="N242" i="2"/>
  <c r="V240" i="2"/>
  <c r="V239" i="2"/>
  <c r="W238" i="2"/>
  <c r="X238" i="2" s="1"/>
  <c r="N238" i="2"/>
  <c r="X237" i="2"/>
  <c r="W237" i="2"/>
  <c r="N237" i="2"/>
  <c r="X236" i="2"/>
  <c r="W236" i="2"/>
  <c r="N236" i="2"/>
  <c r="X235" i="2"/>
  <c r="W235" i="2"/>
  <c r="N235" i="2"/>
  <c r="W234" i="2"/>
  <c r="X234" i="2" s="1"/>
  <c r="W233" i="2"/>
  <c r="X233" i="2" s="1"/>
  <c r="X232" i="2"/>
  <c r="W232" i="2"/>
  <c r="N232" i="2"/>
  <c r="W231" i="2"/>
  <c r="X231" i="2" s="1"/>
  <c r="N231" i="2"/>
  <c r="W230" i="2"/>
  <c r="W240" i="2" s="1"/>
  <c r="N230" i="2"/>
  <c r="V228" i="2"/>
  <c r="V227" i="2"/>
  <c r="X226" i="2"/>
  <c r="W226" i="2"/>
  <c r="N226" i="2"/>
  <c r="X225" i="2"/>
  <c r="W225" i="2"/>
  <c r="N225" i="2"/>
  <c r="W224" i="2"/>
  <c r="W228" i="2" s="1"/>
  <c r="N224" i="2"/>
  <c r="W223" i="2"/>
  <c r="N223" i="2"/>
  <c r="W221" i="2"/>
  <c r="V221" i="2"/>
  <c r="W220" i="2"/>
  <c r="V220" i="2"/>
  <c r="X219" i="2"/>
  <c r="X220" i="2" s="1"/>
  <c r="W219" i="2"/>
  <c r="N219" i="2"/>
  <c r="V217" i="2"/>
  <c r="V216" i="2"/>
  <c r="W215" i="2"/>
  <c r="X215" i="2" s="1"/>
  <c r="N215" i="2"/>
  <c r="W214" i="2"/>
  <c r="X214" i="2" s="1"/>
  <c r="N214" i="2"/>
  <c r="X213" i="2"/>
  <c r="W213" i="2"/>
  <c r="N213" i="2"/>
  <c r="W212" i="2"/>
  <c r="X212" i="2" s="1"/>
  <c r="N212" i="2"/>
  <c r="W211" i="2"/>
  <c r="X211" i="2" s="1"/>
  <c r="N211" i="2"/>
  <c r="W210" i="2"/>
  <c r="X210" i="2" s="1"/>
  <c r="N210" i="2"/>
  <c r="X209" i="2"/>
  <c r="W209" i="2"/>
  <c r="N209" i="2"/>
  <c r="W208" i="2"/>
  <c r="X208" i="2" s="1"/>
  <c r="N208" i="2"/>
  <c r="W207" i="2"/>
  <c r="X207" i="2" s="1"/>
  <c r="N207" i="2"/>
  <c r="W206" i="2"/>
  <c r="X206" i="2" s="1"/>
  <c r="N206" i="2"/>
  <c r="X205" i="2"/>
  <c r="W205" i="2"/>
  <c r="N205" i="2"/>
  <c r="W204" i="2"/>
  <c r="X204" i="2" s="1"/>
  <c r="N204" i="2"/>
  <c r="W203" i="2"/>
  <c r="X203" i="2" s="1"/>
  <c r="N203" i="2"/>
  <c r="W202" i="2"/>
  <c r="W216" i="2" s="1"/>
  <c r="N202" i="2"/>
  <c r="X201" i="2"/>
  <c r="W201" i="2"/>
  <c r="W217" i="2" s="1"/>
  <c r="N201" i="2"/>
  <c r="V198" i="2"/>
  <c r="V197" i="2"/>
  <c r="X196" i="2"/>
  <c r="W196" i="2"/>
  <c r="N196" i="2"/>
  <c r="W195" i="2"/>
  <c r="W198" i="2" s="1"/>
  <c r="N195" i="2"/>
  <c r="V193" i="2"/>
  <c r="V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X186" i="2"/>
  <c r="W186" i="2"/>
  <c r="N186" i="2"/>
  <c r="W185" i="2"/>
  <c r="X185" i="2" s="1"/>
  <c r="N185" i="2"/>
  <c r="W184" i="2"/>
  <c r="X184" i="2" s="1"/>
  <c r="N184" i="2"/>
  <c r="W183" i="2"/>
  <c r="X183" i="2" s="1"/>
  <c r="N183" i="2"/>
  <c r="X182" i="2"/>
  <c r="W182" i="2"/>
  <c r="W181" i="2"/>
  <c r="X181" i="2" s="1"/>
  <c r="W180" i="2"/>
  <c r="X180" i="2" s="1"/>
  <c r="N180" i="2"/>
  <c r="W179" i="2"/>
  <c r="X179" i="2" s="1"/>
  <c r="N179" i="2"/>
  <c r="X178" i="2"/>
  <c r="W178" i="2"/>
  <c r="W177" i="2"/>
  <c r="X177" i="2" s="1"/>
  <c r="N177" i="2"/>
  <c r="W176" i="2"/>
  <c r="X176" i="2" s="1"/>
  <c r="W175" i="2"/>
  <c r="X175" i="2" s="1"/>
  <c r="N175" i="2"/>
  <c r="V173" i="2"/>
  <c r="V172" i="2"/>
  <c r="W171" i="2"/>
  <c r="X171" i="2" s="1"/>
  <c r="N171" i="2"/>
  <c r="W170" i="2"/>
  <c r="X170" i="2" s="1"/>
  <c r="N170" i="2"/>
  <c r="W169" i="2"/>
  <c r="X169" i="2" s="1"/>
  <c r="N169" i="2"/>
  <c r="W168" i="2"/>
  <c r="X168" i="2" s="1"/>
  <c r="N168" i="2"/>
  <c r="V166" i="2"/>
  <c r="V165" i="2"/>
  <c r="W164" i="2"/>
  <c r="X164" i="2" s="1"/>
  <c r="N164" i="2"/>
  <c r="W163" i="2"/>
  <c r="W165" i="2" s="1"/>
  <c r="V161" i="2"/>
  <c r="W160" i="2"/>
  <c r="V160" i="2"/>
  <c r="X159" i="2"/>
  <c r="W159" i="2"/>
  <c r="W161" i="2" s="1"/>
  <c r="N159" i="2"/>
  <c r="X158" i="2"/>
  <c r="X160" i="2" s="1"/>
  <c r="W158" i="2"/>
  <c r="N158" i="2"/>
  <c r="V155" i="2"/>
  <c r="V154" i="2"/>
  <c r="W153" i="2"/>
  <c r="X153" i="2" s="1"/>
  <c r="N153" i="2"/>
  <c r="W152" i="2"/>
  <c r="X152" i="2" s="1"/>
  <c r="N152" i="2"/>
  <c r="W151" i="2"/>
  <c r="X151" i="2" s="1"/>
  <c r="N151" i="2"/>
  <c r="X150" i="2"/>
  <c r="W150" i="2"/>
  <c r="N150" i="2"/>
  <c r="W149" i="2"/>
  <c r="X149" i="2" s="1"/>
  <c r="N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V142" i="2"/>
  <c r="V141" i="2"/>
  <c r="X140" i="2"/>
  <c r="W140" i="2"/>
  <c r="N140" i="2"/>
  <c r="W139" i="2"/>
  <c r="X139" i="2" s="1"/>
  <c r="N139" i="2"/>
  <c r="X138" i="2"/>
  <c r="X141" i="2" s="1"/>
  <c r="W138" i="2"/>
  <c r="G479" i="2" s="1"/>
  <c r="N138" i="2"/>
  <c r="V134" i="2"/>
  <c r="V133" i="2"/>
  <c r="W132" i="2"/>
  <c r="N132" i="2"/>
  <c r="W131" i="2"/>
  <c r="X131" i="2" s="1"/>
  <c r="N131" i="2"/>
  <c r="W130" i="2"/>
  <c r="F479" i="2" s="1"/>
  <c r="V127" i="2"/>
  <c r="V126" i="2"/>
  <c r="W125" i="2"/>
  <c r="X125" i="2" s="1"/>
  <c r="W124" i="2"/>
  <c r="X124" i="2" s="1"/>
  <c r="N124" i="2"/>
  <c r="W123" i="2"/>
  <c r="X123" i="2" s="1"/>
  <c r="W122" i="2"/>
  <c r="X122" i="2" s="1"/>
  <c r="N122" i="2"/>
  <c r="W121" i="2"/>
  <c r="N121" i="2"/>
  <c r="V119" i="2"/>
  <c r="V118" i="2"/>
  <c r="X117" i="2"/>
  <c r="W117" i="2"/>
  <c r="W116" i="2"/>
  <c r="X116" i="2" s="1"/>
  <c r="N116" i="2"/>
  <c r="X115" i="2"/>
  <c r="W115" i="2"/>
  <c r="X114" i="2"/>
  <c r="W114" i="2"/>
  <c r="X113" i="2"/>
  <c r="W113" i="2"/>
  <c r="W112" i="2"/>
  <c r="X112" i="2" s="1"/>
  <c r="W111" i="2"/>
  <c r="X111" i="2" s="1"/>
  <c r="X110" i="2"/>
  <c r="W110" i="2"/>
  <c r="N110" i="2"/>
  <c r="W109" i="2"/>
  <c r="W108" i="2"/>
  <c r="X108" i="2" s="1"/>
  <c r="W107" i="2"/>
  <c r="V105" i="2"/>
  <c r="V104" i="2"/>
  <c r="X103" i="2"/>
  <c r="W103" i="2"/>
  <c r="X102" i="2"/>
  <c r="W102" i="2"/>
  <c r="X101" i="2"/>
  <c r="W101" i="2"/>
  <c r="N101" i="2"/>
  <c r="X100" i="2"/>
  <c r="W100" i="2"/>
  <c r="N100" i="2"/>
  <c r="X99" i="2"/>
  <c r="W99" i="2"/>
  <c r="N99" i="2"/>
  <c r="W98" i="2"/>
  <c r="X98" i="2" s="1"/>
  <c r="N98" i="2"/>
  <c r="X97" i="2"/>
  <c r="W97" i="2"/>
  <c r="N97" i="2"/>
  <c r="X96" i="2"/>
  <c r="W96" i="2"/>
  <c r="N96" i="2"/>
  <c r="X95" i="2"/>
  <c r="W95" i="2"/>
  <c r="N95" i="2"/>
  <c r="W94" i="2"/>
  <c r="W105" i="2" s="1"/>
  <c r="N94" i="2"/>
  <c r="V92" i="2"/>
  <c r="V91" i="2"/>
  <c r="W90" i="2"/>
  <c r="X90" i="2" s="1"/>
  <c r="N90" i="2"/>
  <c r="X89" i="2"/>
  <c r="W89" i="2"/>
  <c r="N89" i="2"/>
  <c r="W88" i="2"/>
  <c r="X88" i="2" s="1"/>
  <c r="W87" i="2"/>
  <c r="X87" i="2" s="1"/>
  <c r="X86" i="2"/>
  <c r="W86" i="2"/>
  <c r="W85" i="2"/>
  <c r="W92" i="2" s="1"/>
  <c r="N85" i="2"/>
  <c r="X84" i="2"/>
  <c r="W84" i="2"/>
  <c r="V82" i="2"/>
  <c r="V81" i="2"/>
  <c r="X80" i="2"/>
  <c r="W80" i="2"/>
  <c r="N80" i="2"/>
  <c r="X79" i="2"/>
  <c r="W79" i="2"/>
  <c r="N79" i="2"/>
  <c r="W78" i="2"/>
  <c r="X78" i="2" s="1"/>
  <c r="N78" i="2"/>
  <c r="W77" i="2"/>
  <c r="X77" i="2" s="1"/>
  <c r="N77" i="2"/>
  <c r="X76" i="2"/>
  <c r="W76" i="2"/>
  <c r="W75" i="2"/>
  <c r="X75" i="2" s="1"/>
  <c r="W74" i="2"/>
  <c r="X74" i="2" s="1"/>
  <c r="W73" i="2"/>
  <c r="X73" i="2" s="1"/>
  <c r="N73" i="2"/>
  <c r="X72" i="2"/>
  <c r="W72" i="2"/>
  <c r="N72" i="2"/>
  <c r="X71" i="2"/>
  <c r="W71" i="2"/>
  <c r="N71" i="2"/>
  <c r="X70" i="2"/>
  <c r="W70" i="2"/>
  <c r="N70" i="2"/>
  <c r="W69" i="2"/>
  <c r="N69" i="2"/>
  <c r="X68" i="2"/>
  <c r="W68" i="2"/>
  <c r="N68" i="2"/>
  <c r="X67" i="2"/>
  <c r="W67" i="2"/>
  <c r="N67" i="2"/>
  <c r="X66" i="2"/>
  <c r="W66" i="2"/>
  <c r="W65" i="2"/>
  <c r="X65" i="2" s="1"/>
  <c r="N65" i="2"/>
  <c r="W64" i="2"/>
  <c r="X64" i="2" s="1"/>
  <c r="W63" i="2"/>
  <c r="W60" i="2"/>
  <c r="V60" i="2"/>
  <c r="W59" i="2"/>
  <c r="V59" i="2"/>
  <c r="X58" i="2"/>
  <c r="W58" i="2"/>
  <c r="X57" i="2"/>
  <c r="W57" i="2"/>
  <c r="N57" i="2"/>
  <c r="W56" i="2"/>
  <c r="X56" i="2" s="1"/>
  <c r="X55" i="2"/>
  <c r="W55" i="2"/>
  <c r="D479" i="2" s="1"/>
  <c r="N55" i="2"/>
  <c r="V52" i="2"/>
  <c r="V51" i="2"/>
  <c r="W50" i="2"/>
  <c r="X50" i="2" s="1"/>
  <c r="N50" i="2"/>
  <c r="W49" i="2"/>
  <c r="X49" i="2" s="1"/>
  <c r="X51" i="2" s="1"/>
  <c r="N49" i="2"/>
  <c r="W45" i="2"/>
  <c r="V45" i="2"/>
  <c r="W44" i="2"/>
  <c r="V44" i="2"/>
  <c r="X43" i="2"/>
  <c r="X44" i="2" s="1"/>
  <c r="W43" i="2"/>
  <c r="N43" i="2"/>
  <c r="W41" i="2"/>
  <c r="V41" i="2"/>
  <c r="V40" i="2"/>
  <c r="X39" i="2"/>
  <c r="X40" i="2" s="1"/>
  <c r="W39" i="2"/>
  <c r="W40" i="2" s="1"/>
  <c r="N39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W29" i="2"/>
  <c r="X29" i="2" s="1"/>
  <c r="N29" i="2"/>
  <c r="W28" i="2"/>
  <c r="W32" i="2" s="1"/>
  <c r="N28" i="2"/>
  <c r="X27" i="2"/>
  <c r="W27" i="2"/>
  <c r="N27" i="2"/>
  <c r="W26" i="2"/>
  <c r="X26" i="2" s="1"/>
  <c r="N26" i="2"/>
  <c r="V24" i="2"/>
  <c r="V23" i="2"/>
  <c r="W22" i="2"/>
  <c r="N22" i="2"/>
  <c r="H10" i="2"/>
  <c r="A9" i="2"/>
  <c r="J9" i="2" s="1"/>
  <c r="D7" i="2"/>
  <c r="O6" i="2"/>
  <c r="N2" i="2"/>
  <c r="W227" i="2" l="1"/>
  <c r="W118" i="2"/>
  <c r="Q479" i="2"/>
  <c r="X107" i="2"/>
  <c r="W119" i="2"/>
  <c r="X316" i="2"/>
  <c r="X317" i="2" s="1"/>
  <c r="V472" i="2"/>
  <c r="W133" i="2"/>
  <c r="X312" i="2"/>
  <c r="X313" i="2" s="1"/>
  <c r="X333" i="2"/>
  <c r="W127" i="2"/>
  <c r="W341" i="2"/>
  <c r="W245" i="2"/>
  <c r="X172" i="2"/>
  <c r="W173" i="2"/>
  <c r="X223" i="2"/>
  <c r="W364" i="2"/>
  <c r="W403" i="2"/>
  <c r="X351" i="2"/>
  <c r="X364" i="2" s="1"/>
  <c r="W393" i="2"/>
  <c r="W52" i="2"/>
  <c r="N479" i="2"/>
  <c r="X295" i="2"/>
  <c r="I479" i="2"/>
  <c r="X132" i="2"/>
  <c r="E479" i="2"/>
  <c r="W82" i="2"/>
  <c r="S479" i="2"/>
  <c r="W246" i="2"/>
  <c r="X154" i="2"/>
  <c r="W304" i="2"/>
  <c r="V469" i="2"/>
  <c r="W470" i="2"/>
  <c r="R479" i="2"/>
  <c r="V473" i="2"/>
  <c r="W427" i="2"/>
  <c r="X192" i="2"/>
  <c r="X435" i="2"/>
  <c r="X382" i="2"/>
  <c r="X403" i="2"/>
  <c r="X421" i="2"/>
  <c r="X59" i="2"/>
  <c r="W436" i="2"/>
  <c r="X22" i="2"/>
  <c r="X23" i="2" s="1"/>
  <c r="W37" i="2"/>
  <c r="W51" i="2"/>
  <c r="X69" i="2"/>
  <c r="X94" i="2"/>
  <c r="X104" i="2" s="1"/>
  <c r="X109" i="2"/>
  <c r="X118" i="2" s="1"/>
  <c r="W154" i="2"/>
  <c r="W166" i="2"/>
  <c r="X195" i="2"/>
  <c r="X197" i="2" s="1"/>
  <c r="X224" i="2"/>
  <c r="X227" i="2" s="1"/>
  <c r="X261" i="2"/>
  <c r="X268" i="2" s="1"/>
  <c r="X277" i="2"/>
  <c r="X278" i="2" s="1"/>
  <c r="X289" i="2"/>
  <c r="X290" i="2" s="1"/>
  <c r="X306" i="2"/>
  <c r="X309" i="2" s="1"/>
  <c r="X334" i="2"/>
  <c r="W382" i="2"/>
  <c r="W388" i="2"/>
  <c r="W404" i="2"/>
  <c r="W426" i="2"/>
  <c r="X445" i="2"/>
  <c r="X447" i="2" s="1"/>
  <c r="W471" i="2"/>
  <c r="H479" i="2"/>
  <c r="W365" i="2"/>
  <c r="W421" i="2"/>
  <c r="W452" i="2"/>
  <c r="W458" i="2"/>
  <c r="X466" i="2"/>
  <c r="X467" i="2" s="1"/>
  <c r="W23" i="2"/>
  <c r="X28" i="2"/>
  <c r="X32" i="2" s="1"/>
  <c r="X121" i="2"/>
  <c r="X126" i="2" s="1"/>
  <c r="W126" i="2"/>
  <c r="W172" i="2"/>
  <c r="X202" i="2"/>
  <c r="X216" i="2" s="1"/>
  <c r="X230" i="2"/>
  <c r="X239" i="2" s="1"/>
  <c r="W239" i="2"/>
  <c r="X244" i="2"/>
  <c r="X245" i="2" s="1"/>
  <c r="X250" i="2"/>
  <c r="X251" i="2" s="1"/>
  <c r="W278" i="2"/>
  <c r="W290" i="2"/>
  <c r="X297" i="2"/>
  <c r="X340" i="2"/>
  <c r="X341" i="2" s="1"/>
  <c r="J479" i="2"/>
  <c r="W330" i="2"/>
  <c r="W348" i="2"/>
  <c r="W371" i="2"/>
  <c r="X460" i="2"/>
  <c r="X462" i="2" s="1"/>
  <c r="W467" i="2"/>
  <c r="L479" i="2"/>
  <c r="W155" i="2"/>
  <c r="W33" i="2"/>
  <c r="X85" i="2"/>
  <c r="X91" i="2" s="1"/>
  <c r="X163" i="2"/>
  <c r="X165" i="2" s="1"/>
  <c r="X272" i="2"/>
  <c r="X273" i="2" s="1"/>
  <c r="X285" i="2"/>
  <c r="X286" i="2" s="1"/>
  <c r="W325" i="2"/>
  <c r="W422" i="2"/>
  <c r="W447" i="2"/>
  <c r="M479" i="2"/>
  <c r="W104" i="2"/>
  <c r="F9" i="2"/>
  <c r="H9" i="2"/>
  <c r="W24" i="2"/>
  <c r="W141" i="2"/>
  <c r="W197" i="2"/>
  <c r="X321" i="2"/>
  <c r="X325" i="2" s="1"/>
  <c r="X385" i="2"/>
  <c r="X387" i="2" s="1"/>
  <c r="X397" i="2"/>
  <c r="X439" i="2"/>
  <c r="X440" i="2" s="1"/>
  <c r="W91" i="2"/>
  <c r="W134" i="2"/>
  <c r="W192" i="2"/>
  <c r="W257" i="2"/>
  <c r="W303" i="2"/>
  <c r="W331" i="2"/>
  <c r="W349" i="2"/>
  <c r="X455" i="2"/>
  <c r="X457" i="2" s="1"/>
  <c r="W468" i="2"/>
  <c r="B479" i="2"/>
  <c r="O479" i="2"/>
  <c r="X130" i="2"/>
  <c r="X133" i="2" s="1"/>
  <c r="W268" i="2"/>
  <c r="W309" i="2"/>
  <c r="W440" i="2"/>
  <c r="W448" i="2"/>
  <c r="W462" i="2"/>
  <c r="C479" i="2"/>
  <c r="P479" i="2"/>
  <c r="A10" i="2"/>
  <c r="X35" i="2"/>
  <c r="X36" i="2" s="1"/>
  <c r="F10" i="2"/>
  <c r="X63" i="2"/>
  <c r="W81" i="2"/>
  <c r="W142" i="2"/>
  <c r="W435" i="2"/>
  <c r="W258" i="2"/>
  <c r="W193" i="2"/>
  <c r="X303" i="2" l="1"/>
  <c r="X337" i="2"/>
  <c r="W472" i="2"/>
  <c r="W469" i="2"/>
  <c r="W473" i="2"/>
  <c r="X81" i="2"/>
  <c r="X474" i="2" l="1"/>
</calcChain>
</file>

<file path=xl/sharedStrings.xml><?xml version="1.0" encoding="utf-8"?>
<sst xmlns="http://schemas.openxmlformats.org/spreadsheetml/2006/main" count="3075" uniqueCount="701">
  <si>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</si>
  <si>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</si>
  <si>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</si>
  <si>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</si>
  <si>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</si>
  <si>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</si>
  <si>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</si>
  <si>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</si>
  <si>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</si>
  <si>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</si>
  <si>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</si>
  <si>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</si>
  <si>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</si>
  <si>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</si>
  <si>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</si>
  <si>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</si>
  <si>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</si>
  <si>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</si>
  <si>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</si>
  <si>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</si>
  <si>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</si>
  <si>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</si>
  <si>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</si>
  <si>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</si>
  <si>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</si>
  <si>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</si>
  <si>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</si>
  <si>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</si>
  <si>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</si>
  <si>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</si>
  <si>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</si>
  <si>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</si>
  <si>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</si>
  <si>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</si>
  <si>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</si>
  <si>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</si>
  <si>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</si>
  <si>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</si>
  <si>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</si>
  <si>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</si>
  <si>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</si>
  <si>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</si>
  <si>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</si>
  <si>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</si>
  <si>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</si>
  <si>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</si>
  <si>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</si>
  <si>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</si>
  <si>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</si>
  <si>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</si>
  <si>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</si>
  <si>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</si>
  <si>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</si>
  <si>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</si>
  <si>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</si>
  <si>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</si>
  <si>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</si>
  <si>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</si>
  <si>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</si>
  <si>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</si>
  <si>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</si>
  <si>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</si>
  <si>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</si>
  <si>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</si>
  <si>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</si>
  <si>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</si>
  <si>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</si>
  <si>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04.12.2023</t>
  </si>
  <si>
    <t>29.11.2023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</si>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</sst>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9"/>
  <sheetViews>
    <sheetView showGridLines="0" tabSelected="1" topLeftCell="F425" zoomScaleNormal="100" zoomScaleSheetLayoutView="100" workbookViewId="0">
      <selection activeCell="V307" sqref="V30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1" t="s">
        <v>29</v>
      </c>
      <c r="E1" s="321"/>
      <c r="F1" s="321"/>
      <c r="G1" s="14" t="s">
        <v>66</v>
      </c>
      <c r="H1" s="321" t="s">
        <v>49</v>
      </c>
      <c r="I1" s="321"/>
      <c r="J1" s="321"/>
      <c r="K1" s="321"/>
      <c r="L1" s="321"/>
      <c r="M1" s="321"/>
      <c r="N1" s="321"/>
      <c r="O1" s="321"/>
      <c r="P1" s="322" t="s">
        <v>67</v>
      </c>
      <c r="Q1" s="323"/>
      <c r="R1" s="323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4"/>
      <c r="O3" s="324"/>
      <c r="P3" s="324"/>
      <c r="Q3" s="324"/>
      <c r="R3" s="324"/>
      <c r="S3" s="324"/>
      <c r="T3" s="324"/>
      <c r="U3" s="324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5" t="s">
        <v>8</v>
      </c>
      <c r="B5" s="325"/>
      <c r="C5" s="325"/>
      <c r="D5" s="326"/>
      <c r="E5" s="326"/>
      <c r="F5" s="327" t="s">
        <v>14</v>
      </c>
      <c r="G5" s="327"/>
      <c r="H5" s="326"/>
      <c r="I5" s="326"/>
      <c r="J5" s="326"/>
      <c r="K5" s="326"/>
      <c r="L5" s="326"/>
      <c r="N5" s="27" t="s">
        <v>4</v>
      </c>
      <c r="O5" s="328">
        <v>45267</v>
      </c>
      <c r="P5" s="328"/>
      <c r="R5" s="329" t="s">
        <v>3</v>
      </c>
      <c r="S5" s="330"/>
      <c r="T5" s="331" t="s">
        <v>665</v>
      </c>
      <c r="U5" s="332"/>
      <c r="Z5" s="60"/>
      <c r="AA5" s="60"/>
      <c r="AB5" s="60"/>
    </row>
    <row r="6" spans="1:29" s="17" customFormat="1" ht="24" customHeight="1" x14ac:dyDescent="0.2">
      <c r="A6" s="325" t="s">
        <v>1</v>
      </c>
      <c r="B6" s="325"/>
      <c r="C6" s="325"/>
      <c r="D6" s="333" t="s">
        <v>675</v>
      </c>
      <c r="E6" s="333"/>
      <c r="F6" s="333"/>
      <c r="G6" s="333"/>
      <c r="H6" s="333"/>
      <c r="I6" s="333"/>
      <c r="J6" s="333"/>
      <c r="K6" s="333"/>
      <c r="L6" s="333"/>
      <c r="N6" s="27" t="s">
        <v>30</v>
      </c>
      <c r="O6" s="334" t="str">
        <f>IF(O5=0," ",CHOOSE(WEEKDAY(O5,2),"Понедельник","Вторник","Среда","Четверг","Пятница","Суббота","Воскресенье"))</f>
        <v>Четверг</v>
      </c>
      <c r="P6" s="334"/>
      <c r="R6" s="335" t="s">
        <v>5</v>
      </c>
      <c r="S6" s="336"/>
      <c r="T6" s="337" t="s">
        <v>69</v>
      </c>
      <c r="U6" s="33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3" t="str">
        <f>IFERROR(VLOOKUP(DeliveryAddress,Table,3,0),1)</f>
        <v>4</v>
      </c>
      <c r="E7" s="344"/>
      <c r="F7" s="344"/>
      <c r="G7" s="344"/>
      <c r="H7" s="344"/>
      <c r="I7" s="344"/>
      <c r="J7" s="344"/>
      <c r="K7" s="344"/>
      <c r="L7" s="345"/>
      <c r="N7" s="29"/>
      <c r="O7" s="49"/>
      <c r="P7" s="49"/>
      <c r="R7" s="335"/>
      <c r="S7" s="336"/>
      <c r="T7" s="339"/>
      <c r="U7" s="340"/>
      <c r="Z7" s="60"/>
      <c r="AA7" s="60"/>
      <c r="AB7" s="60"/>
    </row>
    <row r="8" spans="1:29" s="17" customFormat="1" ht="25.5" customHeight="1" x14ac:dyDescent="0.2">
      <c r="A8" s="346" t="s">
        <v>60</v>
      </c>
      <c r="B8" s="346"/>
      <c r="C8" s="346"/>
      <c r="D8" s="347"/>
      <c r="E8" s="347"/>
      <c r="F8" s="347"/>
      <c r="G8" s="347"/>
      <c r="H8" s="347"/>
      <c r="I8" s="347"/>
      <c r="J8" s="347"/>
      <c r="K8" s="347"/>
      <c r="L8" s="347"/>
      <c r="N8" s="27" t="s">
        <v>11</v>
      </c>
      <c r="O8" s="348">
        <v>0.41666666666666669</v>
      </c>
      <c r="P8" s="348"/>
      <c r="R8" s="335"/>
      <c r="S8" s="336"/>
      <c r="T8" s="339"/>
      <c r="U8" s="340"/>
      <c r="Z8" s="60"/>
      <c r="AA8" s="60"/>
      <c r="AB8" s="60"/>
    </row>
    <row r="9" spans="1:29" s="17" customFormat="1" ht="39.950000000000003" customHeight="1" x14ac:dyDescent="0.2">
      <c r="A9" s="3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9"/>
      <c r="C9" s="349"/>
      <c r="D9" s="350" t="s">
        <v>48</v>
      </c>
      <c r="E9" s="351"/>
      <c r="F9" s="3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9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L9" s="352"/>
      <c r="N9" s="31" t="s">
        <v>15</v>
      </c>
      <c r="O9" s="328"/>
      <c r="P9" s="328"/>
      <c r="R9" s="335"/>
      <c r="S9" s="336"/>
      <c r="T9" s="341"/>
      <c r="U9" s="34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9"/>
      <c r="C10" s="349"/>
      <c r="D10" s="350"/>
      <c r="E10" s="351"/>
      <c r="F10" s="3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9"/>
      <c r="H10" s="353" t="str">
        <f>IFERROR(VLOOKUP($D$10,Proxy,2,FALSE),"")</f>
        <v/>
      </c>
      <c r="I10" s="353"/>
      <c r="J10" s="353"/>
      <c r="K10" s="353"/>
      <c r="L10" s="353"/>
      <c r="N10" s="31" t="s">
        <v>35</v>
      </c>
      <c r="O10" s="348"/>
      <c r="P10" s="348"/>
      <c r="S10" s="29" t="s">
        <v>12</v>
      </c>
      <c r="T10" s="354" t="s">
        <v>70</v>
      </c>
      <c r="U10" s="35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8"/>
      <c r="P11" s="348"/>
      <c r="S11" s="29" t="s">
        <v>31</v>
      </c>
      <c r="T11" s="356" t="s">
        <v>57</v>
      </c>
      <c r="U11" s="356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7" t="s">
        <v>71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N12" s="27" t="s">
        <v>33</v>
      </c>
      <c r="O12" s="358"/>
      <c r="P12" s="358"/>
      <c r="Q12" s="28"/>
      <c r="R12"/>
      <c r="S12" s="29" t="s">
        <v>48</v>
      </c>
      <c r="T12" s="359"/>
      <c r="U12" s="359"/>
      <c r="V12"/>
      <c r="Z12" s="60"/>
      <c r="AA12" s="60"/>
      <c r="AB12" s="60"/>
    </row>
    <row r="13" spans="1:29" s="17" customFormat="1" ht="23.25" customHeight="1" x14ac:dyDescent="0.2">
      <c r="A13" s="357" t="s">
        <v>72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1"/>
      <c r="N13" s="31" t="s">
        <v>34</v>
      </c>
      <c r="O13" s="356"/>
      <c r="P13" s="356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7" t="s">
        <v>73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0" t="s">
        <v>74</v>
      </c>
      <c r="B15" s="360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/>
      <c r="N15" s="361" t="s">
        <v>63</v>
      </c>
      <c r="O15" s="361"/>
      <c r="P15" s="361"/>
      <c r="Q15" s="361"/>
      <c r="R15" s="36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2"/>
      <c r="O16" s="362"/>
      <c r="P16" s="362"/>
      <c r="Q16" s="362"/>
      <c r="R16" s="36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4" t="s">
        <v>61</v>
      </c>
      <c r="B17" s="364" t="s">
        <v>51</v>
      </c>
      <c r="C17" s="365" t="s">
        <v>50</v>
      </c>
      <c r="D17" s="364" t="s">
        <v>52</v>
      </c>
      <c r="E17" s="364"/>
      <c r="F17" s="364" t="s">
        <v>24</v>
      </c>
      <c r="G17" s="364" t="s">
        <v>27</v>
      </c>
      <c r="H17" s="364" t="s">
        <v>25</v>
      </c>
      <c r="I17" s="364" t="s">
        <v>26</v>
      </c>
      <c r="J17" s="366" t="s">
        <v>16</v>
      </c>
      <c r="K17" s="366" t="s">
        <v>65</v>
      </c>
      <c r="L17" s="366" t="s">
        <v>2</v>
      </c>
      <c r="M17" s="364" t="s">
        <v>28</v>
      </c>
      <c r="N17" s="364" t="s">
        <v>17</v>
      </c>
      <c r="O17" s="364"/>
      <c r="P17" s="364"/>
      <c r="Q17" s="364"/>
      <c r="R17" s="364"/>
      <c r="S17" s="363" t="s">
        <v>58</v>
      </c>
      <c r="T17" s="364"/>
      <c r="U17" s="364" t="s">
        <v>6</v>
      </c>
      <c r="V17" s="364" t="s">
        <v>44</v>
      </c>
      <c r="W17" s="368" t="s">
        <v>56</v>
      </c>
      <c r="X17" s="364" t="s">
        <v>18</v>
      </c>
      <c r="Y17" s="370" t="s">
        <v>62</v>
      </c>
      <c r="Z17" s="370" t="s">
        <v>19</v>
      </c>
      <c r="AA17" s="371" t="s">
        <v>59</v>
      </c>
      <c r="AB17" s="372"/>
      <c r="AC17" s="373"/>
      <c r="AD17" s="377"/>
      <c r="BA17" s="378" t="s">
        <v>64</v>
      </c>
    </row>
    <row r="18" spans="1:53" ht="14.25" customHeight="1" x14ac:dyDescent="0.2">
      <c r="A18" s="364"/>
      <c r="B18" s="364"/>
      <c r="C18" s="365"/>
      <c r="D18" s="364"/>
      <c r="E18" s="364"/>
      <c r="F18" s="364" t="s">
        <v>20</v>
      </c>
      <c r="G18" s="364" t="s">
        <v>21</v>
      </c>
      <c r="H18" s="364" t="s">
        <v>22</v>
      </c>
      <c r="I18" s="364" t="s">
        <v>22</v>
      </c>
      <c r="J18" s="367"/>
      <c r="K18" s="367"/>
      <c r="L18" s="367"/>
      <c r="M18" s="364"/>
      <c r="N18" s="364"/>
      <c r="O18" s="364"/>
      <c r="P18" s="364"/>
      <c r="Q18" s="364"/>
      <c r="R18" s="364"/>
      <c r="S18" s="36" t="s">
        <v>47</v>
      </c>
      <c r="T18" s="36" t="s">
        <v>46</v>
      </c>
      <c r="U18" s="364"/>
      <c r="V18" s="364"/>
      <c r="W18" s="369"/>
      <c r="X18" s="364"/>
      <c r="Y18" s="370"/>
      <c r="Z18" s="370"/>
      <c r="AA18" s="374"/>
      <c r="AB18" s="375"/>
      <c r="AC18" s="376"/>
      <c r="AD18" s="377"/>
      <c r="BA18" s="378"/>
    </row>
    <row r="19" spans="1:53" ht="27.75" customHeight="1" x14ac:dyDescent="0.2">
      <c r="A19" s="379" t="s">
        <v>75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55"/>
      <c r="Z19" s="55"/>
    </row>
    <row r="20" spans="1:53" ht="16.5" customHeight="1" x14ac:dyDescent="0.25">
      <c r="A20" s="380" t="s">
        <v>75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66"/>
      <c r="Z20" s="66"/>
    </row>
    <row r="21" spans="1:53" ht="14.25" customHeight="1" x14ac:dyDescent="0.25">
      <c r="A21" s="381" t="s">
        <v>76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82">
        <v>4607091389258</v>
      </c>
      <c r="E22" s="382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8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4"/>
      <c r="P22" s="384"/>
      <c r="Q22" s="384"/>
      <c r="R22" s="385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89"/>
      <c r="B23" s="389"/>
      <c r="C23" s="389"/>
      <c r="D23" s="389"/>
      <c r="E23" s="389"/>
      <c r="F23" s="389"/>
      <c r="G23" s="389"/>
      <c r="H23" s="389"/>
      <c r="I23" s="389"/>
      <c r="J23" s="389"/>
      <c r="K23" s="389"/>
      <c r="L23" s="389"/>
      <c r="M23" s="390"/>
      <c r="N23" s="386" t="s">
        <v>43</v>
      </c>
      <c r="O23" s="387"/>
      <c r="P23" s="387"/>
      <c r="Q23" s="387"/>
      <c r="R23" s="387"/>
      <c r="S23" s="387"/>
      <c r="T23" s="388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89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90"/>
      <c r="N24" s="386" t="s">
        <v>43</v>
      </c>
      <c r="O24" s="387"/>
      <c r="P24" s="387"/>
      <c r="Q24" s="387"/>
      <c r="R24" s="387"/>
      <c r="S24" s="387"/>
      <c r="T24" s="388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1" t="s">
        <v>81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82">
        <v>4607091383881</v>
      </c>
      <c r="E26" s="382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4"/>
      <c r="P26" s="384"/>
      <c r="Q26" s="384"/>
      <c r="R26" s="385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82">
        <v>4607091388237</v>
      </c>
      <c r="E27" s="382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4"/>
      <c r="P27" s="384"/>
      <c r="Q27" s="384"/>
      <c r="R27" s="385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82">
        <v>4607091383935</v>
      </c>
      <c r="E28" s="382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4"/>
      <c r="P28" s="384"/>
      <c r="Q28" s="384"/>
      <c r="R28" s="385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82">
        <v>4680115881853</v>
      </c>
      <c r="E29" s="382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4"/>
      <c r="P29" s="384"/>
      <c r="Q29" s="384"/>
      <c r="R29" s="385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82">
        <v>4607091383911</v>
      </c>
      <c r="E30" s="382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4"/>
      <c r="P30" s="384"/>
      <c r="Q30" s="384"/>
      <c r="R30" s="385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82">
        <v>4607091388244</v>
      </c>
      <c r="E31" s="382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4"/>
      <c r="P31" s="384"/>
      <c r="Q31" s="384"/>
      <c r="R31" s="385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89"/>
      <c r="B32" s="389"/>
      <c r="C32" s="389"/>
      <c r="D32" s="389"/>
      <c r="E32" s="389"/>
      <c r="F32" s="389"/>
      <c r="G32" s="389"/>
      <c r="H32" s="389"/>
      <c r="I32" s="389"/>
      <c r="J32" s="389"/>
      <c r="K32" s="389"/>
      <c r="L32" s="389"/>
      <c r="M32" s="390"/>
      <c r="N32" s="386" t="s">
        <v>43</v>
      </c>
      <c r="O32" s="387"/>
      <c r="P32" s="387"/>
      <c r="Q32" s="387"/>
      <c r="R32" s="387"/>
      <c r="S32" s="387"/>
      <c r="T32" s="388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89"/>
      <c r="B33" s="389"/>
      <c r="C33" s="389"/>
      <c r="D33" s="389"/>
      <c r="E33" s="389"/>
      <c r="F33" s="389"/>
      <c r="G33" s="389"/>
      <c r="H33" s="389"/>
      <c r="I33" s="389"/>
      <c r="J33" s="389"/>
      <c r="K33" s="389"/>
      <c r="L33" s="389"/>
      <c r="M33" s="390"/>
      <c r="N33" s="386" t="s">
        <v>43</v>
      </c>
      <c r="O33" s="387"/>
      <c r="P33" s="387"/>
      <c r="Q33" s="387"/>
      <c r="R33" s="387"/>
      <c r="S33" s="387"/>
      <c r="T33" s="388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1" t="s">
        <v>94</v>
      </c>
      <c r="B34" s="381"/>
      <c r="C34" s="381"/>
      <c r="D34" s="381"/>
      <c r="E34" s="381"/>
      <c r="F34" s="381"/>
      <c r="G34" s="381"/>
      <c r="H34" s="381"/>
      <c r="I34" s="381"/>
      <c r="J34" s="381"/>
      <c r="K34" s="381"/>
      <c r="L34" s="381"/>
      <c r="M34" s="381"/>
      <c r="N34" s="381"/>
      <c r="O34" s="381"/>
      <c r="P34" s="381"/>
      <c r="Q34" s="381"/>
      <c r="R34" s="381"/>
      <c r="S34" s="381"/>
      <c r="T34" s="381"/>
      <c r="U34" s="381"/>
      <c r="V34" s="381"/>
      <c r="W34" s="381"/>
      <c r="X34" s="381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82">
        <v>4607091388503</v>
      </c>
      <c r="E35" s="382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4"/>
      <c r="P35" s="384"/>
      <c r="Q35" s="384"/>
      <c r="R35" s="385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89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90"/>
      <c r="N36" s="386" t="s">
        <v>43</v>
      </c>
      <c r="O36" s="387"/>
      <c r="P36" s="387"/>
      <c r="Q36" s="387"/>
      <c r="R36" s="387"/>
      <c r="S36" s="387"/>
      <c r="T36" s="388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90"/>
      <c r="N37" s="386" t="s">
        <v>43</v>
      </c>
      <c r="O37" s="387"/>
      <c r="P37" s="387"/>
      <c r="Q37" s="387"/>
      <c r="R37" s="387"/>
      <c r="S37" s="387"/>
      <c r="T37" s="388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1" t="s">
        <v>99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82">
        <v>4607091388282</v>
      </c>
      <c r="E39" s="382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3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4"/>
      <c r="P39" s="384"/>
      <c r="Q39" s="384"/>
      <c r="R39" s="385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89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90"/>
      <c r="N40" s="386" t="s">
        <v>43</v>
      </c>
      <c r="O40" s="387"/>
      <c r="P40" s="387"/>
      <c r="Q40" s="387"/>
      <c r="R40" s="387"/>
      <c r="S40" s="387"/>
      <c r="T40" s="388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90"/>
      <c r="N41" s="386" t="s">
        <v>43</v>
      </c>
      <c r="O41" s="387"/>
      <c r="P41" s="387"/>
      <c r="Q41" s="387"/>
      <c r="R41" s="387"/>
      <c r="S41" s="387"/>
      <c r="T41" s="388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1" t="s">
        <v>103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82">
        <v>4607091389111</v>
      </c>
      <c r="E43" s="382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39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4"/>
      <c r="P43" s="384"/>
      <c r="Q43" s="384"/>
      <c r="R43" s="385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89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90"/>
      <c r="N44" s="386" t="s">
        <v>43</v>
      </c>
      <c r="O44" s="387"/>
      <c r="P44" s="387"/>
      <c r="Q44" s="387"/>
      <c r="R44" s="387"/>
      <c r="S44" s="387"/>
      <c r="T44" s="388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90"/>
      <c r="N45" s="386" t="s">
        <v>43</v>
      </c>
      <c r="O45" s="387"/>
      <c r="P45" s="387"/>
      <c r="Q45" s="387"/>
      <c r="R45" s="387"/>
      <c r="S45" s="387"/>
      <c r="T45" s="388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79" t="s">
        <v>106</v>
      </c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379"/>
      <c r="X46" s="379"/>
      <c r="Y46" s="55"/>
      <c r="Z46" s="55"/>
    </row>
    <row r="47" spans="1:53" ht="16.5" customHeight="1" x14ac:dyDescent="0.25">
      <c r="A47" s="380" t="s">
        <v>107</v>
      </c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380"/>
      <c r="X47" s="380"/>
      <c r="Y47" s="66"/>
      <c r="Z47" s="66"/>
    </row>
    <row r="48" spans="1:53" ht="14.25" customHeight="1" x14ac:dyDescent="0.25">
      <c r="A48" s="381" t="s">
        <v>108</v>
      </c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81"/>
      <c r="P48" s="381"/>
      <c r="Q48" s="381"/>
      <c r="R48" s="381"/>
      <c r="S48" s="381"/>
      <c r="T48" s="381"/>
      <c r="U48" s="381"/>
      <c r="V48" s="381"/>
      <c r="W48" s="381"/>
      <c r="X48" s="381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82">
        <v>4680115881440</v>
      </c>
      <c r="E49" s="382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4"/>
      <c r="P49" s="384"/>
      <c r="Q49" s="384"/>
      <c r="R49" s="385"/>
      <c r="S49" s="40" t="s">
        <v>48</v>
      </c>
      <c r="T49" s="40" t="s">
        <v>48</v>
      </c>
      <c r="U49" s="41" t="s">
        <v>0</v>
      </c>
      <c r="V49" s="59">
        <v>30</v>
      </c>
      <c r="W49" s="56">
        <f>IFERROR(IF(V49="",0,CEILING((V49/$H49),1)*$H49),"")</f>
        <v>32.400000000000006</v>
      </c>
      <c r="X49" s="42">
        <f>IFERROR(IF(W49=0,"",ROUNDUP(W49/H49,0)*0.02175),"")</f>
        <v>6.5250000000000002E-2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82">
        <v>4680115881433</v>
      </c>
      <c r="E50" s="382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4"/>
      <c r="P50" s="384"/>
      <c r="Q50" s="384"/>
      <c r="R50" s="385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89"/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90"/>
      <c r="N51" s="386" t="s">
        <v>43</v>
      </c>
      <c r="O51" s="387"/>
      <c r="P51" s="387"/>
      <c r="Q51" s="387"/>
      <c r="R51" s="387"/>
      <c r="S51" s="387"/>
      <c r="T51" s="388"/>
      <c r="U51" s="43" t="s">
        <v>42</v>
      </c>
      <c r="V51" s="44">
        <f>IFERROR(V49/H49,"0")+IFERROR(V50/H50,"0")</f>
        <v>2.7777777777777777</v>
      </c>
      <c r="W51" s="44">
        <f>IFERROR(W49/H49,"0")+IFERROR(W50/H50,"0")</f>
        <v>3.0000000000000004</v>
      </c>
      <c r="X51" s="44">
        <f>IFERROR(IF(X49="",0,X49),"0")+IFERROR(IF(X50="",0,X50),"0")</f>
        <v>6.5250000000000002E-2</v>
      </c>
      <c r="Y51" s="68"/>
      <c r="Z51" s="68"/>
    </row>
    <row r="52" spans="1:53" x14ac:dyDescent="0.2">
      <c r="A52" s="389"/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90"/>
      <c r="N52" s="386" t="s">
        <v>43</v>
      </c>
      <c r="O52" s="387"/>
      <c r="P52" s="387"/>
      <c r="Q52" s="387"/>
      <c r="R52" s="387"/>
      <c r="S52" s="387"/>
      <c r="T52" s="388"/>
      <c r="U52" s="43" t="s">
        <v>0</v>
      </c>
      <c r="V52" s="44">
        <f>IFERROR(SUM(V49:V50),"0")</f>
        <v>30</v>
      </c>
      <c r="W52" s="44">
        <f>IFERROR(SUM(W49:W50),"0")</f>
        <v>32.400000000000006</v>
      </c>
      <c r="X52" s="43"/>
      <c r="Y52" s="68"/>
      <c r="Z52" s="68"/>
    </row>
    <row r="53" spans="1:53" ht="16.5" customHeight="1" x14ac:dyDescent="0.25">
      <c r="A53" s="380" t="s">
        <v>115</v>
      </c>
      <c r="B53" s="380"/>
      <c r="C53" s="380"/>
      <c r="D53" s="380"/>
      <c r="E53" s="380"/>
      <c r="F53" s="380"/>
      <c r="G53" s="380"/>
      <c r="H53" s="380"/>
      <c r="I53" s="380"/>
      <c r="J53" s="380"/>
      <c r="K53" s="380"/>
      <c r="L53" s="380"/>
      <c r="M53" s="380"/>
      <c r="N53" s="380"/>
      <c r="O53" s="380"/>
      <c r="P53" s="380"/>
      <c r="Q53" s="380"/>
      <c r="R53" s="380"/>
      <c r="S53" s="380"/>
      <c r="T53" s="380"/>
      <c r="U53" s="380"/>
      <c r="V53" s="380"/>
      <c r="W53" s="380"/>
      <c r="X53" s="380"/>
      <c r="Y53" s="66"/>
      <c r="Z53" s="66"/>
    </row>
    <row r="54" spans="1:53" ht="14.25" customHeight="1" x14ac:dyDescent="0.25">
      <c r="A54" s="381" t="s">
        <v>116</v>
      </c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  <c r="X54" s="381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82">
        <v>4680115881426</v>
      </c>
      <c r="E55" s="382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4"/>
      <c r="P55" s="384"/>
      <c r="Q55" s="384"/>
      <c r="R55" s="385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82">
        <v>4680115881426</v>
      </c>
      <c r="E56" s="382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03" t="s">
        <v>120</v>
      </c>
      <c r="O56" s="384"/>
      <c r="P56" s="384"/>
      <c r="Q56" s="384"/>
      <c r="R56" s="385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82">
        <v>4680115881419</v>
      </c>
      <c r="E57" s="382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0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4"/>
      <c r="P57" s="384"/>
      <c r="Q57" s="384"/>
      <c r="R57" s="385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82">
        <v>4680115881525</v>
      </c>
      <c r="E58" s="382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05" t="s">
        <v>126</v>
      </c>
      <c r="O58" s="384"/>
      <c r="P58" s="384"/>
      <c r="Q58" s="384"/>
      <c r="R58" s="385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89"/>
      <c r="B59" s="389"/>
      <c r="C59" s="389"/>
      <c r="D59" s="389"/>
      <c r="E59" s="389"/>
      <c r="F59" s="389"/>
      <c r="G59" s="389"/>
      <c r="H59" s="389"/>
      <c r="I59" s="389"/>
      <c r="J59" s="389"/>
      <c r="K59" s="389"/>
      <c r="L59" s="389"/>
      <c r="M59" s="390"/>
      <c r="N59" s="386" t="s">
        <v>43</v>
      </c>
      <c r="O59" s="387"/>
      <c r="P59" s="387"/>
      <c r="Q59" s="387"/>
      <c r="R59" s="387"/>
      <c r="S59" s="387"/>
      <c r="T59" s="388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89"/>
      <c r="B60" s="389"/>
      <c r="C60" s="389"/>
      <c r="D60" s="389"/>
      <c r="E60" s="389"/>
      <c r="F60" s="389"/>
      <c r="G60" s="389"/>
      <c r="H60" s="389"/>
      <c r="I60" s="389"/>
      <c r="J60" s="389"/>
      <c r="K60" s="389"/>
      <c r="L60" s="389"/>
      <c r="M60" s="390"/>
      <c r="N60" s="386" t="s">
        <v>43</v>
      </c>
      <c r="O60" s="387"/>
      <c r="P60" s="387"/>
      <c r="Q60" s="387"/>
      <c r="R60" s="387"/>
      <c r="S60" s="387"/>
      <c r="T60" s="388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0" t="s">
        <v>106</v>
      </c>
      <c r="B61" s="380"/>
      <c r="C61" s="380"/>
      <c r="D61" s="380"/>
      <c r="E61" s="380"/>
      <c r="F61" s="380"/>
      <c r="G61" s="380"/>
      <c r="H61" s="380"/>
      <c r="I61" s="380"/>
      <c r="J61" s="380"/>
      <c r="K61" s="380"/>
      <c r="L61" s="380"/>
      <c r="M61" s="380"/>
      <c r="N61" s="380"/>
      <c r="O61" s="380"/>
      <c r="P61" s="380"/>
      <c r="Q61" s="380"/>
      <c r="R61" s="380"/>
      <c r="S61" s="380"/>
      <c r="T61" s="380"/>
      <c r="U61" s="380"/>
      <c r="V61" s="380"/>
      <c r="W61" s="380"/>
      <c r="X61" s="380"/>
      <c r="Y61" s="66"/>
      <c r="Z61" s="66"/>
    </row>
    <row r="62" spans="1:53" ht="14.25" customHeight="1" x14ac:dyDescent="0.25">
      <c r="A62" s="381" t="s">
        <v>116</v>
      </c>
      <c r="B62" s="381"/>
      <c r="C62" s="381"/>
      <c r="D62" s="381"/>
      <c r="E62" s="381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  <c r="X62" s="381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82">
        <v>4607091382945</v>
      </c>
      <c r="E63" s="382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06" t="s">
        <v>129</v>
      </c>
      <c r="O63" s="384"/>
      <c r="P63" s="384"/>
      <c r="Q63" s="384"/>
      <c r="R63" s="385"/>
      <c r="S63" s="40" t="s">
        <v>48</v>
      </c>
      <c r="T63" s="40" t="s">
        <v>48</v>
      </c>
      <c r="U63" s="41" t="s">
        <v>0</v>
      </c>
      <c r="V63" s="59">
        <v>20</v>
      </c>
      <c r="W63" s="56">
        <f t="shared" ref="W63:W80" si="2">IFERROR(IF(V63="",0,CEILING((V63/$H63),1)*$H63),"")</f>
        <v>22.4</v>
      </c>
      <c r="X63" s="42">
        <f>IFERROR(IF(W63=0,"",ROUNDUP(W63/H63,0)*0.02175),"")</f>
        <v>4.3499999999999997E-2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82">
        <v>4607091385670</v>
      </c>
      <c r="E64" s="382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07" t="s">
        <v>132</v>
      </c>
      <c r="O64" s="384"/>
      <c r="P64" s="384"/>
      <c r="Q64" s="384"/>
      <c r="R64" s="385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134</v>
      </c>
      <c r="B65" s="64" t="s">
        <v>135</v>
      </c>
      <c r="C65" s="37">
        <v>4301011468</v>
      </c>
      <c r="D65" s="382">
        <v>4680115881327</v>
      </c>
      <c r="E65" s="382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136</v>
      </c>
      <c r="M65" s="38">
        <v>50</v>
      </c>
      <c r="N65" s="40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4"/>
      <c r="P65" s="384"/>
      <c r="Q65" s="384"/>
      <c r="R65" s="385"/>
      <c r="S65" s="40" t="s">
        <v>48</v>
      </c>
      <c r="T65" s="40" t="s">
        <v>48</v>
      </c>
      <c r="U65" s="41" t="s">
        <v>0</v>
      </c>
      <c r="V65" s="59">
        <v>10</v>
      </c>
      <c r="W65" s="56">
        <f t="shared" si="2"/>
        <v>10.8</v>
      </c>
      <c r="X65" s="42">
        <f>IFERROR(IF(W65=0,"",ROUNDUP(W65/H65,0)*0.02175),"")</f>
        <v>2.1749999999999999E-2</v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137</v>
      </c>
      <c r="B66" s="64" t="s">
        <v>138</v>
      </c>
      <c r="C66" s="37">
        <v>4301011703</v>
      </c>
      <c r="D66" s="382">
        <v>4680115882133</v>
      </c>
      <c r="E66" s="382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09" t="s">
        <v>139</v>
      </c>
      <c r="O66" s="384"/>
      <c r="P66" s="384"/>
      <c r="Q66" s="384"/>
      <c r="R66" s="385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140</v>
      </c>
      <c r="B67" s="64" t="s">
        <v>141</v>
      </c>
      <c r="C67" s="37">
        <v>4301011192</v>
      </c>
      <c r="D67" s="382">
        <v>4607091382952</v>
      </c>
      <c r="E67" s="382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4"/>
      <c r="P67" s="384"/>
      <c r="Q67" s="384"/>
      <c r="R67" s="385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142</v>
      </c>
      <c r="B68" s="64" t="s">
        <v>143</v>
      </c>
      <c r="C68" s="37">
        <v>4301011382</v>
      </c>
      <c r="D68" s="382">
        <v>4607091385687</v>
      </c>
      <c r="E68" s="382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80</v>
      </c>
      <c r="L68" s="39" t="s">
        <v>133</v>
      </c>
      <c r="M68" s="38">
        <v>50</v>
      </c>
      <c r="N68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4"/>
      <c r="P68" s="384"/>
      <c r="Q68" s="384"/>
      <c r="R68" s="385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144</v>
      </c>
      <c r="B69" s="64" t="s">
        <v>145</v>
      </c>
      <c r="C69" s="37">
        <v>4301011565</v>
      </c>
      <c r="D69" s="382">
        <v>4680115882539</v>
      </c>
      <c r="E69" s="382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80</v>
      </c>
      <c r="L69" s="39" t="s">
        <v>133</v>
      </c>
      <c r="M69" s="38">
        <v>50</v>
      </c>
      <c r="N69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4"/>
      <c r="P69" s="384"/>
      <c r="Q69" s="384"/>
      <c r="R69" s="385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146</v>
      </c>
      <c r="B70" s="64" t="s">
        <v>147</v>
      </c>
      <c r="C70" s="37">
        <v>4301011344</v>
      </c>
      <c r="D70" s="382">
        <v>4607091384604</v>
      </c>
      <c r="E70" s="382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4"/>
      <c r="P70" s="384"/>
      <c r="Q70" s="384"/>
      <c r="R70" s="385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148</v>
      </c>
      <c r="B71" s="64" t="s">
        <v>149</v>
      </c>
      <c r="C71" s="37">
        <v>4301011386</v>
      </c>
      <c r="D71" s="382">
        <v>4680115880283</v>
      </c>
      <c r="E71" s="382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4"/>
      <c r="P71" s="384"/>
      <c r="Q71" s="384"/>
      <c r="R71" s="385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150</v>
      </c>
      <c r="B72" s="64" t="s">
        <v>151</v>
      </c>
      <c r="C72" s="37">
        <v>4301011476</v>
      </c>
      <c r="D72" s="382">
        <v>4680115881518</v>
      </c>
      <c r="E72" s="382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4"/>
      <c r="P72" s="384"/>
      <c r="Q72" s="384"/>
      <c r="R72" s="385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152</v>
      </c>
      <c r="B73" s="64" t="s">
        <v>153</v>
      </c>
      <c r="C73" s="37">
        <v>4301011443</v>
      </c>
      <c r="D73" s="382">
        <v>4680115881303</v>
      </c>
      <c r="E73" s="382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136</v>
      </c>
      <c r="M73" s="38">
        <v>50</v>
      </c>
      <c r="N73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4"/>
      <c r="P73" s="384"/>
      <c r="Q73" s="384"/>
      <c r="R73" s="385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154</v>
      </c>
      <c r="B74" s="64" t="s">
        <v>155</v>
      </c>
      <c r="C74" s="37">
        <v>4301011562</v>
      </c>
      <c r="D74" s="382">
        <v>4680115882577</v>
      </c>
      <c r="E74" s="382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80</v>
      </c>
      <c r="L74" s="39" t="s">
        <v>98</v>
      </c>
      <c r="M74" s="38">
        <v>90</v>
      </c>
      <c r="N74" s="417" t="s">
        <v>156</v>
      </c>
      <c r="O74" s="384"/>
      <c r="P74" s="384"/>
      <c r="Q74" s="384"/>
      <c r="R74" s="385"/>
      <c r="S74" s="40" t="s">
        <v>48</v>
      </c>
      <c r="T74" s="40" t="s">
        <v>48</v>
      </c>
      <c r="U74" s="41" t="s">
        <v>0</v>
      </c>
      <c r="V74" s="59">
        <v>9</v>
      </c>
      <c r="W74" s="56">
        <f t="shared" si="2"/>
        <v>9.6000000000000014</v>
      </c>
      <c r="X74" s="42">
        <f>IFERROR(IF(W74=0,"",ROUNDUP(W74/H74,0)*0.00753),"")</f>
        <v>2.2589999999999999E-2</v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154</v>
      </c>
      <c r="B75" s="64" t="s">
        <v>157</v>
      </c>
      <c r="C75" s="37">
        <v>4301011564</v>
      </c>
      <c r="D75" s="382">
        <v>4680115882577</v>
      </c>
      <c r="E75" s="382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80</v>
      </c>
      <c r="L75" s="39" t="s">
        <v>98</v>
      </c>
      <c r="M75" s="38">
        <v>90</v>
      </c>
      <c r="N75" s="418" t="s">
        <v>158</v>
      </c>
      <c r="O75" s="384"/>
      <c r="P75" s="384"/>
      <c r="Q75" s="384"/>
      <c r="R75" s="385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159</v>
      </c>
      <c r="B76" s="64" t="s">
        <v>160</v>
      </c>
      <c r="C76" s="37">
        <v>4301011432</v>
      </c>
      <c r="D76" s="382">
        <v>4680115882720</v>
      </c>
      <c r="E76" s="382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80</v>
      </c>
      <c r="L76" s="39" t="s">
        <v>111</v>
      </c>
      <c r="M76" s="38">
        <v>90</v>
      </c>
      <c r="N76" s="419" t="s">
        <v>161</v>
      </c>
      <c r="O76" s="384"/>
      <c r="P76" s="384"/>
      <c r="Q76" s="384"/>
      <c r="R76" s="385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162</v>
      </c>
      <c r="B77" s="64" t="s">
        <v>163</v>
      </c>
      <c r="C77" s="37">
        <v>4301011352</v>
      </c>
      <c r="D77" s="382">
        <v>4607091388466</v>
      </c>
      <c r="E77" s="382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80</v>
      </c>
      <c r="L77" s="39" t="s">
        <v>133</v>
      </c>
      <c r="M77" s="38">
        <v>45</v>
      </c>
      <c r="N77" s="42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4"/>
      <c r="P77" s="384"/>
      <c r="Q77" s="384"/>
      <c r="R77" s="385"/>
      <c r="S77" s="40" t="s">
        <v>48</v>
      </c>
      <c r="T77" s="40" t="s">
        <v>48</v>
      </c>
      <c r="U77" s="41" t="s">
        <v>0</v>
      </c>
      <c r="V77" s="59">
        <v>9</v>
      </c>
      <c r="W77" s="56">
        <f t="shared" si="2"/>
        <v>10.8</v>
      </c>
      <c r="X77" s="42">
        <f>IFERROR(IF(W77=0,"",ROUNDUP(W77/H77,0)*0.00753),"")</f>
        <v>3.0120000000000001E-2</v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164</v>
      </c>
      <c r="B78" s="64" t="s">
        <v>165</v>
      </c>
      <c r="C78" s="37">
        <v>4301011417</v>
      </c>
      <c r="D78" s="382">
        <v>4680115880269</v>
      </c>
      <c r="E78" s="382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80</v>
      </c>
      <c r="L78" s="39" t="s">
        <v>133</v>
      </c>
      <c r="M78" s="38">
        <v>50</v>
      </c>
      <c r="N78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4"/>
      <c r="P78" s="384"/>
      <c r="Q78" s="384"/>
      <c r="R78" s="385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166</v>
      </c>
      <c r="B79" s="64" t="s">
        <v>167</v>
      </c>
      <c r="C79" s="37">
        <v>4301011415</v>
      </c>
      <c r="D79" s="382">
        <v>4680115880429</v>
      </c>
      <c r="E79" s="382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80</v>
      </c>
      <c r="L79" s="39" t="s">
        <v>133</v>
      </c>
      <c r="M79" s="38">
        <v>50</v>
      </c>
      <c r="N79" s="42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4"/>
      <c r="P79" s="384"/>
      <c r="Q79" s="384"/>
      <c r="R79" s="385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168</v>
      </c>
      <c r="B80" s="64" t="s">
        <v>169</v>
      </c>
      <c r="C80" s="37">
        <v>4301011462</v>
      </c>
      <c r="D80" s="382">
        <v>4680115881457</v>
      </c>
      <c r="E80" s="382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133</v>
      </c>
      <c r="M80" s="38">
        <v>50</v>
      </c>
      <c r="N80" s="42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4"/>
      <c r="P80" s="384"/>
      <c r="Q80" s="384"/>
      <c r="R80" s="385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89"/>
      <c r="B81" s="389"/>
      <c r="C81" s="389"/>
      <c r="D81" s="389"/>
      <c r="E81" s="389"/>
      <c r="F81" s="389"/>
      <c r="G81" s="389"/>
      <c r="H81" s="389"/>
      <c r="I81" s="389"/>
      <c r="J81" s="389"/>
      <c r="K81" s="389"/>
      <c r="L81" s="389"/>
      <c r="M81" s="390"/>
      <c r="N81" s="386" t="s">
        <v>43</v>
      </c>
      <c r="O81" s="387"/>
      <c r="P81" s="387"/>
      <c r="Q81" s="387"/>
      <c r="R81" s="387"/>
      <c r="S81" s="387"/>
      <c r="T81" s="388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8.8574735449735442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10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0.11796000000000001</v>
      </c>
      <c r="Y81" s="68"/>
      <c r="Z81" s="68"/>
    </row>
    <row r="82" spans="1:53" x14ac:dyDescent="0.2">
      <c r="A82" s="389"/>
      <c r="B82" s="389"/>
      <c r="C82" s="389"/>
      <c r="D82" s="389"/>
      <c r="E82" s="389"/>
      <c r="F82" s="389"/>
      <c r="G82" s="389"/>
      <c r="H82" s="389"/>
      <c r="I82" s="389"/>
      <c r="J82" s="389"/>
      <c r="K82" s="389"/>
      <c r="L82" s="389"/>
      <c r="M82" s="390"/>
      <c r="N82" s="386" t="s">
        <v>43</v>
      </c>
      <c r="O82" s="387"/>
      <c r="P82" s="387"/>
      <c r="Q82" s="387"/>
      <c r="R82" s="387"/>
      <c r="S82" s="387"/>
      <c r="T82" s="388"/>
      <c r="U82" s="43" t="s">
        <v>0</v>
      </c>
      <c r="V82" s="44">
        <f>IFERROR(SUM(V63:V80),"0")</f>
        <v>48</v>
      </c>
      <c r="W82" s="44">
        <f>IFERROR(SUM(W63:W80),"0")</f>
        <v>53.600000000000009</v>
      </c>
      <c r="X82" s="43"/>
      <c r="Y82" s="68"/>
      <c r="Z82" s="68"/>
    </row>
    <row r="83" spans="1:53" ht="14.25" customHeight="1" x14ac:dyDescent="0.25">
      <c r="A83" s="381" t="s">
        <v>108</v>
      </c>
      <c r="B83" s="381"/>
      <c r="C83" s="381"/>
      <c r="D83" s="381"/>
      <c r="E83" s="381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67"/>
      <c r="Z83" s="67"/>
    </row>
    <row r="84" spans="1:53" ht="27" customHeight="1" x14ac:dyDescent="0.25">
      <c r="A84" s="64" t="s">
        <v>170</v>
      </c>
      <c r="B84" s="64" t="s">
        <v>171</v>
      </c>
      <c r="C84" s="37">
        <v>4301020189</v>
      </c>
      <c r="D84" s="382">
        <v>4607091384789</v>
      </c>
      <c r="E84" s="382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112</v>
      </c>
      <c r="L84" s="39" t="s">
        <v>111</v>
      </c>
      <c r="M84" s="38">
        <v>45</v>
      </c>
      <c r="N84" s="424" t="s">
        <v>172</v>
      </c>
      <c r="O84" s="384"/>
      <c r="P84" s="384"/>
      <c r="Q84" s="384"/>
      <c r="R84" s="385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173</v>
      </c>
      <c r="B85" s="64" t="s">
        <v>174</v>
      </c>
      <c r="C85" s="37">
        <v>4301020235</v>
      </c>
      <c r="D85" s="382">
        <v>4680115881488</v>
      </c>
      <c r="E85" s="382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112</v>
      </c>
      <c r="L85" s="39" t="s">
        <v>111</v>
      </c>
      <c r="M85" s="38">
        <v>50</v>
      </c>
      <c r="N85" s="4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4"/>
      <c r="P85" s="384"/>
      <c r="Q85" s="384"/>
      <c r="R85" s="385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175</v>
      </c>
      <c r="B86" s="64" t="s">
        <v>176</v>
      </c>
      <c r="C86" s="37">
        <v>4301020183</v>
      </c>
      <c r="D86" s="382">
        <v>4607091384765</v>
      </c>
      <c r="E86" s="382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80</v>
      </c>
      <c r="L86" s="39" t="s">
        <v>111</v>
      </c>
      <c r="M86" s="38">
        <v>45</v>
      </c>
      <c r="N86" s="426" t="s">
        <v>177</v>
      </c>
      <c r="O86" s="384"/>
      <c r="P86" s="384"/>
      <c r="Q86" s="384"/>
      <c r="R86" s="385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4301020228</v>
      </c>
      <c r="D87" s="382">
        <v>4680115882751</v>
      </c>
      <c r="E87" s="382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80</v>
      </c>
      <c r="L87" s="39" t="s">
        <v>111</v>
      </c>
      <c r="M87" s="38">
        <v>90</v>
      </c>
      <c r="N87" s="427" t="s">
        <v>180</v>
      </c>
      <c r="O87" s="384"/>
      <c r="P87" s="384"/>
      <c r="Q87" s="384"/>
      <c r="R87" s="385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181</v>
      </c>
      <c r="B88" s="64" t="s">
        <v>182</v>
      </c>
      <c r="C88" s="37">
        <v>4301020258</v>
      </c>
      <c r="D88" s="382">
        <v>4680115882775</v>
      </c>
      <c r="E88" s="382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184</v>
      </c>
      <c r="L88" s="39" t="s">
        <v>133</v>
      </c>
      <c r="M88" s="38">
        <v>50</v>
      </c>
      <c r="N88" s="428" t="s">
        <v>183</v>
      </c>
      <c r="O88" s="384"/>
      <c r="P88" s="384"/>
      <c r="Q88" s="384"/>
      <c r="R88" s="385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185</v>
      </c>
      <c r="B89" s="64" t="s">
        <v>186</v>
      </c>
      <c r="C89" s="37">
        <v>4301020217</v>
      </c>
      <c r="D89" s="382">
        <v>4680115880658</v>
      </c>
      <c r="E89" s="382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80</v>
      </c>
      <c r="L89" s="39" t="s">
        <v>111</v>
      </c>
      <c r="M89" s="38">
        <v>50</v>
      </c>
      <c r="N89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4"/>
      <c r="P89" s="384"/>
      <c r="Q89" s="384"/>
      <c r="R89" s="385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187</v>
      </c>
      <c r="B90" s="64" t="s">
        <v>188</v>
      </c>
      <c r="C90" s="37">
        <v>4301020223</v>
      </c>
      <c r="D90" s="382">
        <v>4607091381962</v>
      </c>
      <c r="E90" s="382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80</v>
      </c>
      <c r="L90" s="39" t="s">
        <v>111</v>
      </c>
      <c r="M90" s="38">
        <v>50</v>
      </c>
      <c r="N90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4"/>
      <c r="P90" s="384"/>
      <c r="Q90" s="384"/>
      <c r="R90" s="385"/>
      <c r="S90" s="40" t="s">
        <v>48</v>
      </c>
      <c r="T90" s="40" t="s">
        <v>48</v>
      </c>
      <c r="U90" s="41" t="s">
        <v>0</v>
      </c>
      <c r="V90" s="59">
        <v>15</v>
      </c>
      <c r="W90" s="56">
        <f t="shared" si="4"/>
        <v>15</v>
      </c>
      <c r="X90" s="42">
        <f>IFERROR(IF(W90=0,"",ROUNDUP(W90/H90,0)*0.00753),"")</f>
        <v>3.7650000000000003E-2</v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89"/>
      <c r="B91" s="389"/>
      <c r="C91" s="389"/>
      <c r="D91" s="389"/>
      <c r="E91" s="389"/>
      <c r="F91" s="389"/>
      <c r="G91" s="389"/>
      <c r="H91" s="389"/>
      <c r="I91" s="389"/>
      <c r="J91" s="389"/>
      <c r="K91" s="389"/>
      <c r="L91" s="389"/>
      <c r="M91" s="390"/>
      <c r="N91" s="386" t="s">
        <v>43</v>
      </c>
      <c r="O91" s="387"/>
      <c r="P91" s="387"/>
      <c r="Q91" s="387"/>
      <c r="R91" s="387"/>
      <c r="S91" s="387"/>
      <c r="T91" s="388"/>
      <c r="U91" s="43" t="s">
        <v>42</v>
      </c>
      <c r="V91" s="44">
        <f>IFERROR(V84/H84,"0")+IFERROR(V85/H85,"0")+IFERROR(V86/H86,"0")+IFERROR(V87/H87,"0")+IFERROR(V88/H88,"0")+IFERROR(V89/H89,"0")+IFERROR(V90/H90,"0")</f>
        <v>5</v>
      </c>
      <c r="W91" s="44">
        <f>IFERROR(W84/H84,"0")+IFERROR(W85/H85,"0")+IFERROR(W86/H86,"0")+IFERROR(W87/H87,"0")+IFERROR(W88/H88,"0")+IFERROR(W89/H89,"0")+IFERROR(W90/H90,"0")</f>
        <v>5</v>
      </c>
      <c r="X91" s="44">
        <f>IFERROR(IF(X84="",0,X84),"0")+IFERROR(IF(X85="",0,X85),"0")+IFERROR(IF(X86="",0,X86),"0")+IFERROR(IF(X87="",0,X87),"0")+IFERROR(IF(X88="",0,X88),"0")+IFERROR(IF(X89="",0,X89),"0")+IFERROR(IF(X90="",0,X90),"0")</f>
        <v>3.7650000000000003E-2</v>
      </c>
      <c r="Y91" s="68"/>
      <c r="Z91" s="68"/>
    </row>
    <row r="92" spans="1:53" x14ac:dyDescent="0.2">
      <c r="A92" s="389"/>
      <c r="B92" s="389"/>
      <c r="C92" s="389"/>
      <c r="D92" s="389"/>
      <c r="E92" s="389"/>
      <c r="F92" s="389"/>
      <c r="G92" s="389"/>
      <c r="H92" s="389"/>
      <c r="I92" s="389"/>
      <c r="J92" s="389"/>
      <c r="K92" s="389"/>
      <c r="L92" s="389"/>
      <c r="M92" s="390"/>
      <c r="N92" s="386" t="s">
        <v>43</v>
      </c>
      <c r="O92" s="387"/>
      <c r="P92" s="387"/>
      <c r="Q92" s="387"/>
      <c r="R92" s="387"/>
      <c r="S92" s="387"/>
      <c r="T92" s="388"/>
      <c r="U92" s="43" t="s">
        <v>0</v>
      </c>
      <c r="V92" s="44">
        <f>IFERROR(SUM(V84:V90),"0")</f>
        <v>15</v>
      </c>
      <c r="W92" s="44">
        <f>IFERROR(SUM(W84:W90),"0")</f>
        <v>15</v>
      </c>
      <c r="X92" s="43"/>
      <c r="Y92" s="68"/>
      <c r="Z92" s="68"/>
    </row>
    <row r="93" spans="1:53" ht="14.25" customHeight="1" x14ac:dyDescent="0.25">
      <c r="A93" s="381" t="s">
        <v>76</v>
      </c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1"/>
      <c r="X93" s="381"/>
      <c r="Y93" s="67"/>
      <c r="Z93" s="67"/>
    </row>
    <row r="94" spans="1:53" ht="16.5" customHeight="1" x14ac:dyDescent="0.25">
      <c r="A94" s="64" t="s">
        <v>189</v>
      </c>
      <c r="B94" s="64" t="s">
        <v>190</v>
      </c>
      <c r="C94" s="37">
        <v>4301030895</v>
      </c>
      <c r="D94" s="382">
        <v>4607091387667</v>
      </c>
      <c r="E94" s="382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112</v>
      </c>
      <c r="L94" s="39" t="s">
        <v>111</v>
      </c>
      <c r="M94" s="38">
        <v>40</v>
      </c>
      <c r="N94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4"/>
      <c r="P94" s="384"/>
      <c r="Q94" s="384"/>
      <c r="R94" s="385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191</v>
      </c>
      <c r="B95" s="64" t="s">
        <v>192</v>
      </c>
      <c r="C95" s="37">
        <v>4301030961</v>
      </c>
      <c r="D95" s="382">
        <v>4607091387636</v>
      </c>
      <c r="E95" s="382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80</v>
      </c>
      <c r="L95" s="39" t="s">
        <v>79</v>
      </c>
      <c r="M95" s="38">
        <v>40</v>
      </c>
      <c r="N95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4"/>
      <c r="P95" s="384"/>
      <c r="Q95" s="384"/>
      <c r="R95" s="385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193</v>
      </c>
      <c r="B96" s="64" t="s">
        <v>194</v>
      </c>
      <c r="C96" s="37">
        <v>4301031078</v>
      </c>
      <c r="D96" s="382">
        <v>4607091384727</v>
      </c>
      <c r="E96" s="382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112</v>
      </c>
      <c r="L96" s="39" t="s">
        <v>79</v>
      </c>
      <c r="M96" s="38">
        <v>45</v>
      </c>
      <c r="N96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4"/>
      <c r="P96" s="384"/>
      <c r="Q96" s="384"/>
      <c r="R96" s="385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195</v>
      </c>
      <c r="B97" s="64" t="s">
        <v>196</v>
      </c>
      <c r="C97" s="37">
        <v>4301031080</v>
      </c>
      <c r="D97" s="382">
        <v>4607091386745</v>
      </c>
      <c r="E97" s="382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112</v>
      </c>
      <c r="L97" s="39" t="s">
        <v>79</v>
      </c>
      <c r="M97" s="38">
        <v>45</v>
      </c>
      <c r="N97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4"/>
      <c r="P97" s="384"/>
      <c r="Q97" s="384"/>
      <c r="R97" s="385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197</v>
      </c>
      <c r="B98" s="64" t="s">
        <v>198</v>
      </c>
      <c r="C98" s="37">
        <v>4301030963</v>
      </c>
      <c r="D98" s="382">
        <v>4607091382426</v>
      </c>
      <c r="E98" s="382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112</v>
      </c>
      <c r="L98" s="39" t="s">
        <v>79</v>
      </c>
      <c r="M98" s="38">
        <v>40</v>
      </c>
      <c r="N98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4"/>
      <c r="P98" s="384"/>
      <c r="Q98" s="384"/>
      <c r="R98" s="385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199</v>
      </c>
      <c r="B99" s="64" t="s">
        <v>200</v>
      </c>
      <c r="C99" s="37">
        <v>4301030962</v>
      </c>
      <c r="D99" s="382">
        <v>4607091386547</v>
      </c>
      <c r="E99" s="382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184</v>
      </c>
      <c r="L99" s="39" t="s">
        <v>79</v>
      </c>
      <c r="M99" s="38">
        <v>40</v>
      </c>
      <c r="N99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4"/>
      <c r="P99" s="384"/>
      <c r="Q99" s="384"/>
      <c r="R99" s="385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201</v>
      </c>
      <c r="B100" s="64" t="s">
        <v>202</v>
      </c>
      <c r="C100" s="37">
        <v>4301031079</v>
      </c>
      <c r="D100" s="382">
        <v>4607091384734</v>
      </c>
      <c r="E100" s="382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184</v>
      </c>
      <c r="L100" s="39" t="s">
        <v>79</v>
      </c>
      <c r="M100" s="38">
        <v>45</v>
      </c>
      <c r="N100" s="43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4"/>
      <c r="P100" s="384"/>
      <c r="Q100" s="384"/>
      <c r="R100" s="385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203</v>
      </c>
      <c r="B101" s="64" t="s">
        <v>204</v>
      </c>
      <c r="C101" s="37">
        <v>4301030964</v>
      </c>
      <c r="D101" s="382">
        <v>4607091382464</v>
      </c>
      <c r="E101" s="382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184</v>
      </c>
      <c r="L101" s="39" t="s">
        <v>79</v>
      </c>
      <c r="M101" s="38">
        <v>40</v>
      </c>
      <c r="N101" s="4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4"/>
      <c r="P101" s="384"/>
      <c r="Q101" s="384"/>
      <c r="R101" s="385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205</v>
      </c>
      <c r="B102" s="64" t="s">
        <v>206</v>
      </c>
      <c r="C102" s="37">
        <v>4301031235</v>
      </c>
      <c r="D102" s="382">
        <v>4680115883444</v>
      </c>
      <c r="E102" s="382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80</v>
      </c>
      <c r="L102" s="39" t="s">
        <v>98</v>
      </c>
      <c r="M102" s="38">
        <v>90</v>
      </c>
      <c r="N102" s="439" t="s">
        <v>207</v>
      </c>
      <c r="O102" s="384"/>
      <c r="P102" s="384"/>
      <c r="Q102" s="384"/>
      <c r="R102" s="385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205</v>
      </c>
      <c r="B103" s="64" t="s">
        <v>208</v>
      </c>
      <c r="C103" s="37">
        <v>4301031234</v>
      </c>
      <c r="D103" s="382">
        <v>4680115883444</v>
      </c>
      <c r="E103" s="382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440" t="s">
        <v>207</v>
      </c>
      <c r="O103" s="384"/>
      <c r="P103" s="384"/>
      <c r="Q103" s="384"/>
      <c r="R103" s="385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90"/>
      <c r="N104" s="386" t="s">
        <v>43</v>
      </c>
      <c r="O104" s="387"/>
      <c r="P104" s="387"/>
      <c r="Q104" s="387"/>
      <c r="R104" s="387"/>
      <c r="S104" s="387"/>
      <c r="T104" s="388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89"/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90"/>
      <c r="N105" s="386" t="s">
        <v>43</v>
      </c>
      <c r="O105" s="387"/>
      <c r="P105" s="387"/>
      <c r="Q105" s="387"/>
      <c r="R105" s="387"/>
      <c r="S105" s="387"/>
      <c r="T105" s="388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81" t="s">
        <v>81</v>
      </c>
      <c r="B106" s="381"/>
      <c r="C106" s="381"/>
      <c r="D106" s="381"/>
      <c r="E106" s="381"/>
      <c r="F106" s="381"/>
      <c r="G106" s="381"/>
      <c r="H106" s="381"/>
      <c r="I106" s="381"/>
      <c r="J106" s="381"/>
      <c r="K106" s="381"/>
      <c r="L106" s="381"/>
      <c r="M106" s="381"/>
      <c r="N106" s="381"/>
      <c r="O106" s="381"/>
      <c r="P106" s="381"/>
      <c r="Q106" s="381"/>
      <c r="R106" s="381"/>
      <c r="S106" s="381"/>
      <c r="T106" s="381"/>
      <c r="U106" s="381"/>
      <c r="V106" s="381"/>
      <c r="W106" s="381"/>
      <c r="X106" s="381"/>
      <c r="Y106" s="67"/>
      <c r="Z106" s="67"/>
    </row>
    <row r="107" spans="1:53" ht="27" customHeight="1" x14ac:dyDescent="0.25">
      <c r="A107" s="64" t="s">
        <v>209</v>
      </c>
      <c r="B107" s="64" t="s">
        <v>210</v>
      </c>
      <c r="C107" s="37">
        <v>4301051437</v>
      </c>
      <c r="D107" s="382">
        <v>4607091386967</v>
      </c>
      <c r="E107" s="382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133</v>
      </c>
      <c r="M107" s="38">
        <v>45</v>
      </c>
      <c r="N107" s="441" t="s">
        <v>211</v>
      </c>
      <c r="O107" s="384"/>
      <c r="P107" s="384"/>
      <c r="Q107" s="384"/>
      <c r="R107" s="385"/>
      <c r="S107" s="40" t="s">
        <v>48</v>
      </c>
      <c r="T107" s="40" t="s">
        <v>48</v>
      </c>
      <c r="U107" s="41" t="s">
        <v>0</v>
      </c>
      <c r="V107" s="59">
        <v>160</v>
      </c>
      <c r="W107" s="56">
        <f t="shared" ref="W107:W117" si="6">IFERROR(IF(V107="",0,CEILING((V107/$H107),1)*$H107),"")</f>
        <v>162</v>
      </c>
      <c r="X107" s="42">
        <f>IFERROR(IF(W107=0,"",ROUNDUP(W107/H107,0)*0.02175),"")</f>
        <v>0.43499999999999994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209</v>
      </c>
      <c r="B108" s="64" t="s">
        <v>212</v>
      </c>
      <c r="C108" s="37">
        <v>4301051543</v>
      </c>
      <c r="D108" s="382">
        <v>4607091386967</v>
      </c>
      <c r="E108" s="382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112</v>
      </c>
      <c r="L108" s="39" t="s">
        <v>79</v>
      </c>
      <c r="M108" s="38">
        <v>45</v>
      </c>
      <c r="N108" s="442" t="s">
        <v>213</v>
      </c>
      <c r="O108" s="384"/>
      <c r="P108" s="384"/>
      <c r="Q108" s="384"/>
      <c r="R108" s="385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214</v>
      </c>
      <c r="B109" s="64" t="s">
        <v>215</v>
      </c>
      <c r="C109" s="37">
        <v>4301051611</v>
      </c>
      <c r="D109" s="382">
        <v>4607091385304</v>
      </c>
      <c r="E109" s="382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40</v>
      </c>
      <c r="N109" s="443" t="s">
        <v>216</v>
      </c>
      <c r="O109" s="384"/>
      <c r="P109" s="384"/>
      <c r="Q109" s="384"/>
      <c r="R109" s="385"/>
      <c r="S109" s="40" t="s">
        <v>48</v>
      </c>
      <c r="T109" s="40" t="s">
        <v>48</v>
      </c>
      <c r="U109" s="41" t="s">
        <v>0</v>
      </c>
      <c r="V109" s="59">
        <v>110</v>
      </c>
      <c r="W109" s="56">
        <f t="shared" si="6"/>
        <v>117.60000000000001</v>
      </c>
      <c r="X109" s="42">
        <f>IFERROR(IF(W109=0,"",ROUNDUP(W109/H109,0)*0.02175),"")</f>
        <v>0.30449999999999999</v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217</v>
      </c>
      <c r="B110" s="64" t="s">
        <v>218</v>
      </c>
      <c r="C110" s="37">
        <v>4301051306</v>
      </c>
      <c r="D110" s="382">
        <v>4607091386264</v>
      </c>
      <c r="E110" s="382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80</v>
      </c>
      <c r="L110" s="39" t="s">
        <v>79</v>
      </c>
      <c r="M110" s="38">
        <v>31</v>
      </c>
      <c r="N110" s="44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4"/>
      <c r="P110" s="384"/>
      <c r="Q110" s="384"/>
      <c r="R110" s="385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219</v>
      </c>
      <c r="B111" s="64" t="s">
        <v>220</v>
      </c>
      <c r="C111" s="37">
        <v>4301051477</v>
      </c>
      <c r="D111" s="382">
        <v>4680115882584</v>
      </c>
      <c r="E111" s="382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80</v>
      </c>
      <c r="L111" s="39" t="s">
        <v>98</v>
      </c>
      <c r="M111" s="38">
        <v>60</v>
      </c>
      <c r="N111" s="445" t="s">
        <v>221</v>
      </c>
      <c r="O111" s="384"/>
      <c r="P111" s="384"/>
      <c r="Q111" s="384"/>
      <c r="R111" s="385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219</v>
      </c>
      <c r="B112" s="64" t="s">
        <v>222</v>
      </c>
      <c r="C112" s="37">
        <v>4301051476</v>
      </c>
      <c r="D112" s="382">
        <v>4680115882584</v>
      </c>
      <c r="E112" s="382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446" t="s">
        <v>223</v>
      </c>
      <c r="O112" s="384"/>
      <c r="P112" s="384"/>
      <c r="Q112" s="384"/>
      <c r="R112" s="385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224</v>
      </c>
      <c r="B113" s="64" t="s">
        <v>225</v>
      </c>
      <c r="C113" s="37">
        <v>4301051436</v>
      </c>
      <c r="D113" s="382">
        <v>4607091385731</v>
      </c>
      <c r="E113" s="382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80</v>
      </c>
      <c r="L113" s="39" t="s">
        <v>133</v>
      </c>
      <c r="M113" s="38">
        <v>45</v>
      </c>
      <c r="N113" s="447" t="s">
        <v>226</v>
      </c>
      <c r="O113" s="384"/>
      <c r="P113" s="384"/>
      <c r="Q113" s="384"/>
      <c r="R113" s="385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227</v>
      </c>
      <c r="B114" s="64" t="s">
        <v>228</v>
      </c>
      <c r="C114" s="37">
        <v>4301051439</v>
      </c>
      <c r="D114" s="382">
        <v>4680115880214</v>
      </c>
      <c r="E114" s="382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80</v>
      </c>
      <c r="L114" s="39" t="s">
        <v>133</v>
      </c>
      <c r="M114" s="38">
        <v>45</v>
      </c>
      <c r="N114" s="448" t="s">
        <v>229</v>
      </c>
      <c r="O114" s="384"/>
      <c r="P114" s="384"/>
      <c r="Q114" s="384"/>
      <c r="R114" s="385"/>
      <c r="S114" s="40" t="s">
        <v>48</v>
      </c>
      <c r="T114" s="40" t="s">
        <v>48</v>
      </c>
      <c r="U114" s="41" t="s">
        <v>0</v>
      </c>
      <c r="V114" s="59">
        <v>8</v>
      </c>
      <c r="W114" s="56">
        <f t="shared" si="6"/>
        <v>8.1000000000000014</v>
      </c>
      <c r="X114" s="42">
        <f>IFERROR(IF(W114=0,"",ROUNDUP(W114/H114,0)*0.00937),"")</f>
        <v>2.811E-2</v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230</v>
      </c>
      <c r="B115" s="64" t="s">
        <v>231</v>
      </c>
      <c r="C115" s="37">
        <v>4301051438</v>
      </c>
      <c r="D115" s="382">
        <v>4680115880894</v>
      </c>
      <c r="E115" s="382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80</v>
      </c>
      <c r="L115" s="39" t="s">
        <v>133</v>
      </c>
      <c r="M115" s="38">
        <v>45</v>
      </c>
      <c r="N115" s="449" t="s">
        <v>232</v>
      </c>
      <c r="O115" s="384"/>
      <c r="P115" s="384"/>
      <c r="Q115" s="384"/>
      <c r="R115" s="385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233</v>
      </c>
      <c r="B116" s="64" t="s">
        <v>234</v>
      </c>
      <c r="C116" s="37">
        <v>4301051313</v>
      </c>
      <c r="D116" s="382">
        <v>4607091385427</v>
      </c>
      <c r="E116" s="382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80</v>
      </c>
      <c r="L116" s="39" t="s">
        <v>79</v>
      </c>
      <c r="M116" s="38">
        <v>40</v>
      </c>
      <c r="N116" s="4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4"/>
      <c r="P116" s="384"/>
      <c r="Q116" s="384"/>
      <c r="R116" s="385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235</v>
      </c>
      <c r="B117" s="64" t="s">
        <v>236</v>
      </c>
      <c r="C117" s="37">
        <v>4301051480</v>
      </c>
      <c r="D117" s="382">
        <v>4680115882645</v>
      </c>
      <c r="E117" s="382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80</v>
      </c>
      <c r="L117" s="39" t="s">
        <v>79</v>
      </c>
      <c r="M117" s="38">
        <v>40</v>
      </c>
      <c r="N117" s="451" t="s">
        <v>237</v>
      </c>
      <c r="O117" s="384"/>
      <c r="P117" s="384"/>
      <c r="Q117" s="384"/>
      <c r="R117" s="385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89"/>
      <c r="B118" s="389"/>
      <c r="C118" s="389"/>
      <c r="D118" s="389"/>
      <c r="E118" s="389"/>
      <c r="F118" s="389"/>
      <c r="G118" s="389"/>
      <c r="H118" s="389"/>
      <c r="I118" s="389"/>
      <c r="J118" s="389"/>
      <c r="K118" s="389"/>
      <c r="L118" s="389"/>
      <c r="M118" s="390"/>
      <c r="N118" s="386" t="s">
        <v>43</v>
      </c>
      <c r="O118" s="387"/>
      <c r="P118" s="387"/>
      <c r="Q118" s="387"/>
      <c r="R118" s="387"/>
      <c r="S118" s="387"/>
      <c r="T118" s="388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35.811287477954146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37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0.7676099999999999</v>
      </c>
      <c r="Y118" s="68"/>
      <c r="Z118" s="68"/>
    </row>
    <row r="119" spans="1:53" x14ac:dyDescent="0.2">
      <c r="A119" s="389"/>
      <c r="B119" s="389"/>
      <c r="C119" s="389"/>
      <c r="D119" s="389"/>
      <c r="E119" s="389"/>
      <c r="F119" s="389"/>
      <c r="G119" s="389"/>
      <c r="H119" s="389"/>
      <c r="I119" s="389"/>
      <c r="J119" s="389"/>
      <c r="K119" s="389"/>
      <c r="L119" s="389"/>
      <c r="M119" s="390"/>
      <c r="N119" s="386" t="s">
        <v>43</v>
      </c>
      <c r="O119" s="387"/>
      <c r="P119" s="387"/>
      <c r="Q119" s="387"/>
      <c r="R119" s="387"/>
      <c r="S119" s="387"/>
      <c r="T119" s="388"/>
      <c r="U119" s="43" t="s">
        <v>0</v>
      </c>
      <c r="V119" s="44">
        <f>IFERROR(SUM(V107:V117),"0")</f>
        <v>278</v>
      </c>
      <c r="W119" s="44">
        <f>IFERROR(SUM(W107:W117),"0")</f>
        <v>287.70000000000005</v>
      </c>
      <c r="X119" s="43"/>
      <c r="Y119" s="68"/>
      <c r="Z119" s="68"/>
    </row>
    <row r="120" spans="1:53" ht="14.25" customHeight="1" x14ac:dyDescent="0.25">
      <c r="A120" s="381" t="s">
        <v>238</v>
      </c>
      <c r="B120" s="381"/>
      <c r="C120" s="381"/>
      <c r="D120" s="381"/>
      <c r="E120" s="381"/>
      <c r="F120" s="381"/>
      <c r="G120" s="381"/>
      <c r="H120" s="381"/>
      <c r="I120" s="381"/>
      <c r="J120" s="381"/>
      <c r="K120" s="381"/>
      <c r="L120" s="381"/>
      <c r="M120" s="381"/>
      <c r="N120" s="381"/>
      <c r="O120" s="381"/>
      <c r="P120" s="381"/>
      <c r="Q120" s="381"/>
      <c r="R120" s="381"/>
      <c r="S120" s="381"/>
      <c r="T120" s="381"/>
      <c r="U120" s="381"/>
      <c r="V120" s="381"/>
      <c r="W120" s="381"/>
      <c r="X120" s="381"/>
      <c r="Y120" s="67"/>
      <c r="Z120" s="67"/>
    </row>
    <row r="121" spans="1:53" ht="27" customHeight="1" x14ac:dyDescent="0.25">
      <c r="A121" s="64" t="s">
        <v>239</v>
      </c>
      <c r="B121" s="64" t="s">
        <v>240</v>
      </c>
      <c r="C121" s="37">
        <v>4301060296</v>
      </c>
      <c r="D121" s="382">
        <v>4607091383065</v>
      </c>
      <c r="E121" s="382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80</v>
      </c>
      <c r="L121" s="39" t="s">
        <v>79</v>
      </c>
      <c r="M121" s="38">
        <v>30</v>
      </c>
      <c r="N121" s="45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4"/>
      <c r="P121" s="384"/>
      <c r="Q121" s="384"/>
      <c r="R121" s="385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241</v>
      </c>
      <c r="B122" s="64" t="s">
        <v>242</v>
      </c>
      <c r="C122" s="37">
        <v>4301060350</v>
      </c>
      <c r="D122" s="382">
        <v>4680115881532</v>
      </c>
      <c r="E122" s="382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112</v>
      </c>
      <c r="L122" s="39" t="s">
        <v>133</v>
      </c>
      <c r="M122" s="38">
        <v>30</v>
      </c>
      <c r="N122" s="45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4"/>
      <c r="P122" s="384"/>
      <c r="Q122" s="384"/>
      <c r="R122" s="385"/>
      <c r="S122" s="40" t="s">
        <v>48</v>
      </c>
      <c r="T122" s="40" t="s">
        <v>48</v>
      </c>
      <c r="U122" s="41" t="s">
        <v>0</v>
      </c>
      <c r="V122" s="59">
        <v>38</v>
      </c>
      <c r="W122" s="56">
        <f>IFERROR(IF(V122="",0,CEILING((V122/$H122),1)*$H122),"")</f>
        <v>40.5</v>
      </c>
      <c r="X122" s="42">
        <f>IFERROR(IF(W122=0,"",ROUNDUP(W122/H122,0)*0.02175),"")</f>
        <v>0.10874999999999999</v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243</v>
      </c>
      <c r="B123" s="64" t="s">
        <v>244</v>
      </c>
      <c r="C123" s="37">
        <v>4301060356</v>
      </c>
      <c r="D123" s="382">
        <v>4680115882652</v>
      </c>
      <c r="E123" s="382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80</v>
      </c>
      <c r="L123" s="39" t="s">
        <v>79</v>
      </c>
      <c r="M123" s="38">
        <v>40</v>
      </c>
      <c r="N123" s="454" t="s">
        <v>245</v>
      </c>
      <c r="O123" s="384"/>
      <c r="P123" s="384"/>
      <c r="Q123" s="384"/>
      <c r="R123" s="385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246</v>
      </c>
      <c r="B124" s="64" t="s">
        <v>247</v>
      </c>
      <c r="C124" s="37">
        <v>4301060309</v>
      </c>
      <c r="D124" s="382">
        <v>4680115880238</v>
      </c>
      <c r="E124" s="382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80</v>
      </c>
      <c r="L124" s="39" t="s">
        <v>79</v>
      </c>
      <c r="M124" s="38">
        <v>40</v>
      </c>
      <c r="N124" s="45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4"/>
      <c r="P124" s="384"/>
      <c r="Q124" s="384"/>
      <c r="R124" s="385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248</v>
      </c>
      <c r="B125" s="64" t="s">
        <v>249</v>
      </c>
      <c r="C125" s="37">
        <v>4301060351</v>
      </c>
      <c r="D125" s="382">
        <v>4680115881464</v>
      </c>
      <c r="E125" s="382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80</v>
      </c>
      <c r="L125" s="39" t="s">
        <v>133</v>
      </c>
      <c r="M125" s="38">
        <v>30</v>
      </c>
      <c r="N125" s="456" t="s">
        <v>250</v>
      </c>
      <c r="O125" s="384"/>
      <c r="P125" s="384"/>
      <c r="Q125" s="384"/>
      <c r="R125" s="385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89"/>
      <c r="B126" s="389"/>
      <c r="C126" s="389"/>
      <c r="D126" s="389"/>
      <c r="E126" s="389"/>
      <c r="F126" s="389"/>
      <c r="G126" s="389"/>
      <c r="H126" s="389"/>
      <c r="I126" s="389"/>
      <c r="J126" s="389"/>
      <c r="K126" s="389"/>
      <c r="L126" s="389"/>
      <c r="M126" s="390"/>
      <c r="N126" s="386" t="s">
        <v>43</v>
      </c>
      <c r="O126" s="387"/>
      <c r="P126" s="387"/>
      <c r="Q126" s="387"/>
      <c r="R126" s="387"/>
      <c r="S126" s="387"/>
      <c r="T126" s="388"/>
      <c r="U126" s="43" t="s">
        <v>42</v>
      </c>
      <c r="V126" s="44">
        <f>IFERROR(V121/H121,"0")+IFERROR(V122/H122,"0")+IFERROR(V123/H123,"0")+IFERROR(V124/H124,"0")+IFERROR(V125/H125,"0")</f>
        <v>4.6913580246913584</v>
      </c>
      <c r="W126" s="44">
        <f>IFERROR(W121/H121,"0")+IFERROR(W122/H122,"0")+IFERROR(W123/H123,"0")+IFERROR(W124/H124,"0")+IFERROR(W125/H125,"0")</f>
        <v>5</v>
      </c>
      <c r="X126" s="44">
        <f>IFERROR(IF(X121="",0,X121),"0")+IFERROR(IF(X122="",0,X122),"0")+IFERROR(IF(X123="",0,X123),"0")+IFERROR(IF(X124="",0,X124),"0")+IFERROR(IF(X125="",0,X125),"0")</f>
        <v>0.10874999999999999</v>
      </c>
      <c r="Y126" s="68"/>
      <c r="Z126" s="68"/>
    </row>
    <row r="127" spans="1:53" x14ac:dyDescent="0.2">
      <c r="A127" s="389"/>
      <c r="B127" s="389"/>
      <c r="C127" s="389"/>
      <c r="D127" s="389"/>
      <c r="E127" s="389"/>
      <c r="F127" s="389"/>
      <c r="G127" s="389"/>
      <c r="H127" s="389"/>
      <c r="I127" s="389"/>
      <c r="J127" s="389"/>
      <c r="K127" s="389"/>
      <c r="L127" s="389"/>
      <c r="M127" s="390"/>
      <c r="N127" s="386" t="s">
        <v>43</v>
      </c>
      <c r="O127" s="387"/>
      <c r="P127" s="387"/>
      <c r="Q127" s="387"/>
      <c r="R127" s="387"/>
      <c r="S127" s="387"/>
      <c r="T127" s="388"/>
      <c r="U127" s="43" t="s">
        <v>0</v>
      </c>
      <c r="V127" s="44">
        <f>IFERROR(SUM(V121:V125),"0")</f>
        <v>38</v>
      </c>
      <c r="W127" s="44">
        <f>IFERROR(SUM(W121:W125),"0")</f>
        <v>40.5</v>
      </c>
      <c r="X127" s="43"/>
      <c r="Y127" s="68"/>
      <c r="Z127" s="68"/>
    </row>
    <row r="128" spans="1:53" ht="16.5" customHeight="1" x14ac:dyDescent="0.25">
      <c r="A128" s="380" t="s">
        <v>251</v>
      </c>
      <c r="B128" s="380"/>
      <c r="C128" s="380"/>
      <c r="D128" s="380"/>
      <c r="E128" s="380"/>
      <c r="F128" s="380"/>
      <c r="G128" s="380"/>
      <c r="H128" s="380"/>
      <c r="I128" s="380"/>
      <c r="J128" s="380"/>
      <c r="K128" s="380"/>
      <c r="L128" s="380"/>
      <c r="M128" s="380"/>
      <c r="N128" s="380"/>
      <c r="O128" s="380"/>
      <c r="P128" s="380"/>
      <c r="Q128" s="380"/>
      <c r="R128" s="380"/>
      <c r="S128" s="380"/>
      <c r="T128" s="380"/>
      <c r="U128" s="380"/>
      <c r="V128" s="380"/>
      <c r="W128" s="380"/>
      <c r="X128" s="380"/>
      <c r="Y128" s="66"/>
      <c r="Z128" s="66"/>
    </row>
    <row r="129" spans="1:53" ht="14.25" customHeight="1" x14ac:dyDescent="0.25">
      <c r="A129" s="381" t="s">
        <v>81</v>
      </c>
      <c r="B129" s="381"/>
      <c r="C129" s="381"/>
      <c r="D129" s="381"/>
      <c r="E129" s="381"/>
      <c r="F129" s="381"/>
      <c r="G129" s="381"/>
      <c r="H129" s="381"/>
      <c r="I129" s="381"/>
      <c r="J129" s="381"/>
      <c r="K129" s="381"/>
      <c r="L129" s="381"/>
      <c r="M129" s="381"/>
      <c r="N129" s="381"/>
      <c r="O129" s="381"/>
      <c r="P129" s="381"/>
      <c r="Q129" s="381"/>
      <c r="R129" s="381"/>
      <c r="S129" s="381"/>
      <c r="T129" s="381"/>
      <c r="U129" s="381"/>
      <c r="V129" s="381"/>
      <c r="W129" s="381"/>
      <c r="X129" s="381"/>
      <c r="Y129" s="67"/>
      <c r="Z129" s="67"/>
    </row>
    <row r="130" spans="1:53" ht="27" customHeight="1" x14ac:dyDescent="0.25">
      <c r="A130" s="64" t="s">
        <v>252</v>
      </c>
      <c r="B130" s="64" t="s">
        <v>253</v>
      </c>
      <c r="C130" s="37">
        <v>4301051612</v>
      </c>
      <c r="D130" s="382">
        <v>4607091385168</v>
      </c>
      <c r="E130" s="382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112</v>
      </c>
      <c r="L130" s="39" t="s">
        <v>79</v>
      </c>
      <c r="M130" s="38">
        <v>45</v>
      </c>
      <c r="N130" s="457" t="s">
        <v>254</v>
      </c>
      <c r="O130" s="384"/>
      <c r="P130" s="384"/>
      <c r="Q130" s="384"/>
      <c r="R130" s="385"/>
      <c r="S130" s="40" t="s">
        <v>48</v>
      </c>
      <c r="T130" s="40" t="s">
        <v>48</v>
      </c>
      <c r="U130" s="41" t="s">
        <v>0</v>
      </c>
      <c r="V130" s="59">
        <v>140</v>
      </c>
      <c r="W130" s="56">
        <f>IFERROR(IF(V130="",0,CEILING((V130/$H130),1)*$H130),"")</f>
        <v>142.80000000000001</v>
      </c>
      <c r="X130" s="42">
        <f>IFERROR(IF(W130=0,"",ROUNDUP(W130/H130,0)*0.02175),"")</f>
        <v>0.36974999999999997</v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255</v>
      </c>
      <c r="B131" s="64" t="s">
        <v>256</v>
      </c>
      <c r="C131" s="37">
        <v>4301051362</v>
      </c>
      <c r="D131" s="382">
        <v>4607091383256</v>
      </c>
      <c r="E131" s="382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80</v>
      </c>
      <c r="L131" s="39" t="s">
        <v>133</v>
      </c>
      <c r="M131" s="38">
        <v>45</v>
      </c>
      <c r="N131" s="45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4"/>
      <c r="P131" s="384"/>
      <c r="Q131" s="384"/>
      <c r="R131" s="385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257</v>
      </c>
      <c r="B132" s="64" t="s">
        <v>258</v>
      </c>
      <c r="C132" s="37">
        <v>4301051358</v>
      </c>
      <c r="D132" s="382">
        <v>4607091385748</v>
      </c>
      <c r="E132" s="382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80</v>
      </c>
      <c r="L132" s="39" t="s">
        <v>133</v>
      </c>
      <c r="M132" s="38">
        <v>45</v>
      </c>
      <c r="N132" s="4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4"/>
      <c r="P132" s="384"/>
      <c r="Q132" s="384"/>
      <c r="R132" s="385"/>
      <c r="S132" s="40" t="s">
        <v>48</v>
      </c>
      <c r="T132" s="40" t="s">
        <v>48</v>
      </c>
      <c r="U132" s="41" t="s">
        <v>0</v>
      </c>
      <c r="V132" s="59">
        <v>8</v>
      </c>
      <c r="W132" s="56">
        <f>IFERROR(IF(V132="",0,CEILING((V132/$H132),1)*$H132),"")</f>
        <v>8.1000000000000014</v>
      </c>
      <c r="X132" s="42">
        <f>IFERROR(IF(W132=0,"",ROUNDUP(W132/H132,0)*0.00753),"")</f>
        <v>2.2589999999999999E-2</v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89"/>
      <c r="B133" s="389"/>
      <c r="C133" s="389"/>
      <c r="D133" s="389"/>
      <c r="E133" s="389"/>
      <c r="F133" s="389"/>
      <c r="G133" s="389"/>
      <c r="H133" s="389"/>
      <c r="I133" s="389"/>
      <c r="J133" s="389"/>
      <c r="K133" s="389"/>
      <c r="L133" s="389"/>
      <c r="M133" s="390"/>
      <c r="N133" s="386" t="s">
        <v>43</v>
      </c>
      <c r="O133" s="387"/>
      <c r="P133" s="387"/>
      <c r="Q133" s="387"/>
      <c r="R133" s="387"/>
      <c r="S133" s="387"/>
      <c r="T133" s="388"/>
      <c r="U133" s="43" t="s">
        <v>42</v>
      </c>
      <c r="V133" s="44">
        <f>IFERROR(V130/H130,"0")+IFERROR(V131/H131,"0")+IFERROR(V132/H132,"0")</f>
        <v>19.629629629629626</v>
      </c>
      <c r="W133" s="44">
        <f>IFERROR(W130/H130,"0")+IFERROR(W131/H131,"0")+IFERROR(W132/H132,"0")</f>
        <v>20</v>
      </c>
      <c r="X133" s="44">
        <f>IFERROR(IF(X130="",0,X130),"0")+IFERROR(IF(X131="",0,X131),"0")+IFERROR(IF(X132="",0,X132),"0")</f>
        <v>0.39233999999999997</v>
      </c>
      <c r="Y133" s="68"/>
      <c r="Z133" s="68"/>
    </row>
    <row r="134" spans="1:53" x14ac:dyDescent="0.2">
      <c r="A134" s="389"/>
      <c r="B134" s="389"/>
      <c r="C134" s="389"/>
      <c r="D134" s="389"/>
      <c r="E134" s="389"/>
      <c r="F134" s="389"/>
      <c r="G134" s="389"/>
      <c r="H134" s="389"/>
      <c r="I134" s="389"/>
      <c r="J134" s="389"/>
      <c r="K134" s="389"/>
      <c r="L134" s="389"/>
      <c r="M134" s="390"/>
      <c r="N134" s="386" t="s">
        <v>43</v>
      </c>
      <c r="O134" s="387"/>
      <c r="P134" s="387"/>
      <c r="Q134" s="387"/>
      <c r="R134" s="387"/>
      <c r="S134" s="387"/>
      <c r="T134" s="388"/>
      <c r="U134" s="43" t="s">
        <v>0</v>
      </c>
      <c r="V134" s="44">
        <f>IFERROR(SUM(V130:V132),"0")</f>
        <v>148</v>
      </c>
      <c r="W134" s="44">
        <f>IFERROR(SUM(W130:W132),"0")</f>
        <v>150.9</v>
      </c>
      <c r="X134" s="43"/>
      <c r="Y134" s="68"/>
      <c r="Z134" s="68"/>
    </row>
    <row r="135" spans="1:53" ht="27.75" customHeight="1" x14ac:dyDescent="0.2">
      <c r="A135" s="379" t="s">
        <v>259</v>
      </c>
      <c r="B135" s="379"/>
      <c r="C135" s="379"/>
      <c r="D135" s="379"/>
      <c r="E135" s="379"/>
      <c r="F135" s="379"/>
      <c r="G135" s="379"/>
      <c r="H135" s="379"/>
      <c r="I135" s="379"/>
      <c r="J135" s="379"/>
      <c r="K135" s="379"/>
      <c r="L135" s="379"/>
      <c r="M135" s="379"/>
      <c r="N135" s="379"/>
      <c r="O135" s="379"/>
      <c r="P135" s="379"/>
      <c r="Q135" s="379"/>
      <c r="R135" s="379"/>
      <c r="S135" s="379"/>
      <c r="T135" s="379"/>
      <c r="U135" s="379"/>
      <c r="V135" s="379"/>
      <c r="W135" s="379"/>
      <c r="X135" s="379"/>
      <c r="Y135" s="55"/>
      <c r="Z135" s="55"/>
    </row>
    <row r="136" spans="1:53" ht="16.5" customHeight="1" x14ac:dyDescent="0.25">
      <c r="A136" s="380" t="s">
        <v>260</v>
      </c>
      <c r="B136" s="380"/>
      <c r="C136" s="380"/>
      <c r="D136" s="380"/>
      <c r="E136" s="380"/>
      <c r="F136" s="380"/>
      <c r="G136" s="380"/>
      <c r="H136" s="380"/>
      <c r="I136" s="380"/>
      <c r="J136" s="380"/>
      <c r="K136" s="380"/>
      <c r="L136" s="380"/>
      <c r="M136" s="380"/>
      <c r="N136" s="380"/>
      <c r="O136" s="380"/>
      <c r="P136" s="380"/>
      <c r="Q136" s="380"/>
      <c r="R136" s="380"/>
      <c r="S136" s="380"/>
      <c r="T136" s="380"/>
      <c r="U136" s="380"/>
      <c r="V136" s="380"/>
      <c r="W136" s="380"/>
      <c r="X136" s="380"/>
      <c r="Y136" s="66"/>
      <c r="Z136" s="66"/>
    </row>
    <row r="137" spans="1:53" ht="14.25" customHeight="1" x14ac:dyDescent="0.25">
      <c r="A137" s="381" t="s">
        <v>116</v>
      </c>
      <c r="B137" s="381"/>
      <c r="C137" s="381"/>
      <c r="D137" s="381"/>
      <c r="E137" s="381"/>
      <c r="F137" s="381"/>
      <c r="G137" s="381"/>
      <c r="H137" s="381"/>
      <c r="I137" s="381"/>
      <c r="J137" s="381"/>
      <c r="K137" s="381"/>
      <c r="L137" s="381"/>
      <c r="M137" s="381"/>
      <c r="N137" s="381"/>
      <c r="O137" s="381"/>
      <c r="P137" s="381"/>
      <c r="Q137" s="381"/>
      <c r="R137" s="381"/>
      <c r="S137" s="381"/>
      <c r="T137" s="381"/>
      <c r="U137" s="381"/>
      <c r="V137" s="381"/>
      <c r="W137" s="381"/>
      <c r="X137" s="381"/>
      <c r="Y137" s="67"/>
      <c r="Z137" s="67"/>
    </row>
    <row r="138" spans="1:53" ht="27" customHeight="1" x14ac:dyDescent="0.25">
      <c r="A138" s="64" t="s">
        <v>261</v>
      </c>
      <c r="B138" s="64" t="s">
        <v>262</v>
      </c>
      <c r="C138" s="37">
        <v>4301011223</v>
      </c>
      <c r="D138" s="382">
        <v>4607091383423</v>
      </c>
      <c r="E138" s="382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112</v>
      </c>
      <c r="L138" s="39" t="s">
        <v>133</v>
      </c>
      <c r="M138" s="38">
        <v>35</v>
      </c>
      <c r="N138" s="4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4"/>
      <c r="P138" s="384"/>
      <c r="Q138" s="384"/>
      <c r="R138" s="385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263</v>
      </c>
      <c r="B139" s="64" t="s">
        <v>264</v>
      </c>
      <c r="C139" s="37">
        <v>4301011338</v>
      </c>
      <c r="D139" s="382">
        <v>4607091381405</v>
      </c>
      <c r="E139" s="382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112</v>
      </c>
      <c r="L139" s="39" t="s">
        <v>79</v>
      </c>
      <c r="M139" s="38">
        <v>35</v>
      </c>
      <c r="N139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4"/>
      <c r="P139" s="384"/>
      <c r="Q139" s="384"/>
      <c r="R139" s="385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265</v>
      </c>
      <c r="B140" s="64" t="s">
        <v>266</v>
      </c>
      <c r="C140" s="37">
        <v>4301011333</v>
      </c>
      <c r="D140" s="382">
        <v>4607091386516</v>
      </c>
      <c r="E140" s="382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112</v>
      </c>
      <c r="L140" s="39" t="s">
        <v>79</v>
      </c>
      <c r="M140" s="38">
        <v>30</v>
      </c>
      <c r="N140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4"/>
      <c r="P140" s="384"/>
      <c r="Q140" s="384"/>
      <c r="R140" s="385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89"/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90"/>
      <c r="N141" s="386" t="s">
        <v>43</v>
      </c>
      <c r="O141" s="387"/>
      <c r="P141" s="387"/>
      <c r="Q141" s="387"/>
      <c r="R141" s="387"/>
      <c r="S141" s="387"/>
      <c r="T141" s="388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89"/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90"/>
      <c r="N142" s="386" t="s">
        <v>43</v>
      </c>
      <c r="O142" s="387"/>
      <c r="P142" s="387"/>
      <c r="Q142" s="387"/>
      <c r="R142" s="387"/>
      <c r="S142" s="387"/>
      <c r="T142" s="388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0" t="s">
        <v>267</v>
      </c>
      <c r="B143" s="380"/>
      <c r="C143" s="380"/>
      <c r="D143" s="380"/>
      <c r="E143" s="380"/>
      <c r="F143" s="380"/>
      <c r="G143" s="380"/>
      <c r="H143" s="380"/>
      <c r="I143" s="380"/>
      <c r="J143" s="380"/>
      <c r="K143" s="380"/>
      <c r="L143" s="380"/>
      <c r="M143" s="380"/>
      <c r="N143" s="380"/>
      <c r="O143" s="380"/>
      <c r="P143" s="380"/>
      <c r="Q143" s="380"/>
      <c r="R143" s="380"/>
      <c r="S143" s="380"/>
      <c r="T143" s="380"/>
      <c r="U143" s="380"/>
      <c r="V143" s="380"/>
      <c r="W143" s="380"/>
      <c r="X143" s="380"/>
      <c r="Y143" s="66"/>
      <c r="Z143" s="66"/>
    </row>
    <row r="144" spans="1:53" ht="14.25" customHeight="1" x14ac:dyDescent="0.25">
      <c r="A144" s="381" t="s">
        <v>76</v>
      </c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81"/>
      <c r="P144" s="381"/>
      <c r="Q144" s="381"/>
      <c r="R144" s="381"/>
      <c r="S144" s="381"/>
      <c r="T144" s="381"/>
      <c r="U144" s="381"/>
      <c r="V144" s="381"/>
      <c r="W144" s="381"/>
      <c r="X144" s="381"/>
      <c r="Y144" s="67"/>
      <c r="Z144" s="67"/>
    </row>
    <row r="145" spans="1:53" ht="16.5" customHeight="1" x14ac:dyDescent="0.25">
      <c r="A145" s="64" t="s">
        <v>268</v>
      </c>
      <c r="B145" s="64" t="s">
        <v>269</v>
      </c>
      <c r="C145" s="37">
        <v>4301031245</v>
      </c>
      <c r="D145" s="382">
        <v>4680115883963</v>
      </c>
      <c r="E145" s="382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184</v>
      </c>
      <c r="L145" s="39" t="s">
        <v>79</v>
      </c>
      <c r="M145" s="38">
        <v>40</v>
      </c>
      <c r="N145" s="463" t="s">
        <v>270</v>
      </c>
      <c r="O145" s="384"/>
      <c r="P145" s="384"/>
      <c r="Q145" s="384"/>
      <c r="R145" s="385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271</v>
      </c>
      <c r="AD145" s="71"/>
      <c r="BA145" s="146" t="s">
        <v>66</v>
      </c>
    </row>
    <row r="146" spans="1:53" ht="27" customHeight="1" x14ac:dyDescent="0.25">
      <c r="A146" s="64" t="s">
        <v>272</v>
      </c>
      <c r="B146" s="64" t="s">
        <v>273</v>
      </c>
      <c r="C146" s="37">
        <v>4301031191</v>
      </c>
      <c r="D146" s="382">
        <v>4680115880993</v>
      </c>
      <c r="E146" s="382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80</v>
      </c>
      <c r="L146" s="39" t="s">
        <v>79</v>
      </c>
      <c r="M146" s="38">
        <v>40</v>
      </c>
      <c r="N146" s="4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4"/>
      <c r="P146" s="384"/>
      <c r="Q146" s="384"/>
      <c r="R146" s="385"/>
      <c r="S146" s="40" t="s">
        <v>48</v>
      </c>
      <c r="T146" s="40" t="s">
        <v>48</v>
      </c>
      <c r="U146" s="41" t="s">
        <v>0</v>
      </c>
      <c r="V146" s="59">
        <v>95</v>
      </c>
      <c r="W146" s="56">
        <f t="shared" si="7"/>
        <v>96.600000000000009</v>
      </c>
      <c r="X146" s="42">
        <f>IFERROR(IF(W146=0,"",ROUNDUP(W146/H146,0)*0.00753),"")</f>
        <v>0.17319000000000001</v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274</v>
      </c>
      <c r="B147" s="64" t="s">
        <v>275</v>
      </c>
      <c r="C147" s="37">
        <v>4301031204</v>
      </c>
      <c r="D147" s="382">
        <v>4680115881761</v>
      </c>
      <c r="E147" s="382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80</v>
      </c>
      <c r="L147" s="39" t="s">
        <v>79</v>
      </c>
      <c r="M147" s="38">
        <v>40</v>
      </c>
      <c r="N147" s="4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4"/>
      <c r="P147" s="384"/>
      <c r="Q147" s="384"/>
      <c r="R147" s="385"/>
      <c r="S147" s="40" t="s">
        <v>48</v>
      </c>
      <c r="T147" s="40" t="s">
        <v>48</v>
      </c>
      <c r="U147" s="41" t="s">
        <v>0</v>
      </c>
      <c r="V147" s="59">
        <v>15</v>
      </c>
      <c r="W147" s="56">
        <f t="shared" si="7"/>
        <v>16.8</v>
      </c>
      <c r="X147" s="42">
        <f>IFERROR(IF(W147=0,"",ROUNDUP(W147/H147,0)*0.00753),"")</f>
        <v>3.0120000000000001E-2</v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276</v>
      </c>
      <c r="B148" s="64" t="s">
        <v>277</v>
      </c>
      <c r="C148" s="37">
        <v>4301031201</v>
      </c>
      <c r="D148" s="382">
        <v>4680115881563</v>
      </c>
      <c r="E148" s="382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80</v>
      </c>
      <c r="L148" s="39" t="s">
        <v>79</v>
      </c>
      <c r="M148" s="38">
        <v>40</v>
      </c>
      <c r="N148" s="4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4"/>
      <c r="P148" s="384"/>
      <c r="Q148" s="384"/>
      <c r="R148" s="385"/>
      <c r="S148" s="40" t="s">
        <v>48</v>
      </c>
      <c r="T148" s="40" t="s">
        <v>48</v>
      </c>
      <c r="U148" s="41" t="s">
        <v>0</v>
      </c>
      <c r="V148" s="59">
        <v>95</v>
      </c>
      <c r="W148" s="56">
        <f t="shared" si="7"/>
        <v>96.600000000000009</v>
      </c>
      <c r="X148" s="42">
        <f>IFERROR(IF(W148=0,"",ROUNDUP(W148/H148,0)*0.00753),"")</f>
        <v>0.17319000000000001</v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278</v>
      </c>
      <c r="B149" s="64" t="s">
        <v>279</v>
      </c>
      <c r="C149" s="37">
        <v>4301031199</v>
      </c>
      <c r="D149" s="382">
        <v>4680115880986</v>
      </c>
      <c r="E149" s="382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184</v>
      </c>
      <c r="L149" s="39" t="s">
        <v>79</v>
      </c>
      <c r="M149" s="38">
        <v>40</v>
      </c>
      <c r="N149" s="4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4"/>
      <c r="P149" s="384"/>
      <c r="Q149" s="384"/>
      <c r="R149" s="385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280</v>
      </c>
      <c r="B150" s="64" t="s">
        <v>281</v>
      </c>
      <c r="C150" s="37">
        <v>4301031190</v>
      </c>
      <c r="D150" s="382">
        <v>4680115880207</v>
      </c>
      <c r="E150" s="382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80</v>
      </c>
      <c r="L150" s="39" t="s">
        <v>79</v>
      </c>
      <c r="M150" s="38">
        <v>40</v>
      </c>
      <c r="N150" s="46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4"/>
      <c r="P150" s="384"/>
      <c r="Q150" s="384"/>
      <c r="R150" s="385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282</v>
      </c>
      <c r="B151" s="64" t="s">
        <v>283</v>
      </c>
      <c r="C151" s="37">
        <v>4301031205</v>
      </c>
      <c r="D151" s="382">
        <v>4680115881785</v>
      </c>
      <c r="E151" s="382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184</v>
      </c>
      <c r="L151" s="39" t="s">
        <v>79</v>
      </c>
      <c r="M151" s="38">
        <v>40</v>
      </c>
      <c r="N151" s="4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4"/>
      <c r="P151" s="384"/>
      <c r="Q151" s="384"/>
      <c r="R151" s="385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284</v>
      </c>
      <c r="B152" s="64" t="s">
        <v>285</v>
      </c>
      <c r="C152" s="37">
        <v>4301031202</v>
      </c>
      <c r="D152" s="382">
        <v>4680115881679</v>
      </c>
      <c r="E152" s="382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184</v>
      </c>
      <c r="L152" s="39" t="s">
        <v>79</v>
      </c>
      <c r="M152" s="38">
        <v>40</v>
      </c>
      <c r="N152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4"/>
      <c r="P152" s="384"/>
      <c r="Q152" s="384"/>
      <c r="R152" s="385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286</v>
      </c>
      <c r="B153" s="64" t="s">
        <v>287</v>
      </c>
      <c r="C153" s="37">
        <v>4301031158</v>
      </c>
      <c r="D153" s="382">
        <v>4680115880191</v>
      </c>
      <c r="E153" s="382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80</v>
      </c>
      <c r="L153" s="39" t="s">
        <v>79</v>
      </c>
      <c r="M153" s="38">
        <v>40</v>
      </c>
      <c r="N153" s="4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4"/>
      <c r="P153" s="384"/>
      <c r="Q153" s="384"/>
      <c r="R153" s="385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89"/>
      <c r="B154" s="389"/>
      <c r="C154" s="389"/>
      <c r="D154" s="389"/>
      <c r="E154" s="389"/>
      <c r="F154" s="389"/>
      <c r="G154" s="389"/>
      <c r="H154" s="389"/>
      <c r="I154" s="389"/>
      <c r="J154" s="389"/>
      <c r="K154" s="389"/>
      <c r="L154" s="389"/>
      <c r="M154" s="390"/>
      <c r="N154" s="386" t="s">
        <v>43</v>
      </c>
      <c r="O154" s="387"/>
      <c r="P154" s="387"/>
      <c r="Q154" s="387"/>
      <c r="R154" s="387"/>
      <c r="S154" s="387"/>
      <c r="T154" s="388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48.80952380952381</v>
      </c>
      <c r="W154" s="44">
        <f>IFERROR(W145/H145,"0")+IFERROR(W146/H146,"0")+IFERROR(W147/H147,"0")+IFERROR(W148/H148,"0")+IFERROR(W149/H149,"0")+IFERROR(W150/H150,"0")+IFERROR(W151/H151,"0")+IFERROR(W152/H152,"0")+IFERROR(W153/H153,"0")</f>
        <v>50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0.37650000000000006</v>
      </c>
      <c r="Y154" s="68"/>
      <c r="Z154" s="68"/>
    </row>
    <row r="155" spans="1:53" x14ac:dyDescent="0.2">
      <c r="A155" s="389"/>
      <c r="B155" s="389"/>
      <c r="C155" s="389"/>
      <c r="D155" s="389"/>
      <c r="E155" s="389"/>
      <c r="F155" s="389"/>
      <c r="G155" s="389"/>
      <c r="H155" s="389"/>
      <c r="I155" s="389"/>
      <c r="J155" s="389"/>
      <c r="K155" s="389"/>
      <c r="L155" s="389"/>
      <c r="M155" s="390"/>
      <c r="N155" s="386" t="s">
        <v>43</v>
      </c>
      <c r="O155" s="387"/>
      <c r="P155" s="387"/>
      <c r="Q155" s="387"/>
      <c r="R155" s="387"/>
      <c r="S155" s="387"/>
      <c r="T155" s="388"/>
      <c r="U155" s="43" t="s">
        <v>0</v>
      </c>
      <c r="V155" s="44">
        <f>IFERROR(SUM(V145:V153),"0")</f>
        <v>205</v>
      </c>
      <c r="W155" s="44">
        <f>IFERROR(SUM(W145:W153),"0")</f>
        <v>210</v>
      </c>
      <c r="X155" s="43"/>
      <c r="Y155" s="68"/>
      <c r="Z155" s="68"/>
    </row>
    <row r="156" spans="1:53" ht="16.5" customHeight="1" x14ac:dyDescent="0.25">
      <c r="A156" s="380" t="s">
        <v>288</v>
      </c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0"/>
      <c r="M156" s="380"/>
      <c r="N156" s="380"/>
      <c r="O156" s="380"/>
      <c r="P156" s="380"/>
      <c r="Q156" s="380"/>
      <c r="R156" s="380"/>
      <c r="S156" s="380"/>
      <c r="T156" s="380"/>
      <c r="U156" s="380"/>
      <c r="V156" s="380"/>
      <c r="W156" s="380"/>
      <c r="X156" s="380"/>
      <c r="Y156" s="66"/>
      <c r="Z156" s="66"/>
    </row>
    <row r="157" spans="1:53" ht="14.25" customHeight="1" x14ac:dyDescent="0.25">
      <c r="A157" s="381" t="s">
        <v>116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67"/>
      <c r="Z157" s="67"/>
    </row>
    <row r="158" spans="1:53" ht="16.5" customHeight="1" x14ac:dyDescent="0.25">
      <c r="A158" s="64" t="s">
        <v>289</v>
      </c>
      <c r="B158" s="64" t="s">
        <v>290</v>
      </c>
      <c r="C158" s="37">
        <v>4301011450</v>
      </c>
      <c r="D158" s="382">
        <v>4680115881402</v>
      </c>
      <c r="E158" s="382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111</v>
      </c>
      <c r="M158" s="38">
        <v>55</v>
      </c>
      <c r="N158" s="4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4"/>
      <c r="P158" s="384"/>
      <c r="Q158" s="384"/>
      <c r="R158" s="385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291</v>
      </c>
      <c r="B159" s="64" t="s">
        <v>292</v>
      </c>
      <c r="C159" s="37">
        <v>4301011454</v>
      </c>
      <c r="D159" s="382">
        <v>4680115881396</v>
      </c>
      <c r="E159" s="382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80</v>
      </c>
      <c r="L159" s="39" t="s">
        <v>79</v>
      </c>
      <c r="M159" s="38">
        <v>55</v>
      </c>
      <c r="N159" s="4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4"/>
      <c r="P159" s="384"/>
      <c r="Q159" s="384"/>
      <c r="R159" s="385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89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90"/>
      <c r="N160" s="386" t="s">
        <v>43</v>
      </c>
      <c r="O160" s="387"/>
      <c r="P160" s="387"/>
      <c r="Q160" s="387"/>
      <c r="R160" s="387"/>
      <c r="S160" s="387"/>
      <c r="T160" s="388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90"/>
      <c r="N161" s="386" t="s">
        <v>43</v>
      </c>
      <c r="O161" s="387"/>
      <c r="P161" s="387"/>
      <c r="Q161" s="387"/>
      <c r="R161" s="387"/>
      <c r="S161" s="387"/>
      <c r="T161" s="388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81" t="s">
        <v>108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67"/>
      <c r="Z162" s="67"/>
    </row>
    <row r="163" spans="1:53" ht="16.5" customHeight="1" x14ac:dyDescent="0.25">
      <c r="A163" s="64" t="s">
        <v>293</v>
      </c>
      <c r="B163" s="64" t="s">
        <v>294</v>
      </c>
      <c r="C163" s="37">
        <v>4301020262</v>
      </c>
      <c r="D163" s="382">
        <v>4680115882935</v>
      </c>
      <c r="E163" s="382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112</v>
      </c>
      <c r="L163" s="39" t="s">
        <v>133</v>
      </c>
      <c r="M163" s="38">
        <v>50</v>
      </c>
      <c r="N163" s="474" t="s">
        <v>295</v>
      </c>
      <c r="O163" s="384"/>
      <c r="P163" s="384"/>
      <c r="Q163" s="384"/>
      <c r="R163" s="385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296</v>
      </c>
      <c r="B164" s="64" t="s">
        <v>297</v>
      </c>
      <c r="C164" s="37">
        <v>4301020220</v>
      </c>
      <c r="D164" s="382">
        <v>4680115880764</v>
      </c>
      <c r="E164" s="382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80</v>
      </c>
      <c r="L164" s="39" t="s">
        <v>111</v>
      </c>
      <c r="M164" s="38">
        <v>50</v>
      </c>
      <c r="N164" s="4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4"/>
      <c r="P164" s="384"/>
      <c r="Q164" s="384"/>
      <c r="R164" s="385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89"/>
      <c r="B165" s="389"/>
      <c r="C165" s="389"/>
      <c r="D165" s="389"/>
      <c r="E165" s="389"/>
      <c r="F165" s="389"/>
      <c r="G165" s="389"/>
      <c r="H165" s="389"/>
      <c r="I165" s="389"/>
      <c r="J165" s="389"/>
      <c r="K165" s="389"/>
      <c r="L165" s="389"/>
      <c r="M165" s="390"/>
      <c r="N165" s="386" t="s">
        <v>43</v>
      </c>
      <c r="O165" s="387"/>
      <c r="P165" s="387"/>
      <c r="Q165" s="387"/>
      <c r="R165" s="387"/>
      <c r="S165" s="387"/>
      <c r="T165" s="388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89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90"/>
      <c r="N166" s="386" t="s">
        <v>43</v>
      </c>
      <c r="O166" s="387"/>
      <c r="P166" s="387"/>
      <c r="Q166" s="387"/>
      <c r="R166" s="387"/>
      <c r="S166" s="387"/>
      <c r="T166" s="388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81" t="s">
        <v>76</v>
      </c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81"/>
      <c r="P167" s="381"/>
      <c r="Q167" s="381"/>
      <c r="R167" s="381"/>
      <c r="S167" s="381"/>
      <c r="T167" s="381"/>
      <c r="U167" s="381"/>
      <c r="V167" s="381"/>
      <c r="W167" s="381"/>
      <c r="X167" s="381"/>
      <c r="Y167" s="67"/>
      <c r="Z167" s="67"/>
    </row>
    <row r="168" spans="1:53" ht="27" customHeight="1" x14ac:dyDescent="0.25">
      <c r="A168" s="64" t="s">
        <v>298</v>
      </c>
      <c r="B168" s="64" t="s">
        <v>299</v>
      </c>
      <c r="C168" s="37">
        <v>4301031224</v>
      </c>
      <c r="D168" s="382">
        <v>4680115882683</v>
      </c>
      <c r="E168" s="382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80</v>
      </c>
      <c r="L168" s="39" t="s">
        <v>79</v>
      </c>
      <c r="M168" s="38">
        <v>40</v>
      </c>
      <c r="N168" s="4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4"/>
      <c r="P168" s="384"/>
      <c r="Q168" s="384"/>
      <c r="R168" s="385"/>
      <c r="S168" s="40" t="s">
        <v>48</v>
      </c>
      <c r="T168" s="40" t="s">
        <v>48</v>
      </c>
      <c r="U168" s="41" t="s">
        <v>0</v>
      </c>
      <c r="V168" s="59">
        <v>545</v>
      </c>
      <c r="W168" s="56">
        <f>IFERROR(IF(V168="",0,CEILING((V168/$H168),1)*$H168),"")</f>
        <v>545.40000000000009</v>
      </c>
      <c r="X168" s="42">
        <f>IFERROR(IF(W168=0,"",ROUNDUP(W168/H168,0)*0.00937),"")</f>
        <v>0.94636999999999993</v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300</v>
      </c>
      <c r="B169" s="64" t="s">
        <v>301</v>
      </c>
      <c r="C169" s="37">
        <v>4301031230</v>
      </c>
      <c r="D169" s="382">
        <v>4680115882690</v>
      </c>
      <c r="E169" s="382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80</v>
      </c>
      <c r="L169" s="39" t="s">
        <v>79</v>
      </c>
      <c r="M169" s="38">
        <v>40</v>
      </c>
      <c r="N169" s="4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4"/>
      <c r="P169" s="384"/>
      <c r="Q169" s="384"/>
      <c r="R169" s="385"/>
      <c r="S169" s="40" t="s">
        <v>48</v>
      </c>
      <c r="T169" s="40" t="s">
        <v>48</v>
      </c>
      <c r="U169" s="41" t="s">
        <v>0</v>
      </c>
      <c r="V169" s="59">
        <v>235</v>
      </c>
      <c r="W169" s="56">
        <f>IFERROR(IF(V169="",0,CEILING((V169/$H169),1)*$H169),"")</f>
        <v>237.60000000000002</v>
      </c>
      <c r="X169" s="42">
        <f>IFERROR(IF(W169=0,"",ROUNDUP(W169/H169,0)*0.00937),"")</f>
        <v>0.41227999999999998</v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302</v>
      </c>
      <c r="B170" s="64" t="s">
        <v>303</v>
      </c>
      <c r="C170" s="37">
        <v>4301031220</v>
      </c>
      <c r="D170" s="382">
        <v>4680115882669</v>
      </c>
      <c r="E170" s="382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80</v>
      </c>
      <c r="L170" s="39" t="s">
        <v>79</v>
      </c>
      <c r="M170" s="38">
        <v>40</v>
      </c>
      <c r="N170" s="4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4"/>
      <c r="P170" s="384"/>
      <c r="Q170" s="384"/>
      <c r="R170" s="385"/>
      <c r="S170" s="40" t="s">
        <v>48</v>
      </c>
      <c r="T170" s="40" t="s">
        <v>48</v>
      </c>
      <c r="U170" s="41" t="s">
        <v>0</v>
      </c>
      <c r="V170" s="59">
        <v>195</v>
      </c>
      <c r="W170" s="56">
        <f>IFERROR(IF(V170="",0,CEILING((V170/$H170),1)*$H170),"")</f>
        <v>199.8</v>
      </c>
      <c r="X170" s="42">
        <f>IFERROR(IF(W170=0,"",ROUNDUP(W170/H170,0)*0.00937),"")</f>
        <v>0.34669</v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304</v>
      </c>
      <c r="B171" s="64" t="s">
        <v>305</v>
      </c>
      <c r="C171" s="37">
        <v>4301031221</v>
      </c>
      <c r="D171" s="382">
        <v>4680115882676</v>
      </c>
      <c r="E171" s="382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80</v>
      </c>
      <c r="L171" s="39" t="s">
        <v>79</v>
      </c>
      <c r="M171" s="38">
        <v>40</v>
      </c>
      <c r="N171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4"/>
      <c r="P171" s="384"/>
      <c r="Q171" s="384"/>
      <c r="R171" s="385"/>
      <c r="S171" s="40" t="s">
        <v>48</v>
      </c>
      <c r="T171" s="40" t="s">
        <v>48</v>
      </c>
      <c r="U171" s="41" t="s">
        <v>0</v>
      </c>
      <c r="V171" s="59">
        <v>255</v>
      </c>
      <c r="W171" s="56">
        <f>IFERROR(IF(V171="",0,CEILING((V171/$H171),1)*$H171),"")</f>
        <v>259.20000000000005</v>
      </c>
      <c r="X171" s="42">
        <f>IFERROR(IF(W171=0,"",ROUNDUP(W171/H171,0)*0.00937),"")</f>
        <v>0.44975999999999999</v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90"/>
      <c r="N172" s="386" t="s">
        <v>43</v>
      </c>
      <c r="O172" s="387"/>
      <c r="P172" s="387"/>
      <c r="Q172" s="387"/>
      <c r="R172" s="387"/>
      <c r="S172" s="387"/>
      <c r="T172" s="388"/>
      <c r="U172" s="43" t="s">
        <v>42</v>
      </c>
      <c r="V172" s="44">
        <f>IFERROR(V168/H168,"0")+IFERROR(V169/H169,"0")+IFERROR(V170/H170,"0")+IFERROR(V171/H171,"0")</f>
        <v>227.7777777777778</v>
      </c>
      <c r="W172" s="44">
        <f>IFERROR(W168/H168,"0")+IFERROR(W169/H169,"0")+IFERROR(W170/H170,"0")+IFERROR(W171/H171,"0")</f>
        <v>230</v>
      </c>
      <c r="X172" s="44">
        <f>IFERROR(IF(X168="",0,X168),"0")+IFERROR(IF(X169="",0,X169),"0")+IFERROR(IF(X170="",0,X170),"0")+IFERROR(IF(X171="",0,X171),"0")</f>
        <v>2.1551</v>
      </c>
      <c r="Y172" s="68"/>
      <c r="Z172" s="68"/>
    </row>
    <row r="173" spans="1:53" x14ac:dyDescent="0.2">
      <c r="A173" s="389"/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90"/>
      <c r="N173" s="386" t="s">
        <v>43</v>
      </c>
      <c r="O173" s="387"/>
      <c r="P173" s="387"/>
      <c r="Q173" s="387"/>
      <c r="R173" s="387"/>
      <c r="S173" s="387"/>
      <c r="T173" s="388"/>
      <c r="U173" s="43" t="s">
        <v>0</v>
      </c>
      <c r="V173" s="44">
        <f>IFERROR(SUM(V168:V171),"0")</f>
        <v>1230</v>
      </c>
      <c r="W173" s="44">
        <f>IFERROR(SUM(W168:W171),"0")</f>
        <v>1242.0000000000002</v>
      </c>
      <c r="X173" s="43"/>
      <c r="Y173" s="68"/>
      <c r="Z173" s="68"/>
    </row>
    <row r="174" spans="1:53" ht="14.25" customHeight="1" x14ac:dyDescent="0.25">
      <c r="A174" s="381" t="s">
        <v>81</v>
      </c>
      <c r="B174" s="381"/>
      <c r="C174" s="381"/>
      <c r="D174" s="381"/>
      <c r="E174" s="381"/>
      <c r="F174" s="381"/>
      <c r="G174" s="381"/>
      <c r="H174" s="381"/>
      <c r="I174" s="381"/>
      <c r="J174" s="381"/>
      <c r="K174" s="381"/>
      <c r="L174" s="381"/>
      <c r="M174" s="381"/>
      <c r="N174" s="381"/>
      <c r="O174" s="381"/>
      <c r="P174" s="381"/>
      <c r="Q174" s="381"/>
      <c r="R174" s="381"/>
      <c r="S174" s="381"/>
      <c r="T174" s="381"/>
      <c r="U174" s="381"/>
      <c r="V174" s="381"/>
      <c r="W174" s="381"/>
      <c r="X174" s="381"/>
      <c r="Y174" s="67"/>
      <c r="Z174" s="67"/>
    </row>
    <row r="175" spans="1:53" ht="27" customHeight="1" x14ac:dyDescent="0.25">
      <c r="A175" s="64" t="s">
        <v>306</v>
      </c>
      <c r="B175" s="64" t="s">
        <v>307</v>
      </c>
      <c r="C175" s="37">
        <v>4301051409</v>
      </c>
      <c r="D175" s="382">
        <v>4680115881556</v>
      </c>
      <c r="E175" s="382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112</v>
      </c>
      <c r="L175" s="39" t="s">
        <v>133</v>
      </c>
      <c r="M175" s="38">
        <v>45</v>
      </c>
      <c r="N175" s="48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4"/>
      <c r="P175" s="384"/>
      <c r="Q175" s="384"/>
      <c r="R175" s="385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308</v>
      </c>
      <c r="B176" s="64" t="s">
        <v>309</v>
      </c>
      <c r="C176" s="37">
        <v>4301051538</v>
      </c>
      <c r="D176" s="382">
        <v>4680115880573</v>
      </c>
      <c r="E176" s="382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112</v>
      </c>
      <c r="L176" s="39" t="s">
        <v>79</v>
      </c>
      <c r="M176" s="38">
        <v>45</v>
      </c>
      <c r="N176" s="481" t="s">
        <v>310</v>
      </c>
      <c r="O176" s="384"/>
      <c r="P176" s="384"/>
      <c r="Q176" s="384"/>
      <c r="R176" s="385"/>
      <c r="S176" s="40" t="s">
        <v>48</v>
      </c>
      <c r="T176" s="40" t="s">
        <v>48</v>
      </c>
      <c r="U176" s="41" t="s">
        <v>0</v>
      </c>
      <c r="V176" s="59">
        <v>120</v>
      </c>
      <c r="W176" s="56">
        <f t="shared" si="8"/>
        <v>121.79999999999998</v>
      </c>
      <c r="X176" s="42">
        <f>IFERROR(IF(W176=0,"",ROUNDUP(W176/H176,0)*0.02175),"")</f>
        <v>0.30449999999999999</v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311</v>
      </c>
      <c r="B177" s="64" t="s">
        <v>312</v>
      </c>
      <c r="C177" s="37">
        <v>4301051408</v>
      </c>
      <c r="D177" s="382">
        <v>4680115881594</v>
      </c>
      <c r="E177" s="382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112</v>
      </c>
      <c r="L177" s="39" t="s">
        <v>133</v>
      </c>
      <c r="M177" s="38">
        <v>40</v>
      </c>
      <c r="N177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4"/>
      <c r="P177" s="384"/>
      <c r="Q177" s="384"/>
      <c r="R177" s="385"/>
      <c r="S177" s="40" t="s">
        <v>48</v>
      </c>
      <c r="T177" s="40" t="s">
        <v>48</v>
      </c>
      <c r="U177" s="41" t="s">
        <v>0</v>
      </c>
      <c r="V177" s="59">
        <v>30</v>
      </c>
      <c r="W177" s="56">
        <f t="shared" si="8"/>
        <v>32.4</v>
      </c>
      <c r="X177" s="42">
        <f>IFERROR(IF(W177=0,"",ROUNDUP(W177/H177,0)*0.02175),"")</f>
        <v>8.6999999999999994E-2</v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313</v>
      </c>
      <c r="B178" s="64" t="s">
        <v>314</v>
      </c>
      <c r="C178" s="37">
        <v>4301051505</v>
      </c>
      <c r="D178" s="382">
        <v>4680115881587</v>
      </c>
      <c r="E178" s="382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112</v>
      </c>
      <c r="L178" s="39" t="s">
        <v>79</v>
      </c>
      <c r="M178" s="38">
        <v>40</v>
      </c>
      <c r="N178" s="483" t="s">
        <v>315</v>
      </c>
      <c r="O178" s="384"/>
      <c r="P178" s="384"/>
      <c r="Q178" s="384"/>
      <c r="R178" s="385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316</v>
      </c>
      <c r="B179" s="64" t="s">
        <v>317</v>
      </c>
      <c r="C179" s="37">
        <v>4301051380</v>
      </c>
      <c r="D179" s="382">
        <v>4680115880962</v>
      </c>
      <c r="E179" s="382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112</v>
      </c>
      <c r="L179" s="39" t="s">
        <v>79</v>
      </c>
      <c r="M179" s="38">
        <v>40</v>
      </c>
      <c r="N179" s="48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4"/>
      <c r="P179" s="384"/>
      <c r="Q179" s="384"/>
      <c r="R179" s="385"/>
      <c r="S179" s="40" t="s">
        <v>48</v>
      </c>
      <c r="T179" s="40" t="s">
        <v>48</v>
      </c>
      <c r="U179" s="41" t="s">
        <v>0</v>
      </c>
      <c r="V179" s="59">
        <v>150</v>
      </c>
      <c r="W179" s="56">
        <f t="shared" si="8"/>
        <v>156</v>
      </c>
      <c r="X179" s="42">
        <f>IFERROR(IF(W179=0,"",ROUNDUP(W179/H179,0)*0.02175),"")</f>
        <v>0.43499999999999994</v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318</v>
      </c>
      <c r="B180" s="64" t="s">
        <v>319</v>
      </c>
      <c r="C180" s="37">
        <v>4301051411</v>
      </c>
      <c r="D180" s="382">
        <v>4680115881617</v>
      </c>
      <c r="E180" s="382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112</v>
      </c>
      <c r="L180" s="39" t="s">
        <v>133</v>
      </c>
      <c r="M180" s="38">
        <v>40</v>
      </c>
      <c r="N180" s="48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4"/>
      <c r="P180" s="384"/>
      <c r="Q180" s="384"/>
      <c r="R180" s="385"/>
      <c r="S180" s="40" t="s">
        <v>48</v>
      </c>
      <c r="T180" s="40" t="s">
        <v>48</v>
      </c>
      <c r="U180" s="41" t="s">
        <v>0</v>
      </c>
      <c r="V180" s="59">
        <v>30</v>
      </c>
      <c r="W180" s="56">
        <f t="shared" si="8"/>
        <v>32.4</v>
      </c>
      <c r="X180" s="42">
        <f>IFERROR(IF(W180=0,"",ROUNDUP(W180/H180,0)*0.02175),"")</f>
        <v>8.6999999999999994E-2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320</v>
      </c>
      <c r="B181" s="64" t="s">
        <v>321</v>
      </c>
      <c r="C181" s="37">
        <v>4301051487</v>
      </c>
      <c r="D181" s="382">
        <v>4680115881228</v>
      </c>
      <c r="E181" s="382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80</v>
      </c>
      <c r="L181" s="39" t="s">
        <v>79</v>
      </c>
      <c r="M181" s="38">
        <v>40</v>
      </c>
      <c r="N181" s="486" t="s">
        <v>322</v>
      </c>
      <c r="O181" s="384"/>
      <c r="P181" s="384"/>
      <c r="Q181" s="384"/>
      <c r="R181" s="385"/>
      <c r="S181" s="40" t="s">
        <v>48</v>
      </c>
      <c r="T181" s="40" t="s">
        <v>48</v>
      </c>
      <c r="U181" s="41" t="s">
        <v>0</v>
      </c>
      <c r="V181" s="59">
        <v>30</v>
      </c>
      <c r="W181" s="56">
        <f t="shared" si="8"/>
        <v>31.2</v>
      </c>
      <c r="X181" s="42">
        <f>IFERROR(IF(W181=0,"",ROUNDUP(W181/H181,0)*0.00753),"")</f>
        <v>9.7890000000000005E-2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323</v>
      </c>
      <c r="B182" s="64" t="s">
        <v>324</v>
      </c>
      <c r="C182" s="37">
        <v>4301051506</v>
      </c>
      <c r="D182" s="382">
        <v>4680115881037</v>
      </c>
      <c r="E182" s="382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80</v>
      </c>
      <c r="L182" s="39" t="s">
        <v>79</v>
      </c>
      <c r="M182" s="38">
        <v>40</v>
      </c>
      <c r="N182" s="487" t="s">
        <v>325</v>
      </c>
      <c r="O182" s="384"/>
      <c r="P182" s="384"/>
      <c r="Q182" s="384"/>
      <c r="R182" s="385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326</v>
      </c>
      <c r="B183" s="64" t="s">
        <v>327</v>
      </c>
      <c r="C183" s="37">
        <v>4301051384</v>
      </c>
      <c r="D183" s="382">
        <v>4680115881211</v>
      </c>
      <c r="E183" s="382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80</v>
      </c>
      <c r="L183" s="39" t="s">
        <v>79</v>
      </c>
      <c r="M183" s="38">
        <v>45</v>
      </c>
      <c r="N183" s="4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4"/>
      <c r="P183" s="384"/>
      <c r="Q183" s="384"/>
      <c r="R183" s="385"/>
      <c r="S183" s="40" t="s">
        <v>48</v>
      </c>
      <c r="T183" s="40" t="s">
        <v>48</v>
      </c>
      <c r="U183" s="41" t="s">
        <v>0</v>
      </c>
      <c r="V183" s="59">
        <v>30</v>
      </c>
      <c r="W183" s="56">
        <f t="shared" si="8"/>
        <v>31.2</v>
      </c>
      <c r="X183" s="42">
        <f>IFERROR(IF(W183=0,"",ROUNDUP(W183/H183,0)*0.00753),"")</f>
        <v>9.7890000000000005E-2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328</v>
      </c>
      <c r="B184" s="64" t="s">
        <v>329</v>
      </c>
      <c r="C184" s="37">
        <v>4301051378</v>
      </c>
      <c r="D184" s="382">
        <v>4680115881020</v>
      </c>
      <c r="E184" s="382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80</v>
      </c>
      <c r="L184" s="39" t="s">
        <v>79</v>
      </c>
      <c r="M184" s="38">
        <v>45</v>
      </c>
      <c r="N184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4"/>
      <c r="P184" s="384"/>
      <c r="Q184" s="384"/>
      <c r="R184" s="385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330</v>
      </c>
      <c r="B185" s="64" t="s">
        <v>331</v>
      </c>
      <c r="C185" s="37">
        <v>4301051407</v>
      </c>
      <c r="D185" s="382">
        <v>4680115882195</v>
      </c>
      <c r="E185" s="382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80</v>
      </c>
      <c r="L185" s="39" t="s">
        <v>133</v>
      </c>
      <c r="M185" s="38">
        <v>40</v>
      </c>
      <c r="N185" s="4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4"/>
      <c r="P185" s="384"/>
      <c r="Q185" s="384"/>
      <c r="R185" s="385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332</v>
      </c>
      <c r="B186" s="64" t="s">
        <v>333</v>
      </c>
      <c r="C186" s="37">
        <v>4301051479</v>
      </c>
      <c r="D186" s="382">
        <v>4680115882607</v>
      </c>
      <c r="E186" s="382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80</v>
      </c>
      <c r="L186" s="39" t="s">
        <v>133</v>
      </c>
      <c r="M186" s="38">
        <v>45</v>
      </c>
      <c r="N186" s="49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4"/>
      <c r="P186" s="384"/>
      <c r="Q186" s="384"/>
      <c r="R186" s="385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334</v>
      </c>
      <c r="B187" s="64" t="s">
        <v>335</v>
      </c>
      <c r="C187" s="37">
        <v>4301051468</v>
      </c>
      <c r="D187" s="382">
        <v>4680115880092</v>
      </c>
      <c r="E187" s="382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80</v>
      </c>
      <c r="L187" s="39" t="s">
        <v>133</v>
      </c>
      <c r="M187" s="38">
        <v>45</v>
      </c>
      <c r="N187" s="49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4"/>
      <c r="P187" s="384"/>
      <c r="Q187" s="384"/>
      <c r="R187" s="385"/>
      <c r="S187" s="40" t="s">
        <v>48</v>
      </c>
      <c r="T187" s="40" t="s">
        <v>48</v>
      </c>
      <c r="U187" s="41" t="s">
        <v>0</v>
      </c>
      <c r="V187" s="59">
        <v>12</v>
      </c>
      <c r="W187" s="56">
        <f t="shared" si="8"/>
        <v>12</v>
      </c>
      <c r="X187" s="42">
        <f t="shared" si="9"/>
        <v>3.7650000000000003E-2</v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336</v>
      </c>
      <c r="B188" s="64" t="s">
        <v>337</v>
      </c>
      <c r="C188" s="37">
        <v>4301051469</v>
      </c>
      <c r="D188" s="382">
        <v>4680115880221</v>
      </c>
      <c r="E188" s="382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80</v>
      </c>
      <c r="L188" s="39" t="s">
        <v>133</v>
      </c>
      <c r="M188" s="38">
        <v>45</v>
      </c>
      <c r="N188" s="49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4"/>
      <c r="P188" s="384"/>
      <c r="Q188" s="384"/>
      <c r="R188" s="385"/>
      <c r="S188" s="40" t="s">
        <v>48</v>
      </c>
      <c r="T188" s="40" t="s">
        <v>48</v>
      </c>
      <c r="U188" s="41" t="s">
        <v>0</v>
      </c>
      <c r="V188" s="59">
        <v>4</v>
      </c>
      <c r="W188" s="56">
        <f t="shared" si="8"/>
        <v>4.8</v>
      </c>
      <c r="X188" s="42">
        <f t="shared" si="9"/>
        <v>1.506E-2</v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338</v>
      </c>
      <c r="B189" s="64" t="s">
        <v>339</v>
      </c>
      <c r="C189" s="37">
        <v>4301051523</v>
      </c>
      <c r="D189" s="382">
        <v>4680115882942</v>
      </c>
      <c r="E189" s="382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80</v>
      </c>
      <c r="L189" s="39" t="s">
        <v>79</v>
      </c>
      <c r="M189" s="38">
        <v>40</v>
      </c>
      <c r="N189" s="4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4"/>
      <c r="P189" s="384"/>
      <c r="Q189" s="384"/>
      <c r="R189" s="385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340</v>
      </c>
      <c r="B190" s="64" t="s">
        <v>341</v>
      </c>
      <c r="C190" s="37">
        <v>4301051326</v>
      </c>
      <c r="D190" s="382">
        <v>4680115880504</v>
      </c>
      <c r="E190" s="382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9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4"/>
      <c r="P190" s="384"/>
      <c r="Q190" s="384"/>
      <c r="R190" s="385"/>
      <c r="S190" s="40" t="s">
        <v>48</v>
      </c>
      <c r="T190" s="40" t="s">
        <v>48</v>
      </c>
      <c r="U190" s="41" t="s">
        <v>0</v>
      </c>
      <c r="V190" s="59">
        <v>17</v>
      </c>
      <c r="W190" s="56">
        <f t="shared" si="8"/>
        <v>19.2</v>
      </c>
      <c r="X190" s="42">
        <f t="shared" si="9"/>
        <v>6.0240000000000002E-2</v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342</v>
      </c>
      <c r="B191" s="64" t="s">
        <v>343</v>
      </c>
      <c r="C191" s="37">
        <v>4301051410</v>
      </c>
      <c r="D191" s="382">
        <v>4680115882164</v>
      </c>
      <c r="E191" s="382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80</v>
      </c>
      <c r="L191" s="39" t="s">
        <v>133</v>
      </c>
      <c r="M191" s="38">
        <v>40</v>
      </c>
      <c r="N191" s="4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4"/>
      <c r="P191" s="384"/>
      <c r="Q191" s="384"/>
      <c r="R191" s="385"/>
      <c r="S191" s="40" t="s">
        <v>48</v>
      </c>
      <c r="T191" s="40" t="s">
        <v>48</v>
      </c>
      <c r="U191" s="41" t="s">
        <v>0</v>
      </c>
      <c r="V191" s="59">
        <v>12</v>
      </c>
      <c r="W191" s="56">
        <f t="shared" si="8"/>
        <v>12</v>
      </c>
      <c r="X191" s="42">
        <f t="shared" si="9"/>
        <v>3.7650000000000003E-2</v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89"/>
      <c r="B192" s="389"/>
      <c r="C192" s="389"/>
      <c r="D192" s="389"/>
      <c r="E192" s="389"/>
      <c r="F192" s="389"/>
      <c r="G192" s="389"/>
      <c r="H192" s="389"/>
      <c r="I192" s="389"/>
      <c r="J192" s="389"/>
      <c r="K192" s="389"/>
      <c r="L192" s="389"/>
      <c r="M192" s="390"/>
      <c r="N192" s="386" t="s">
        <v>43</v>
      </c>
      <c r="O192" s="387"/>
      <c r="P192" s="387"/>
      <c r="Q192" s="387"/>
      <c r="R192" s="387"/>
      <c r="S192" s="387"/>
      <c r="T192" s="388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84.181280086452489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88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1.2598799999999999</v>
      </c>
      <c r="Y192" s="68"/>
      <c r="Z192" s="68"/>
    </row>
    <row r="193" spans="1:53" x14ac:dyDescent="0.2">
      <c r="A193" s="389"/>
      <c r="B193" s="389"/>
      <c r="C193" s="389"/>
      <c r="D193" s="389"/>
      <c r="E193" s="389"/>
      <c r="F193" s="389"/>
      <c r="G193" s="389"/>
      <c r="H193" s="389"/>
      <c r="I193" s="389"/>
      <c r="J193" s="389"/>
      <c r="K193" s="389"/>
      <c r="L193" s="389"/>
      <c r="M193" s="390"/>
      <c r="N193" s="386" t="s">
        <v>43</v>
      </c>
      <c r="O193" s="387"/>
      <c r="P193" s="387"/>
      <c r="Q193" s="387"/>
      <c r="R193" s="387"/>
      <c r="S193" s="387"/>
      <c r="T193" s="388"/>
      <c r="U193" s="43" t="s">
        <v>0</v>
      </c>
      <c r="V193" s="44">
        <f>IFERROR(SUM(V175:V191),"0")</f>
        <v>435</v>
      </c>
      <c r="W193" s="44">
        <f>IFERROR(SUM(W175:W191),"0")</f>
        <v>452.99999999999994</v>
      </c>
      <c r="X193" s="43"/>
      <c r="Y193" s="68"/>
      <c r="Z193" s="68"/>
    </row>
    <row r="194" spans="1:53" ht="14.25" customHeight="1" x14ac:dyDescent="0.25">
      <c r="A194" s="381" t="s">
        <v>238</v>
      </c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81"/>
      <c r="P194" s="381"/>
      <c r="Q194" s="381"/>
      <c r="R194" s="381"/>
      <c r="S194" s="381"/>
      <c r="T194" s="381"/>
      <c r="U194" s="381"/>
      <c r="V194" s="381"/>
      <c r="W194" s="381"/>
      <c r="X194" s="381"/>
      <c r="Y194" s="67"/>
      <c r="Z194" s="67"/>
    </row>
    <row r="195" spans="1:53" ht="16.5" customHeight="1" x14ac:dyDescent="0.25">
      <c r="A195" s="64" t="s">
        <v>344</v>
      </c>
      <c r="B195" s="64" t="s">
        <v>345</v>
      </c>
      <c r="C195" s="37">
        <v>4301060338</v>
      </c>
      <c r="D195" s="382">
        <v>4680115880801</v>
      </c>
      <c r="E195" s="382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80</v>
      </c>
      <c r="L195" s="39" t="s">
        <v>79</v>
      </c>
      <c r="M195" s="38">
        <v>40</v>
      </c>
      <c r="N195" s="49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84"/>
      <c r="P195" s="384"/>
      <c r="Q195" s="384"/>
      <c r="R195" s="385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IFERROR(IF(W195=0,"",ROUNDUP(W195/H195,0)*0.00753),"")</f>
        <v/>
      </c>
      <c r="Y195" s="69" t="s">
        <v>48</v>
      </c>
      <c r="Z195" s="70" t="s">
        <v>48</v>
      </c>
      <c r="AD195" s="71"/>
      <c r="BA195" s="180" t="s">
        <v>66</v>
      </c>
    </row>
    <row r="196" spans="1:53" ht="27" customHeight="1" x14ac:dyDescent="0.25">
      <c r="A196" s="64" t="s">
        <v>346</v>
      </c>
      <c r="B196" s="64" t="s">
        <v>347</v>
      </c>
      <c r="C196" s="37">
        <v>4301060339</v>
      </c>
      <c r="D196" s="382">
        <v>4680115880818</v>
      </c>
      <c r="E196" s="382"/>
      <c r="F196" s="63">
        <v>0.4</v>
      </c>
      <c r="G196" s="38">
        <v>6</v>
      </c>
      <c r="H196" s="63">
        <v>2.4</v>
      </c>
      <c r="I196" s="63">
        <v>2.6720000000000002</v>
      </c>
      <c r="J196" s="38">
        <v>156</v>
      </c>
      <c r="K196" s="38" t="s">
        <v>80</v>
      </c>
      <c r="L196" s="39" t="s">
        <v>79</v>
      </c>
      <c r="M196" s="38">
        <v>40</v>
      </c>
      <c r="N196" s="49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84"/>
      <c r="P196" s="384"/>
      <c r="Q196" s="384"/>
      <c r="R196" s="385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IFERROR(IF(W196=0,"",ROUNDUP(W196/H196,0)*0.00753),"")</f>
        <v/>
      </c>
      <c r="Y196" s="69" t="s">
        <v>48</v>
      </c>
      <c r="Z196" s="70" t="s">
        <v>48</v>
      </c>
      <c r="AD196" s="71"/>
      <c r="BA196" s="181" t="s">
        <v>66</v>
      </c>
    </row>
    <row r="197" spans="1:53" x14ac:dyDescent="0.2">
      <c r="A197" s="389"/>
      <c r="B197" s="389"/>
      <c r="C197" s="389"/>
      <c r="D197" s="389"/>
      <c r="E197" s="389"/>
      <c r="F197" s="389"/>
      <c r="G197" s="389"/>
      <c r="H197" s="389"/>
      <c r="I197" s="389"/>
      <c r="J197" s="389"/>
      <c r="K197" s="389"/>
      <c r="L197" s="389"/>
      <c r="M197" s="390"/>
      <c r="N197" s="386" t="s">
        <v>43</v>
      </c>
      <c r="O197" s="387"/>
      <c r="P197" s="387"/>
      <c r="Q197" s="387"/>
      <c r="R197" s="387"/>
      <c r="S197" s="387"/>
      <c r="T197" s="388"/>
      <c r="U197" s="43" t="s">
        <v>42</v>
      </c>
      <c r="V197" s="44">
        <f>IFERROR(V195/H195,"0")+IFERROR(V196/H196,"0")</f>
        <v>0</v>
      </c>
      <c r="W197" s="44">
        <f>IFERROR(W195/H195,"0")+IFERROR(W196/H196,"0")</f>
        <v>0</v>
      </c>
      <c r="X197" s="44">
        <f>IFERROR(IF(X195="",0,X195),"0")+IFERROR(IF(X196="",0,X196),"0")</f>
        <v>0</v>
      </c>
      <c r="Y197" s="68"/>
      <c r="Z197" s="68"/>
    </row>
    <row r="198" spans="1:53" x14ac:dyDescent="0.2">
      <c r="A198" s="389"/>
      <c r="B198" s="389"/>
      <c r="C198" s="389"/>
      <c r="D198" s="389"/>
      <c r="E198" s="389"/>
      <c r="F198" s="389"/>
      <c r="G198" s="389"/>
      <c r="H198" s="389"/>
      <c r="I198" s="389"/>
      <c r="J198" s="389"/>
      <c r="K198" s="389"/>
      <c r="L198" s="389"/>
      <c r="M198" s="390"/>
      <c r="N198" s="386" t="s">
        <v>43</v>
      </c>
      <c r="O198" s="387"/>
      <c r="P198" s="387"/>
      <c r="Q198" s="387"/>
      <c r="R198" s="387"/>
      <c r="S198" s="387"/>
      <c r="T198" s="388"/>
      <c r="U198" s="43" t="s">
        <v>0</v>
      </c>
      <c r="V198" s="44">
        <f>IFERROR(SUM(V195:V196),"0")</f>
        <v>0</v>
      </c>
      <c r="W198" s="44">
        <f>IFERROR(SUM(W195:W196),"0")</f>
        <v>0</v>
      </c>
      <c r="X198" s="43"/>
      <c r="Y198" s="68"/>
      <c r="Z198" s="68"/>
    </row>
    <row r="199" spans="1:53" ht="16.5" customHeight="1" x14ac:dyDescent="0.25">
      <c r="A199" s="380" t="s">
        <v>348</v>
      </c>
      <c r="B199" s="380"/>
      <c r="C199" s="380"/>
      <c r="D199" s="380"/>
      <c r="E199" s="380"/>
      <c r="F199" s="380"/>
      <c r="G199" s="380"/>
      <c r="H199" s="380"/>
      <c r="I199" s="380"/>
      <c r="J199" s="380"/>
      <c r="K199" s="380"/>
      <c r="L199" s="380"/>
      <c r="M199" s="380"/>
      <c r="N199" s="380"/>
      <c r="O199" s="380"/>
      <c r="P199" s="380"/>
      <c r="Q199" s="380"/>
      <c r="R199" s="380"/>
      <c r="S199" s="380"/>
      <c r="T199" s="380"/>
      <c r="U199" s="380"/>
      <c r="V199" s="380"/>
      <c r="W199" s="380"/>
      <c r="X199" s="380"/>
      <c r="Y199" s="66"/>
      <c r="Z199" s="66"/>
    </row>
    <row r="200" spans="1:53" ht="14.25" customHeight="1" x14ac:dyDescent="0.25">
      <c r="A200" s="381" t="s">
        <v>116</v>
      </c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81"/>
      <c r="P200" s="381"/>
      <c r="Q200" s="381"/>
      <c r="R200" s="381"/>
      <c r="S200" s="381"/>
      <c r="T200" s="381"/>
      <c r="U200" s="381"/>
      <c r="V200" s="381"/>
      <c r="W200" s="381"/>
      <c r="X200" s="381"/>
      <c r="Y200" s="67"/>
      <c r="Z200" s="67"/>
    </row>
    <row r="201" spans="1:53" ht="27" customHeight="1" x14ac:dyDescent="0.25">
      <c r="A201" s="64" t="s">
        <v>349</v>
      </c>
      <c r="B201" s="64" t="s">
        <v>350</v>
      </c>
      <c r="C201" s="37">
        <v>4301011346</v>
      </c>
      <c r="D201" s="382">
        <v>4607091387445</v>
      </c>
      <c r="E201" s="382"/>
      <c r="F201" s="63">
        <v>0.9</v>
      </c>
      <c r="G201" s="38">
        <v>10</v>
      </c>
      <c r="H201" s="63">
        <v>9</v>
      </c>
      <c r="I201" s="63">
        <v>9.6300000000000008</v>
      </c>
      <c r="J201" s="38">
        <v>56</v>
      </c>
      <c r="K201" s="38" t="s">
        <v>112</v>
      </c>
      <c r="L201" s="39" t="s">
        <v>111</v>
      </c>
      <c r="M201" s="38">
        <v>31</v>
      </c>
      <c r="N201" s="4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1" s="384"/>
      <c r="P201" s="384"/>
      <c r="Q201" s="384"/>
      <c r="R201" s="385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ref="W201:W215" si="10">IFERROR(IF(V201="",0,CEILING((V201/$H201),1)*$H201),"")</f>
        <v>0</v>
      </c>
      <c r="X201" s="42" t="str">
        <f>IFERROR(IF(W201=0,"",ROUNDUP(W201/H201,0)*0.02175),"")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351</v>
      </c>
      <c r="B202" s="64" t="s">
        <v>352</v>
      </c>
      <c r="C202" s="37">
        <v>4301011362</v>
      </c>
      <c r="D202" s="382">
        <v>4607091386004</v>
      </c>
      <c r="E202" s="382"/>
      <c r="F202" s="63">
        <v>1.35</v>
      </c>
      <c r="G202" s="38">
        <v>8</v>
      </c>
      <c r="H202" s="63">
        <v>10.8</v>
      </c>
      <c r="I202" s="63">
        <v>11.28</v>
      </c>
      <c r="J202" s="38">
        <v>48</v>
      </c>
      <c r="K202" s="38" t="s">
        <v>112</v>
      </c>
      <c r="L202" s="39" t="s">
        <v>121</v>
      </c>
      <c r="M202" s="38">
        <v>55</v>
      </c>
      <c r="N202" s="50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84"/>
      <c r="P202" s="384"/>
      <c r="Q202" s="384"/>
      <c r="R202" s="385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IFERROR(IF(W202=0,"",ROUNDUP(W202/H202,0)*0.02039),"")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351</v>
      </c>
      <c r="B203" s="64" t="s">
        <v>353</v>
      </c>
      <c r="C203" s="37">
        <v>4301011308</v>
      </c>
      <c r="D203" s="382">
        <v>4607091386004</v>
      </c>
      <c r="E203" s="382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50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3" s="384"/>
      <c r="P203" s="384"/>
      <c r="Q203" s="384"/>
      <c r="R203" s="385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354</v>
      </c>
      <c r="B204" s="64" t="s">
        <v>355</v>
      </c>
      <c r="C204" s="37">
        <v>4301011347</v>
      </c>
      <c r="D204" s="382">
        <v>4607091386073</v>
      </c>
      <c r="E204" s="382"/>
      <c r="F204" s="63">
        <v>0.9</v>
      </c>
      <c r="G204" s="38">
        <v>10</v>
      </c>
      <c r="H204" s="63">
        <v>9</v>
      </c>
      <c r="I204" s="63">
        <v>9.6300000000000008</v>
      </c>
      <c r="J204" s="38">
        <v>56</v>
      </c>
      <c r="K204" s="38" t="s">
        <v>112</v>
      </c>
      <c r="L204" s="39" t="s">
        <v>111</v>
      </c>
      <c r="M204" s="38">
        <v>31</v>
      </c>
      <c r="N204" s="50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4" s="384"/>
      <c r="P204" s="384"/>
      <c r="Q204" s="384"/>
      <c r="R204" s="385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>IFERROR(IF(W204=0,"",ROUNDUP(W204/H204,0)*0.02175),"")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356</v>
      </c>
      <c r="B205" s="64" t="s">
        <v>357</v>
      </c>
      <c r="C205" s="37">
        <v>4301011395</v>
      </c>
      <c r="D205" s="382">
        <v>4607091387322</v>
      </c>
      <c r="E205" s="382"/>
      <c r="F205" s="63">
        <v>1.35</v>
      </c>
      <c r="G205" s="38">
        <v>8</v>
      </c>
      <c r="H205" s="63">
        <v>10.8</v>
      </c>
      <c r="I205" s="63">
        <v>11.28</v>
      </c>
      <c r="J205" s="38">
        <v>48</v>
      </c>
      <c r="K205" s="38" t="s">
        <v>112</v>
      </c>
      <c r="L205" s="39" t="s">
        <v>121</v>
      </c>
      <c r="M205" s="38">
        <v>55</v>
      </c>
      <c r="N205" s="5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84"/>
      <c r="P205" s="384"/>
      <c r="Q205" s="384"/>
      <c r="R205" s="385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>IFERROR(IF(W205=0,"",ROUNDUP(W205/H205,0)*0.02039),"")</f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356</v>
      </c>
      <c r="B206" s="64" t="s">
        <v>358</v>
      </c>
      <c r="C206" s="37">
        <v>4301010928</v>
      </c>
      <c r="D206" s="382">
        <v>4607091387322</v>
      </c>
      <c r="E206" s="382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8" t="s">
        <v>112</v>
      </c>
      <c r="L206" s="39" t="s">
        <v>111</v>
      </c>
      <c r="M206" s="38">
        <v>55</v>
      </c>
      <c r="N206" s="50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6" s="384"/>
      <c r="P206" s="384"/>
      <c r="Q206" s="384"/>
      <c r="R206" s="385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>IFERROR(IF(W206=0,"",ROUNDUP(W206/H206,0)*0.02175),"")</f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359</v>
      </c>
      <c r="B207" s="64" t="s">
        <v>360</v>
      </c>
      <c r="C207" s="37">
        <v>4301011311</v>
      </c>
      <c r="D207" s="382">
        <v>4607091387377</v>
      </c>
      <c r="E207" s="382"/>
      <c r="F207" s="63">
        <v>1.35</v>
      </c>
      <c r="G207" s="38">
        <v>8</v>
      </c>
      <c r="H207" s="63">
        <v>10.8</v>
      </c>
      <c r="I207" s="63">
        <v>11.28</v>
      </c>
      <c r="J207" s="38">
        <v>56</v>
      </c>
      <c r="K207" s="38" t="s">
        <v>112</v>
      </c>
      <c r="L207" s="39" t="s">
        <v>111</v>
      </c>
      <c r="M207" s="38">
        <v>55</v>
      </c>
      <c r="N207" s="50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7" s="384"/>
      <c r="P207" s="384"/>
      <c r="Q207" s="384"/>
      <c r="R207" s="385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>IFERROR(IF(W207=0,"",ROUNDUP(W207/H207,0)*0.02175),"")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361</v>
      </c>
      <c r="B208" s="64" t="s">
        <v>362</v>
      </c>
      <c r="C208" s="37">
        <v>4301010945</v>
      </c>
      <c r="D208" s="382">
        <v>4607091387353</v>
      </c>
      <c r="E208" s="382"/>
      <c r="F208" s="63">
        <v>1.35</v>
      </c>
      <c r="G208" s="38">
        <v>8</v>
      </c>
      <c r="H208" s="63">
        <v>10.8</v>
      </c>
      <c r="I208" s="63">
        <v>11.28</v>
      </c>
      <c r="J208" s="38">
        <v>56</v>
      </c>
      <c r="K208" s="38" t="s">
        <v>112</v>
      </c>
      <c r="L208" s="39" t="s">
        <v>111</v>
      </c>
      <c r="M208" s="38">
        <v>55</v>
      </c>
      <c r="N208" s="5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8" s="384"/>
      <c r="P208" s="384"/>
      <c r="Q208" s="384"/>
      <c r="R208" s="385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363</v>
      </c>
      <c r="B209" s="64" t="s">
        <v>364</v>
      </c>
      <c r="C209" s="37">
        <v>4301011328</v>
      </c>
      <c r="D209" s="382">
        <v>4607091386011</v>
      </c>
      <c r="E209" s="382"/>
      <c r="F209" s="63">
        <v>0.5</v>
      </c>
      <c r="G209" s="38">
        <v>10</v>
      </c>
      <c r="H209" s="63">
        <v>5</v>
      </c>
      <c r="I209" s="63">
        <v>5.21</v>
      </c>
      <c r="J209" s="38">
        <v>120</v>
      </c>
      <c r="K209" s="38" t="s">
        <v>80</v>
      </c>
      <c r="L209" s="39" t="s">
        <v>79</v>
      </c>
      <c r="M209" s="38">
        <v>55</v>
      </c>
      <c r="N209" s="5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9" s="384"/>
      <c r="P209" s="384"/>
      <c r="Q209" s="384"/>
      <c r="R209" s="385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ref="X209:X215" si="11">IFERROR(IF(W209=0,"",ROUNDUP(W209/H209,0)*0.00937),"")</f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365</v>
      </c>
      <c r="B210" s="64" t="s">
        <v>366</v>
      </c>
      <c r="C210" s="37">
        <v>4301011329</v>
      </c>
      <c r="D210" s="382">
        <v>4607091387308</v>
      </c>
      <c r="E210" s="382"/>
      <c r="F210" s="63">
        <v>0.5</v>
      </c>
      <c r="G210" s="38">
        <v>10</v>
      </c>
      <c r="H210" s="63">
        <v>5</v>
      </c>
      <c r="I210" s="63">
        <v>5.21</v>
      </c>
      <c r="J210" s="38">
        <v>120</v>
      </c>
      <c r="K210" s="38" t="s">
        <v>80</v>
      </c>
      <c r="L210" s="39" t="s">
        <v>79</v>
      </c>
      <c r="M210" s="38">
        <v>55</v>
      </c>
      <c r="N210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0" s="384"/>
      <c r="P210" s="384"/>
      <c r="Q210" s="384"/>
      <c r="R210" s="385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ht="27" customHeight="1" x14ac:dyDescent="0.25">
      <c r="A211" s="64" t="s">
        <v>367</v>
      </c>
      <c r="B211" s="64" t="s">
        <v>368</v>
      </c>
      <c r="C211" s="37">
        <v>4301011049</v>
      </c>
      <c r="D211" s="382">
        <v>4607091387339</v>
      </c>
      <c r="E211" s="382"/>
      <c r="F211" s="63">
        <v>0.5</v>
      </c>
      <c r="G211" s="38">
        <v>10</v>
      </c>
      <c r="H211" s="63">
        <v>5</v>
      </c>
      <c r="I211" s="63">
        <v>5.24</v>
      </c>
      <c r="J211" s="38">
        <v>120</v>
      </c>
      <c r="K211" s="38" t="s">
        <v>80</v>
      </c>
      <c r="L211" s="39" t="s">
        <v>111</v>
      </c>
      <c r="M211" s="38">
        <v>55</v>
      </c>
      <c r="N211" s="5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1" s="384"/>
      <c r="P211" s="384"/>
      <c r="Q211" s="384"/>
      <c r="R211" s="385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 t="shared" si="11"/>
        <v/>
      </c>
      <c r="Y211" s="69" t="s">
        <v>48</v>
      </c>
      <c r="Z211" s="70" t="s">
        <v>48</v>
      </c>
      <c r="AD211" s="71"/>
      <c r="BA211" s="192" t="s">
        <v>66</v>
      </c>
    </row>
    <row r="212" spans="1:53" ht="27" customHeight="1" x14ac:dyDescent="0.25">
      <c r="A212" s="64" t="s">
        <v>369</v>
      </c>
      <c r="B212" s="64" t="s">
        <v>370</v>
      </c>
      <c r="C212" s="37">
        <v>4301011433</v>
      </c>
      <c r="D212" s="382">
        <v>4680115882638</v>
      </c>
      <c r="E212" s="382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8" t="s">
        <v>80</v>
      </c>
      <c r="L212" s="39" t="s">
        <v>111</v>
      </c>
      <c r="M212" s="38">
        <v>90</v>
      </c>
      <c r="N212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2" s="384"/>
      <c r="P212" s="384"/>
      <c r="Q212" s="384"/>
      <c r="R212" s="385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 t="shared" si="11"/>
        <v/>
      </c>
      <c r="Y212" s="69" t="s">
        <v>48</v>
      </c>
      <c r="Z212" s="70" t="s">
        <v>48</v>
      </c>
      <c r="AD212" s="71"/>
      <c r="BA212" s="193" t="s">
        <v>66</v>
      </c>
    </row>
    <row r="213" spans="1:53" ht="27" customHeight="1" x14ac:dyDescent="0.25">
      <c r="A213" s="64" t="s">
        <v>371</v>
      </c>
      <c r="B213" s="64" t="s">
        <v>372</v>
      </c>
      <c r="C213" s="37">
        <v>4301011573</v>
      </c>
      <c r="D213" s="382">
        <v>4680115881938</v>
      </c>
      <c r="E213" s="382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8" t="s">
        <v>80</v>
      </c>
      <c r="L213" s="39" t="s">
        <v>111</v>
      </c>
      <c r="M213" s="38">
        <v>90</v>
      </c>
      <c r="N213" s="51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3" s="384"/>
      <c r="P213" s="384"/>
      <c r="Q213" s="384"/>
      <c r="R213" s="385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 t="shared" si="11"/>
        <v/>
      </c>
      <c r="Y213" s="69" t="s">
        <v>48</v>
      </c>
      <c r="Z213" s="70" t="s">
        <v>48</v>
      </c>
      <c r="AD213" s="71"/>
      <c r="BA213" s="194" t="s">
        <v>66</v>
      </c>
    </row>
    <row r="214" spans="1:53" ht="27" customHeight="1" x14ac:dyDescent="0.25">
      <c r="A214" s="64" t="s">
        <v>373</v>
      </c>
      <c r="B214" s="64" t="s">
        <v>374</v>
      </c>
      <c r="C214" s="37">
        <v>4301010944</v>
      </c>
      <c r="D214" s="382">
        <v>4607091387346</v>
      </c>
      <c r="E214" s="382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55</v>
      </c>
      <c r="N214" s="5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4" s="384"/>
      <c r="P214" s="384"/>
      <c r="Q214" s="384"/>
      <c r="R214" s="385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 t="shared" si="11"/>
        <v/>
      </c>
      <c r="Y214" s="69" t="s">
        <v>48</v>
      </c>
      <c r="Z214" s="70" t="s">
        <v>48</v>
      </c>
      <c r="AD214" s="71"/>
      <c r="BA214" s="195" t="s">
        <v>66</v>
      </c>
    </row>
    <row r="215" spans="1:53" ht="27" customHeight="1" x14ac:dyDescent="0.25">
      <c r="A215" s="64" t="s">
        <v>375</v>
      </c>
      <c r="B215" s="64" t="s">
        <v>376</v>
      </c>
      <c r="C215" s="37">
        <v>4301011353</v>
      </c>
      <c r="D215" s="382">
        <v>4607091389807</v>
      </c>
      <c r="E215" s="382"/>
      <c r="F215" s="63">
        <v>0.4</v>
      </c>
      <c r="G215" s="38">
        <v>10</v>
      </c>
      <c r="H215" s="63">
        <v>4</v>
      </c>
      <c r="I215" s="63">
        <v>4.24</v>
      </c>
      <c r="J215" s="38">
        <v>120</v>
      </c>
      <c r="K215" s="38" t="s">
        <v>80</v>
      </c>
      <c r="L215" s="39" t="s">
        <v>111</v>
      </c>
      <c r="M215" s="38">
        <v>55</v>
      </c>
      <c r="N215" s="5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5" s="384"/>
      <c r="P215" s="384"/>
      <c r="Q215" s="384"/>
      <c r="R215" s="385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 t="shared" si="11"/>
        <v/>
      </c>
      <c r="Y215" s="69" t="s">
        <v>48</v>
      </c>
      <c r="Z215" s="70" t="s">
        <v>48</v>
      </c>
      <c r="AD215" s="71"/>
      <c r="BA215" s="196" t="s">
        <v>66</v>
      </c>
    </row>
    <row r="216" spans="1:53" x14ac:dyDescent="0.2">
      <c r="A216" s="389"/>
      <c r="B216" s="389"/>
      <c r="C216" s="389"/>
      <c r="D216" s="389"/>
      <c r="E216" s="389"/>
      <c r="F216" s="389"/>
      <c r="G216" s="389"/>
      <c r="H216" s="389"/>
      <c r="I216" s="389"/>
      <c r="J216" s="389"/>
      <c r="K216" s="389"/>
      <c r="L216" s="389"/>
      <c r="M216" s="390"/>
      <c r="N216" s="386" t="s">
        <v>43</v>
      </c>
      <c r="O216" s="387"/>
      <c r="P216" s="387"/>
      <c r="Q216" s="387"/>
      <c r="R216" s="387"/>
      <c r="S216" s="387"/>
      <c r="T216" s="388"/>
      <c r="U216" s="43" t="s">
        <v>42</v>
      </c>
      <c r="V216" s="44">
        <f>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</f>
        <v>0</v>
      </c>
      <c r="W216" s="44">
        <f>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</f>
        <v>0</v>
      </c>
      <c r="X216" s="44">
        <f>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</f>
        <v>0</v>
      </c>
      <c r="Y216" s="68"/>
      <c r="Z216" s="68"/>
    </row>
    <row r="217" spans="1:53" x14ac:dyDescent="0.2">
      <c r="A217" s="389"/>
      <c r="B217" s="389"/>
      <c r="C217" s="389"/>
      <c r="D217" s="389"/>
      <c r="E217" s="389"/>
      <c r="F217" s="389"/>
      <c r="G217" s="389"/>
      <c r="H217" s="389"/>
      <c r="I217" s="389"/>
      <c r="J217" s="389"/>
      <c r="K217" s="389"/>
      <c r="L217" s="389"/>
      <c r="M217" s="390"/>
      <c r="N217" s="386" t="s">
        <v>43</v>
      </c>
      <c r="O217" s="387"/>
      <c r="P217" s="387"/>
      <c r="Q217" s="387"/>
      <c r="R217" s="387"/>
      <c r="S217" s="387"/>
      <c r="T217" s="388"/>
      <c r="U217" s="43" t="s">
        <v>0</v>
      </c>
      <c r="V217" s="44">
        <f>IFERROR(SUM(V201:V215),"0")</f>
        <v>0</v>
      </c>
      <c r="W217" s="44">
        <f>IFERROR(SUM(W201:W215),"0")</f>
        <v>0</v>
      </c>
      <c r="X217" s="43"/>
      <c r="Y217" s="68"/>
      <c r="Z217" s="68"/>
    </row>
    <row r="218" spans="1:53" ht="14.25" customHeight="1" x14ac:dyDescent="0.25">
      <c r="A218" s="381" t="s">
        <v>108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67"/>
      <c r="Z218" s="67"/>
    </row>
    <row r="219" spans="1:53" ht="27" customHeight="1" x14ac:dyDescent="0.25">
      <c r="A219" s="64" t="s">
        <v>377</v>
      </c>
      <c r="B219" s="64" t="s">
        <v>378</v>
      </c>
      <c r="C219" s="37">
        <v>4301020254</v>
      </c>
      <c r="D219" s="382">
        <v>4680115881914</v>
      </c>
      <c r="E219" s="382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80</v>
      </c>
      <c r="L219" s="39" t="s">
        <v>111</v>
      </c>
      <c r="M219" s="38">
        <v>90</v>
      </c>
      <c r="N219" s="51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9" s="384"/>
      <c r="P219" s="384"/>
      <c r="Q219" s="384"/>
      <c r="R219" s="385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IFERROR(IF(W219=0,"",ROUNDUP(W219/H219,0)*0.00937),"")</f>
        <v/>
      </c>
      <c r="Y219" s="69" t="s">
        <v>48</v>
      </c>
      <c r="Z219" s="70" t="s">
        <v>48</v>
      </c>
      <c r="AD219" s="71"/>
      <c r="BA219" s="197" t="s">
        <v>66</v>
      </c>
    </row>
    <row r="220" spans="1:53" x14ac:dyDescent="0.2">
      <c r="A220" s="389"/>
      <c r="B220" s="389"/>
      <c r="C220" s="389"/>
      <c r="D220" s="389"/>
      <c r="E220" s="389"/>
      <c r="F220" s="389"/>
      <c r="G220" s="389"/>
      <c r="H220" s="389"/>
      <c r="I220" s="389"/>
      <c r="J220" s="389"/>
      <c r="K220" s="389"/>
      <c r="L220" s="389"/>
      <c r="M220" s="390"/>
      <c r="N220" s="386" t="s">
        <v>43</v>
      </c>
      <c r="O220" s="387"/>
      <c r="P220" s="387"/>
      <c r="Q220" s="387"/>
      <c r="R220" s="387"/>
      <c r="S220" s="387"/>
      <c r="T220" s="388"/>
      <c r="U220" s="43" t="s">
        <v>42</v>
      </c>
      <c r="V220" s="44">
        <f>IFERROR(V219/H219,"0")</f>
        <v>0</v>
      </c>
      <c r="W220" s="44">
        <f>IFERROR(W219/H219,"0")</f>
        <v>0</v>
      </c>
      <c r="X220" s="44">
        <f>IFERROR(IF(X219="",0,X219),"0")</f>
        <v>0</v>
      </c>
      <c r="Y220" s="68"/>
      <c r="Z220" s="68"/>
    </row>
    <row r="221" spans="1:53" x14ac:dyDescent="0.2">
      <c r="A221" s="389"/>
      <c r="B221" s="389"/>
      <c r="C221" s="389"/>
      <c r="D221" s="389"/>
      <c r="E221" s="389"/>
      <c r="F221" s="389"/>
      <c r="G221" s="389"/>
      <c r="H221" s="389"/>
      <c r="I221" s="389"/>
      <c r="J221" s="389"/>
      <c r="K221" s="389"/>
      <c r="L221" s="389"/>
      <c r="M221" s="390"/>
      <c r="N221" s="386" t="s">
        <v>43</v>
      </c>
      <c r="O221" s="387"/>
      <c r="P221" s="387"/>
      <c r="Q221" s="387"/>
      <c r="R221" s="387"/>
      <c r="S221" s="387"/>
      <c r="T221" s="388"/>
      <c r="U221" s="43" t="s">
        <v>0</v>
      </c>
      <c r="V221" s="44">
        <f>IFERROR(SUM(V219:V219),"0")</f>
        <v>0</v>
      </c>
      <c r="W221" s="44">
        <f>IFERROR(SUM(W219:W219),"0")</f>
        <v>0</v>
      </c>
      <c r="X221" s="43"/>
      <c r="Y221" s="68"/>
      <c r="Z221" s="68"/>
    </row>
    <row r="222" spans="1:53" ht="14.25" customHeight="1" x14ac:dyDescent="0.25">
      <c r="A222" s="381" t="s">
        <v>76</v>
      </c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1"/>
      <c r="M222" s="381"/>
      <c r="N222" s="381"/>
      <c r="O222" s="381"/>
      <c r="P222" s="381"/>
      <c r="Q222" s="381"/>
      <c r="R222" s="381"/>
      <c r="S222" s="381"/>
      <c r="T222" s="381"/>
      <c r="U222" s="381"/>
      <c r="V222" s="381"/>
      <c r="W222" s="381"/>
      <c r="X222" s="381"/>
      <c r="Y222" s="67"/>
      <c r="Z222" s="67"/>
    </row>
    <row r="223" spans="1:53" ht="27" customHeight="1" x14ac:dyDescent="0.25">
      <c r="A223" s="64" t="s">
        <v>379</v>
      </c>
      <c r="B223" s="64" t="s">
        <v>380</v>
      </c>
      <c r="C223" s="37">
        <v>4301030878</v>
      </c>
      <c r="D223" s="382">
        <v>4607091387193</v>
      </c>
      <c r="E223" s="382"/>
      <c r="F223" s="63">
        <v>0.7</v>
      </c>
      <c r="G223" s="38">
        <v>6</v>
      </c>
      <c r="H223" s="63">
        <v>4.2</v>
      </c>
      <c r="I223" s="63">
        <v>4.46</v>
      </c>
      <c r="J223" s="38">
        <v>156</v>
      </c>
      <c r="K223" s="38" t="s">
        <v>80</v>
      </c>
      <c r="L223" s="39" t="s">
        <v>79</v>
      </c>
      <c r="M223" s="38">
        <v>35</v>
      </c>
      <c r="N223" s="5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3" s="384"/>
      <c r="P223" s="384"/>
      <c r="Q223" s="384"/>
      <c r="R223" s="385"/>
      <c r="S223" s="40" t="s">
        <v>48</v>
      </c>
      <c r="T223" s="40" t="s">
        <v>48</v>
      </c>
      <c r="U223" s="41" t="s">
        <v>0</v>
      </c>
      <c r="V223" s="59">
        <v>70</v>
      </c>
      <c r="W223" s="56">
        <f>IFERROR(IF(V223="",0,CEILING((V223/$H223),1)*$H223),"")</f>
        <v>71.400000000000006</v>
      </c>
      <c r="X223" s="42">
        <f>IFERROR(IF(W223=0,"",ROUNDUP(W223/H223,0)*0.00753),"")</f>
        <v>0.12801000000000001</v>
      </c>
      <c r="Y223" s="69" t="s">
        <v>48</v>
      </c>
      <c r="Z223" s="70" t="s">
        <v>48</v>
      </c>
      <c r="AD223" s="71"/>
      <c r="BA223" s="198" t="s">
        <v>66</v>
      </c>
    </row>
    <row r="224" spans="1:53" ht="27" customHeight="1" x14ac:dyDescent="0.25">
      <c r="A224" s="64" t="s">
        <v>381</v>
      </c>
      <c r="B224" s="64" t="s">
        <v>382</v>
      </c>
      <c r="C224" s="37">
        <v>4301031153</v>
      </c>
      <c r="D224" s="382">
        <v>4607091387230</v>
      </c>
      <c r="E224" s="382"/>
      <c r="F224" s="63">
        <v>0.7</v>
      </c>
      <c r="G224" s="38">
        <v>6</v>
      </c>
      <c r="H224" s="63">
        <v>4.2</v>
      </c>
      <c r="I224" s="63">
        <v>4.46</v>
      </c>
      <c r="J224" s="38">
        <v>156</v>
      </c>
      <c r="K224" s="38" t="s">
        <v>80</v>
      </c>
      <c r="L224" s="39" t="s">
        <v>79</v>
      </c>
      <c r="M224" s="38">
        <v>40</v>
      </c>
      <c r="N224" s="5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4" s="384"/>
      <c r="P224" s="384"/>
      <c r="Q224" s="384"/>
      <c r="R224" s="385"/>
      <c r="S224" s="40" t="s">
        <v>48</v>
      </c>
      <c r="T224" s="40" t="s">
        <v>48</v>
      </c>
      <c r="U224" s="41" t="s">
        <v>0</v>
      </c>
      <c r="V224" s="59">
        <v>12</v>
      </c>
      <c r="W224" s="56">
        <f>IFERROR(IF(V224="",0,CEILING((V224/$H224),1)*$H224),"")</f>
        <v>12.600000000000001</v>
      </c>
      <c r="X224" s="42">
        <f>IFERROR(IF(W224=0,"",ROUNDUP(W224/H224,0)*0.00753),"")</f>
        <v>2.2589999999999999E-2</v>
      </c>
      <c r="Y224" s="69" t="s">
        <v>48</v>
      </c>
      <c r="Z224" s="70" t="s">
        <v>48</v>
      </c>
      <c r="AD224" s="71"/>
      <c r="BA224" s="199" t="s">
        <v>66</v>
      </c>
    </row>
    <row r="225" spans="1:53" ht="27" customHeight="1" x14ac:dyDescent="0.25">
      <c r="A225" s="64" t="s">
        <v>383</v>
      </c>
      <c r="B225" s="64" t="s">
        <v>384</v>
      </c>
      <c r="C225" s="37">
        <v>4301031152</v>
      </c>
      <c r="D225" s="382">
        <v>4607091387285</v>
      </c>
      <c r="E225" s="382"/>
      <c r="F225" s="63">
        <v>0.35</v>
      </c>
      <c r="G225" s="38">
        <v>6</v>
      </c>
      <c r="H225" s="63">
        <v>2.1</v>
      </c>
      <c r="I225" s="63">
        <v>2.23</v>
      </c>
      <c r="J225" s="38">
        <v>234</v>
      </c>
      <c r="K225" s="38" t="s">
        <v>184</v>
      </c>
      <c r="L225" s="39" t="s">
        <v>79</v>
      </c>
      <c r="M225" s="38">
        <v>40</v>
      </c>
      <c r="N225" s="5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5" s="384"/>
      <c r="P225" s="384"/>
      <c r="Q225" s="384"/>
      <c r="R225" s="385"/>
      <c r="S225" s="40" t="s">
        <v>48</v>
      </c>
      <c r="T225" s="40" t="s">
        <v>48</v>
      </c>
      <c r="U225" s="41" t="s">
        <v>0</v>
      </c>
      <c r="V225" s="59">
        <v>0</v>
      </c>
      <c r="W225" s="56">
        <f>IFERROR(IF(V225="",0,CEILING((V225/$H225),1)*$H225),"")</f>
        <v>0</v>
      </c>
      <c r="X225" s="42" t="str">
        <f>IFERROR(IF(W225=0,"",ROUNDUP(W225/H225,0)*0.00502),"")</f>
        <v/>
      </c>
      <c r="Y225" s="69" t="s">
        <v>48</v>
      </c>
      <c r="Z225" s="70" t="s">
        <v>48</v>
      </c>
      <c r="AD225" s="71"/>
      <c r="BA225" s="200" t="s">
        <v>66</v>
      </c>
    </row>
    <row r="226" spans="1:53" ht="27" customHeight="1" x14ac:dyDescent="0.25">
      <c r="A226" s="64" t="s">
        <v>385</v>
      </c>
      <c r="B226" s="64" t="s">
        <v>386</v>
      </c>
      <c r="C226" s="37">
        <v>4301031151</v>
      </c>
      <c r="D226" s="382">
        <v>4607091389845</v>
      </c>
      <c r="E226" s="382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184</v>
      </c>
      <c r="L226" s="39" t="s">
        <v>79</v>
      </c>
      <c r="M226" s="38">
        <v>40</v>
      </c>
      <c r="N226" s="51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6" s="384"/>
      <c r="P226" s="384"/>
      <c r="Q226" s="384"/>
      <c r="R226" s="385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IFERROR(IF(W226=0,"",ROUNDUP(W226/H226,0)*0.00502),"")</f>
        <v/>
      </c>
      <c r="Y226" s="69" t="s">
        <v>48</v>
      </c>
      <c r="Z226" s="70" t="s">
        <v>48</v>
      </c>
      <c r="AD226" s="71"/>
      <c r="BA226" s="201" t="s">
        <v>66</v>
      </c>
    </row>
    <row r="227" spans="1:53" x14ac:dyDescent="0.2">
      <c r="A227" s="389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90"/>
      <c r="N227" s="386" t="s">
        <v>43</v>
      </c>
      <c r="O227" s="387"/>
      <c r="P227" s="387"/>
      <c r="Q227" s="387"/>
      <c r="R227" s="387"/>
      <c r="S227" s="387"/>
      <c r="T227" s="388"/>
      <c r="U227" s="43" t="s">
        <v>42</v>
      </c>
      <c r="V227" s="44">
        <f>IFERROR(V223/H223,"0")+IFERROR(V224/H224,"0")+IFERROR(V225/H225,"0")+IFERROR(V226/H226,"0")</f>
        <v>19.523809523809522</v>
      </c>
      <c r="W227" s="44">
        <f>IFERROR(W223/H223,"0")+IFERROR(W224/H224,"0")+IFERROR(W225/H225,"0")+IFERROR(W226/H226,"0")</f>
        <v>20</v>
      </c>
      <c r="X227" s="44">
        <f>IFERROR(IF(X223="",0,X223),"0")+IFERROR(IF(X224="",0,X224),"0")+IFERROR(IF(X225="",0,X225),"0")+IFERROR(IF(X226="",0,X226),"0")</f>
        <v>0.15060000000000001</v>
      </c>
      <c r="Y227" s="68"/>
      <c r="Z227" s="68"/>
    </row>
    <row r="228" spans="1:53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90"/>
      <c r="N228" s="386" t="s">
        <v>43</v>
      </c>
      <c r="O228" s="387"/>
      <c r="P228" s="387"/>
      <c r="Q228" s="387"/>
      <c r="R228" s="387"/>
      <c r="S228" s="387"/>
      <c r="T228" s="388"/>
      <c r="U228" s="43" t="s">
        <v>0</v>
      </c>
      <c r="V228" s="44">
        <f>IFERROR(SUM(V223:V226),"0")</f>
        <v>82</v>
      </c>
      <c r="W228" s="44">
        <f>IFERROR(SUM(W223:W226),"0")</f>
        <v>84</v>
      </c>
      <c r="X228" s="43"/>
      <c r="Y228" s="68"/>
      <c r="Z228" s="68"/>
    </row>
    <row r="229" spans="1:53" ht="14.25" customHeight="1" x14ac:dyDescent="0.25">
      <c r="A229" s="381" t="s">
        <v>81</v>
      </c>
      <c r="B229" s="381"/>
      <c r="C229" s="381"/>
      <c r="D229" s="381"/>
      <c r="E229" s="381"/>
      <c r="F229" s="381"/>
      <c r="G229" s="381"/>
      <c r="H229" s="381"/>
      <c r="I229" s="381"/>
      <c r="J229" s="381"/>
      <c r="K229" s="381"/>
      <c r="L229" s="381"/>
      <c r="M229" s="381"/>
      <c r="N229" s="381"/>
      <c r="O229" s="381"/>
      <c r="P229" s="381"/>
      <c r="Q229" s="381"/>
      <c r="R229" s="381"/>
      <c r="S229" s="381"/>
      <c r="T229" s="381"/>
      <c r="U229" s="381"/>
      <c r="V229" s="381"/>
      <c r="W229" s="381"/>
      <c r="X229" s="381"/>
      <c r="Y229" s="67"/>
      <c r="Z229" s="67"/>
    </row>
    <row r="230" spans="1:53" ht="16.5" customHeight="1" x14ac:dyDescent="0.25">
      <c r="A230" s="64" t="s">
        <v>387</v>
      </c>
      <c r="B230" s="64" t="s">
        <v>388</v>
      </c>
      <c r="C230" s="37">
        <v>4301051100</v>
      </c>
      <c r="D230" s="382">
        <v>4607091387766</v>
      </c>
      <c r="E230" s="382"/>
      <c r="F230" s="63">
        <v>1.35</v>
      </c>
      <c r="G230" s="38">
        <v>6</v>
      </c>
      <c r="H230" s="63">
        <v>8.1</v>
      </c>
      <c r="I230" s="63">
        <v>8.6579999999999995</v>
      </c>
      <c r="J230" s="38">
        <v>56</v>
      </c>
      <c r="K230" s="38" t="s">
        <v>112</v>
      </c>
      <c r="L230" s="39" t="s">
        <v>133</v>
      </c>
      <c r="M230" s="38">
        <v>40</v>
      </c>
      <c r="N230" s="5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0" s="384"/>
      <c r="P230" s="384"/>
      <c r="Q230" s="384"/>
      <c r="R230" s="385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ref="W230:W238" si="12">IFERROR(IF(V230="",0,CEILING((V230/$H230),1)*$H230),"")</f>
        <v>0</v>
      </c>
      <c r="X230" s="42" t="str">
        <f>IFERROR(IF(W230=0,"",ROUNDUP(W230/H230,0)*0.02175),"")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4301051116</v>
      </c>
      <c r="D231" s="382">
        <v>4607091387957</v>
      </c>
      <c r="E231" s="382"/>
      <c r="F231" s="63">
        <v>1.3</v>
      </c>
      <c r="G231" s="38">
        <v>6</v>
      </c>
      <c r="H231" s="63">
        <v>7.8</v>
      </c>
      <c r="I231" s="63">
        <v>8.3640000000000008</v>
      </c>
      <c r="J231" s="38">
        <v>56</v>
      </c>
      <c r="K231" s="38" t="s">
        <v>112</v>
      </c>
      <c r="L231" s="39" t="s">
        <v>79</v>
      </c>
      <c r="M231" s="38">
        <v>40</v>
      </c>
      <c r="N231" s="5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1" s="384"/>
      <c r="P231" s="384"/>
      <c r="Q231" s="384"/>
      <c r="R231" s="385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IFERROR(IF(W231=0,"",ROUNDUP(W231/H231,0)*0.02175),"")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4301051115</v>
      </c>
      <c r="D232" s="382">
        <v>4607091387964</v>
      </c>
      <c r="E232" s="382"/>
      <c r="F232" s="63">
        <v>1.35</v>
      </c>
      <c r="G232" s="38">
        <v>6</v>
      </c>
      <c r="H232" s="63">
        <v>8.1</v>
      </c>
      <c r="I232" s="63">
        <v>8.6460000000000008</v>
      </c>
      <c r="J232" s="38">
        <v>56</v>
      </c>
      <c r="K232" s="38" t="s">
        <v>112</v>
      </c>
      <c r="L232" s="39" t="s">
        <v>79</v>
      </c>
      <c r="M232" s="38">
        <v>40</v>
      </c>
      <c r="N232" s="5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2" s="384"/>
      <c r="P232" s="384"/>
      <c r="Q232" s="384"/>
      <c r="R232" s="385"/>
      <c r="S232" s="40" t="s">
        <v>48</v>
      </c>
      <c r="T232" s="40" t="s">
        <v>48</v>
      </c>
      <c r="U232" s="41" t="s">
        <v>0</v>
      </c>
      <c r="V232" s="59">
        <v>0</v>
      </c>
      <c r="W232" s="56">
        <f t="shared" si="12"/>
        <v>0</v>
      </c>
      <c r="X232" s="42" t="str">
        <f>IFERROR(IF(W232=0,"",ROUNDUP(W232/H232,0)*0.02175),"")</f>
        <v/>
      </c>
      <c r="Y232" s="69" t="s">
        <v>48</v>
      </c>
      <c r="Z232" s="70" t="s">
        <v>48</v>
      </c>
      <c r="AD232" s="71"/>
      <c r="BA232" s="204" t="s">
        <v>66</v>
      </c>
    </row>
    <row r="233" spans="1:53" ht="27" customHeight="1" x14ac:dyDescent="0.25">
      <c r="A233" s="64" t="s">
        <v>393</v>
      </c>
      <c r="B233" s="64" t="s">
        <v>394</v>
      </c>
      <c r="C233" s="37">
        <v>4301051461</v>
      </c>
      <c r="D233" s="382">
        <v>4680115883604</v>
      </c>
      <c r="E233" s="382"/>
      <c r="F233" s="63">
        <v>0.35</v>
      </c>
      <c r="G233" s="38">
        <v>6</v>
      </c>
      <c r="H233" s="63">
        <v>2.1</v>
      </c>
      <c r="I233" s="63">
        <v>2.3719999999999999</v>
      </c>
      <c r="J233" s="38">
        <v>156</v>
      </c>
      <c r="K233" s="38" t="s">
        <v>80</v>
      </c>
      <c r="L233" s="39" t="s">
        <v>133</v>
      </c>
      <c r="M233" s="38">
        <v>45</v>
      </c>
      <c r="N233" s="522" t="s">
        <v>395</v>
      </c>
      <c r="O233" s="384"/>
      <c r="P233" s="384"/>
      <c r="Q233" s="384"/>
      <c r="R233" s="385"/>
      <c r="S233" s="40" t="s">
        <v>48</v>
      </c>
      <c r="T233" s="40" t="s">
        <v>48</v>
      </c>
      <c r="U233" s="41" t="s">
        <v>0</v>
      </c>
      <c r="V233" s="59">
        <v>0</v>
      </c>
      <c r="W233" s="56">
        <f t="shared" si="12"/>
        <v>0</v>
      </c>
      <c r="X233" s="42" t="str">
        <f>IFERROR(IF(W233=0,"",ROUNDUP(W233/H233,0)*0.00753),"")</f>
        <v/>
      </c>
      <c r="Y233" s="69" t="s">
        <v>48</v>
      </c>
      <c r="Z233" s="70" t="s">
        <v>48</v>
      </c>
      <c r="AD233" s="71"/>
      <c r="BA233" s="205" t="s">
        <v>66</v>
      </c>
    </row>
    <row r="234" spans="1:53" ht="27" customHeight="1" x14ac:dyDescent="0.25">
      <c r="A234" s="64" t="s">
        <v>396</v>
      </c>
      <c r="B234" s="64" t="s">
        <v>397</v>
      </c>
      <c r="C234" s="37">
        <v>4301051485</v>
      </c>
      <c r="D234" s="382">
        <v>4680115883567</v>
      </c>
      <c r="E234" s="382"/>
      <c r="F234" s="63">
        <v>0.35</v>
      </c>
      <c r="G234" s="38">
        <v>6</v>
      </c>
      <c r="H234" s="63">
        <v>2.1</v>
      </c>
      <c r="I234" s="63">
        <v>2.36</v>
      </c>
      <c r="J234" s="38">
        <v>156</v>
      </c>
      <c r="K234" s="38" t="s">
        <v>80</v>
      </c>
      <c r="L234" s="39" t="s">
        <v>79</v>
      </c>
      <c r="M234" s="38">
        <v>40</v>
      </c>
      <c r="N234" s="523" t="s">
        <v>398</v>
      </c>
      <c r="O234" s="384"/>
      <c r="P234" s="384"/>
      <c r="Q234" s="384"/>
      <c r="R234" s="385"/>
      <c r="S234" s="40" t="s">
        <v>48</v>
      </c>
      <c r="T234" s="40" t="s">
        <v>48</v>
      </c>
      <c r="U234" s="41" t="s">
        <v>0</v>
      </c>
      <c r="V234" s="59">
        <v>0</v>
      </c>
      <c r="W234" s="56">
        <f t="shared" si="12"/>
        <v>0</v>
      </c>
      <c r="X234" s="42" t="str">
        <f>IFERROR(IF(W234=0,"",ROUNDUP(W234/H234,0)*0.00753),"")</f>
        <v/>
      </c>
      <c r="Y234" s="69" t="s">
        <v>48</v>
      </c>
      <c r="Z234" s="70" t="s">
        <v>48</v>
      </c>
      <c r="AD234" s="71"/>
      <c r="BA234" s="206" t="s">
        <v>66</v>
      </c>
    </row>
    <row r="235" spans="1:53" ht="16.5" customHeight="1" x14ac:dyDescent="0.25">
      <c r="A235" s="64" t="s">
        <v>399</v>
      </c>
      <c r="B235" s="64" t="s">
        <v>400</v>
      </c>
      <c r="C235" s="37">
        <v>4301051134</v>
      </c>
      <c r="D235" s="382">
        <v>4607091381672</v>
      </c>
      <c r="E235" s="382"/>
      <c r="F235" s="63">
        <v>0.6</v>
      </c>
      <c r="G235" s="38">
        <v>6</v>
      </c>
      <c r="H235" s="63">
        <v>3.6</v>
      </c>
      <c r="I235" s="63">
        <v>3.8759999999999999</v>
      </c>
      <c r="J235" s="38">
        <v>120</v>
      </c>
      <c r="K235" s="38" t="s">
        <v>80</v>
      </c>
      <c r="L235" s="39" t="s">
        <v>79</v>
      </c>
      <c r="M235" s="38">
        <v>40</v>
      </c>
      <c r="N235" s="52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5" s="384"/>
      <c r="P235" s="384"/>
      <c r="Q235" s="384"/>
      <c r="R235" s="385"/>
      <c r="S235" s="40" t="s">
        <v>48</v>
      </c>
      <c r="T235" s="40" t="s">
        <v>48</v>
      </c>
      <c r="U235" s="41" t="s">
        <v>0</v>
      </c>
      <c r="V235" s="59">
        <v>0</v>
      </c>
      <c r="W235" s="56">
        <f t="shared" si="12"/>
        <v>0</v>
      </c>
      <c r="X235" s="42" t="str">
        <f>IFERROR(IF(W235=0,"",ROUNDUP(W235/H235,0)*0.00937),"")</f>
        <v/>
      </c>
      <c r="Y235" s="69" t="s">
        <v>48</v>
      </c>
      <c r="Z235" s="70" t="s">
        <v>48</v>
      </c>
      <c r="AD235" s="71"/>
      <c r="BA235" s="207" t="s">
        <v>66</v>
      </c>
    </row>
    <row r="236" spans="1:53" ht="27" customHeight="1" x14ac:dyDescent="0.25">
      <c r="A236" s="64" t="s">
        <v>401</v>
      </c>
      <c r="B236" s="64" t="s">
        <v>402</v>
      </c>
      <c r="C236" s="37">
        <v>4301051130</v>
      </c>
      <c r="D236" s="382">
        <v>4607091387537</v>
      </c>
      <c r="E236" s="382"/>
      <c r="F236" s="63">
        <v>0.45</v>
      </c>
      <c r="G236" s="38">
        <v>6</v>
      </c>
      <c r="H236" s="63">
        <v>2.7</v>
      </c>
      <c r="I236" s="63">
        <v>2.99</v>
      </c>
      <c r="J236" s="38">
        <v>156</v>
      </c>
      <c r="K236" s="38" t="s">
        <v>80</v>
      </c>
      <c r="L236" s="39" t="s">
        <v>79</v>
      </c>
      <c r="M236" s="38">
        <v>40</v>
      </c>
      <c r="N236" s="5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6" s="384"/>
      <c r="P236" s="384"/>
      <c r="Q236" s="384"/>
      <c r="R236" s="385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si="12"/>
        <v>0</v>
      </c>
      <c r="X236" s="42" t="str">
        <f>IFERROR(IF(W236=0,"",ROUNDUP(W236/H236,0)*0.00753),"")</f>
        <v/>
      </c>
      <c r="Y236" s="69" t="s">
        <v>48</v>
      </c>
      <c r="Z236" s="70" t="s">
        <v>48</v>
      </c>
      <c r="AD236" s="71"/>
      <c r="BA236" s="208" t="s">
        <v>66</v>
      </c>
    </row>
    <row r="237" spans="1:53" ht="27" customHeight="1" x14ac:dyDescent="0.25">
      <c r="A237" s="64" t="s">
        <v>403</v>
      </c>
      <c r="B237" s="64" t="s">
        <v>404</v>
      </c>
      <c r="C237" s="37">
        <v>4301051132</v>
      </c>
      <c r="D237" s="382">
        <v>4607091387513</v>
      </c>
      <c r="E237" s="382"/>
      <c r="F237" s="63">
        <v>0.45</v>
      </c>
      <c r="G237" s="38">
        <v>6</v>
      </c>
      <c r="H237" s="63">
        <v>2.7</v>
      </c>
      <c r="I237" s="63">
        <v>2.9780000000000002</v>
      </c>
      <c r="J237" s="38">
        <v>156</v>
      </c>
      <c r="K237" s="38" t="s">
        <v>80</v>
      </c>
      <c r="L237" s="39" t="s">
        <v>79</v>
      </c>
      <c r="M237" s="38">
        <v>40</v>
      </c>
      <c r="N237" s="5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7" s="384"/>
      <c r="P237" s="384"/>
      <c r="Q237" s="384"/>
      <c r="R237" s="385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IFERROR(IF(W237=0,"",ROUNDUP(W237/H237,0)*0.00753),"")</f>
        <v/>
      </c>
      <c r="Y237" s="69" t="s">
        <v>48</v>
      </c>
      <c r="Z237" s="70" t="s">
        <v>48</v>
      </c>
      <c r="AD237" s="71"/>
      <c r="BA237" s="209" t="s">
        <v>66</v>
      </c>
    </row>
    <row r="238" spans="1:53" ht="27" customHeight="1" x14ac:dyDescent="0.25">
      <c r="A238" s="64" t="s">
        <v>405</v>
      </c>
      <c r="B238" s="64" t="s">
        <v>406</v>
      </c>
      <c r="C238" s="37">
        <v>4301051277</v>
      </c>
      <c r="D238" s="382">
        <v>4680115880511</v>
      </c>
      <c r="E238" s="382"/>
      <c r="F238" s="63">
        <v>0.33</v>
      </c>
      <c r="G238" s="38">
        <v>6</v>
      </c>
      <c r="H238" s="63">
        <v>1.98</v>
      </c>
      <c r="I238" s="63">
        <v>2.1800000000000002</v>
      </c>
      <c r="J238" s="38">
        <v>156</v>
      </c>
      <c r="K238" s="38" t="s">
        <v>80</v>
      </c>
      <c r="L238" s="39" t="s">
        <v>133</v>
      </c>
      <c r="M238" s="38">
        <v>40</v>
      </c>
      <c r="N238" s="52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8" s="384"/>
      <c r="P238" s="384"/>
      <c r="Q238" s="384"/>
      <c r="R238" s="385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IFERROR(IF(W238=0,"",ROUNDUP(W238/H238,0)*0.00753),"")</f>
        <v/>
      </c>
      <c r="Y238" s="69" t="s">
        <v>48</v>
      </c>
      <c r="Z238" s="70" t="s">
        <v>48</v>
      </c>
      <c r="AD238" s="71"/>
      <c r="BA238" s="210" t="s">
        <v>66</v>
      </c>
    </row>
    <row r="239" spans="1:53" x14ac:dyDescent="0.2">
      <c r="A239" s="389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90"/>
      <c r="N239" s="386" t="s">
        <v>43</v>
      </c>
      <c r="O239" s="387"/>
      <c r="P239" s="387"/>
      <c r="Q239" s="387"/>
      <c r="R239" s="387"/>
      <c r="S239" s="387"/>
      <c r="T239" s="388"/>
      <c r="U239" s="43" t="s">
        <v>42</v>
      </c>
      <c r="V239" s="44">
        <f>IFERROR(V230/H230,"0")+IFERROR(V231/H231,"0")+IFERROR(V232/H232,"0")+IFERROR(V233/H233,"0")+IFERROR(V234/H234,"0")+IFERROR(V235/H235,"0")+IFERROR(V236/H236,"0")+IFERROR(V237/H237,"0")+IFERROR(V238/H238,"0")</f>
        <v>0</v>
      </c>
      <c r="W239" s="44">
        <f>IFERROR(W230/H230,"0")+IFERROR(W231/H231,"0")+IFERROR(W232/H232,"0")+IFERROR(W233/H233,"0")+IFERROR(W234/H234,"0")+IFERROR(W235/H235,"0")+IFERROR(W236/H236,"0")+IFERROR(W237/H237,"0")+IFERROR(W238/H238,"0")</f>
        <v>0</v>
      </c>
      <c r="X239" s="4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>0</v>
      </c>
      <c r="Y239" s="68"/>
      <c r="Z239" s="68"/>
    </row>
    <row r="240" spans="1:53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90"/>
      <c r="N240" s="386" t="s">
        <v>43</v>
      </c>
      <c r="O240" s="387"/>
      <c r="P240" s="387"/>
      <c r="Q240" s="387"/>
      <c r="R240" s="387"/>
      <c r="S240" s="387"/>
      <c r="T240" s="388"/>
      <c r="U240" s="43" t="s">
        <v>0</v>
      </c>
      <c r="V240" s="44">
        <f>IFERROR(SUM(V230:V238),"0")</f>
        <v>0</v>
      </c>
      <c r="W240" s="44">
        <f>IFERROR(SUM(W230:W238),"0")</f>
        <v>0</v>
      </c>
      <c r="X240" s="43"/>
      <c r="Y240" s="68"/>
      <c r="Z240" s="68"/>
    </row>
    <row r="241" spans="1:53" ht="14.25" customHeight="1" x14ac:dyDescent="0.25">
      <c r="A241" s="381" t="s">
        <v>238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67"/>
      <c r="Z241" s="67"/>
    </row>
    <row r="242" spans="1:53" ht="16.5" customHeight="1" x14ac:dyDescent="0.25">
      <c r="A242" s="64" t="s">
        <v>407</v>
      </c>
      <c r="B242" s="64" t="s">
        <v>408</v>
      </c>
      <c r="C242" s="37">
        <v>4301060326</v>
      </c>
      <c r="D242" s="382">
        <v>4607091380880</v>
      </c>
      <c r="E242" s="382"/>
      <c r="F242" s="63">
        <v>1.4</v>
      </c>
      <c r="G242" s="38">
        <v>6</v>
      </c>
      <c r="H242" s="63">
        <v>8.4</v>
      </c>
      <c r="I242" s="63">
        <v>8.9640000000000004</v>
      </c>
      <c r="J242" s="38">
        <v>56</v>
      </c>
      <c r="K242" s="38" t="s">
        <v>112</v>
      </c>
      <c r="L242" s="39" t="s">
        <v>79</v>
      </c>
      <c r="M242" s="38">
        <v>30</v>
      </c>
      <c r="N242" s="5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2" s="384"/>
      <c r="P242" s="384"/>
      <c r="Q242" s="384"/>
      <c r="R242" s="385"/>
      <c r="S242" s="40" t="s">
        <v>48</v>
      </c>
      <c r="T242" s="40" t="s">
        <v>48</v>
      </c>
      <c r="U242" s="41" t="s">
        <v>0</v>
      </c>
      <c r="V242" s="59">
        <v>50</v>
      </c>
      <c r="W242" s="56">
        <f>IFERROR(IF(V242="",0,CEILING((V242/$H242),1)*$H242),"")</f>
        <v>50.400000000000006</v>
      </c>
      <c r="X242" s="42">
        <f>IFERROR(IF(W242=0,"",ROUNDUP(W242/H242,0)*0.02175),"")</f>
        <v>0.1305</v>
      </c>
      <c r="Y242" s="69" t="s">
        <v>48</v>
      </c>
      <c r="Z242" s="70" t="s">
        <v>48</v>
      </c>
      <c r="AD242" s="71"/>
      <c r="BA242" s="211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4301060308</v>
      </c>
      <c r="D243" s="382">
        <v>4607091384482</v>
      </c>
      <c r="E243" s="382"/>
      <c r="F243" s="63">
        <v>1.3</v>
      </c>
      <c r="G243" s="38">
        <v>6</v>
      </c>
      <c r="H243" s="63">
        <v>7.8</v>
      </c>
      <c r="I243" s="63">
        <v>8.3640000000000008</v>
      </c>
      <c r="J243" s="38">
        <v>56</v>
      </c>
      <c r="K243" s="38" t="s">
        <v>112</v>
      </c>
      <c r="L243" s="39" t="s">
        <v>79</v>
      </c>
      <c r="M243" s="38">
        <v>30</v>
      </c>
      <c r="N243" s="5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3" s="384"/>
      <c r="P243" s="384"/>
      <c r="Q243" s="384"/>
      <c r="R243" s="385"/>
      <c r="S243" s="40" t="s">
        <v>48</v>
      </c>
      <c r="T243" s="40" t="s">
        <v>48</v>
      </c>
      <c r="U243" s="41" t="s">
        <v>0</v>
      </c>
      <c r="V243" s="59">
        <v>200</v>
      </c>
      <c r="W243" s="56">
        <f>IFERROR(IF(V243="",0,CEILING((V243/$H243),1)*$H243),"")</f>
        <v>202.79999999999998</v>
      </c>
      <c r="X243" s="42">
        <f>IFERROR(IF(W243=0,"",ROUNDUP(W243/H243,0)*0.02175),"")</f>
        <v>0.5655</v>
      </c>
      <c r="Y243" s="69" t="s">
        <v>48</v>
      </c>
      <c r="Z243" s="70" t="s">
        <v>48</v>
      </c>
      <c r="AD243" s="71"/>
      <c r="BA243" s="212" t="s">
        <v>66</v>
      </c>
    </row>
    <row r="244" spans="1:53" ht="16.5" customHeight="1" x14ac:dyDescent="0.25">
      <c r="A244" s="64" t="s">
        <v>411</v>
      </c>
      <c r="B244" s="64" t="s">
        <v>412</v>
      </c>
      <c r="C244" s="37">
        <v>4301060325</v>
      </c>
      <c r="D244" s="382">
        <v>4607091380897</v>
      </c>
      <c r="E244" s="382"/>
      <c r="F244" s="63">
        <v>1.4</v>
      </c>
      <c r="G244" s="38">
        <v>6</v>
      </c>
      <c r="H244" s="63">
        <v>8.4</v>
      </c>
      <c r="I244" s="63">
        <v>8.9640000000000004</v>
      </c>
      <c r="J244" s="38">
        <v>56</v>
      </c>
      <c r="K244" s="38" t="s">
        <v>112</v>
      </c>
      <c r="L244" s="39" t="s">
        <v>79</v>
      </c>
      <c r="M244" s="38">
        <v>30</v>
      </c>
      <c r="N244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4" s="384"/>
      <c r="P244" s="384"/>
      <c r="Q244" s="384"/>
      <c r="R244" s="385"/>
      <c r="S244" s="40" t="s">
        <v>48</v>
      </c>
      <c r="T244" s="40" t="s">
        <v>48</v>
      </c>
      <c r="U244" s="41" t="s">
        <v>0</v>
      </c>
      <c r="V244" s="59">
        <v>20</v>
      </c>
      <c r="W244" s="56">
        <f>IFERROR(IF(V244="",0,CEILING((V244/$H244),1)*$H244),"")</f>
        <v>25.200000000000003</v>
      </c>
      <c r="X244" s="42">
        <f>IFERROR(IF(W244=0,"",ROUNDUP(W244/H244,0)*0.02175),"")</f>
        <v>6.5250000000000002E-2</v>
      </c>
      <c r="Y244" s="69" t="s">
        <v>48</v>
      </c>
      <c r="Z244" s="70" t="s">
        <v>48</v>
      </c>
      <c r="AD244" s="71"/>
      <c r="BA244" s="213" t="s">
        <v>66</v>
      </c>
    </row>
    <row r="245" spans="1:53" x14ac:dyDescent="0.2">
      <c r="A245" s="389"/>
      <c r="B245" s="389"/>
      <c r="C245" s="389"/>
      <c r="D245" s="389"/>
      <c r="E245" s="389"/>
      <c r="F245" s="389"/>
      <c r="G245" s="389"/>
      <c r="H245" s="389"/>
      <c r="I245" s="389"/>
      <c r="J245" s="389"/>
      <c r="K245" s="389"/>
      <c r="L245" s="389"/>
      <c r="M245" s="390"/>
      <c r="N245" s="386" t="s">
        <v>43</v>
      </c>
      <c r="O245" s="387"/>
      <c r="P245" s="387"/>
      <c r="Q245" s="387"/>
      <c r="R245" s="387"/>
      <c r="S245" s="387"/>
      <c r="T245" s="388"/>
      <c r="U245" s="43" t="s">
        <v>42</v>
      </c>
      <c r="V245" s="44">
        <f>IFERROR(V242/H242,"0")+IFERROR(V243/H243,"0")+IFERROR(V244/H244,"0")</f>
        <v>33.974358974358978</v>
      </c>
      <c r="W245" s="44">
        <f>IFERROR(W242/H242,"0")+IFERROR(W243/H243,"0")+IFERROR(W244/H244,"0")</f>
        <v>35</v>
      </c>
      <c r="X245" s="44">
        <f>IFERROR(IF(X242="",0,X242),"0")+IFERROR(IF(X243="",0,X243),"0")+IFERROR(IF(X244="",0,X244),"0")</f>
        <v>0.76124999999999998</v>
      </c>
      <c r="Y245" s="68"/>
      <c r="Z245" s="68"/>
    </row>
    <row r="246" spans="1:53" x14ac:dyDescent="0.2">
      <c r="A246" s="389"/>
      <c r="B246" s="389"/>
      <c r="C246" s="389"/>
      <c r="D246" s="389"/>
      <c r="E246" s="389"/>
      <c r="F246" s="389"/>
      <c r="G246" s="389"/>
      <c r="H246" s="389"/>
      <c r="I246" s="389"/>
      <c r="J246" s="389"/>
      <c r="K246" s="389"/>
      <c r="L246" s="389"/>
      <c r="M246" s="390"/>
      <c r="N246" s="386" t="s">
        <v>43</v>
      </c>
      <c r="O246" s="387"/>
      <c r="P246" s="387"/>
      <c r="Q246" s="387"/>
      <c r="R246" s="387"/>
      <c r="S246" s="387"/>
      <c r="T246" s="388"/>
      <c r="U246" s="43" t="s">
        <v>0</v>
      </c>
      <c r="V246" s="44">
        <f>IFERROR(SUM(V242:V244),"0")</f>
        <v>270</v>
      </c>
      <c r="W246" s="44">
        <f>IFERROR(SUM(W242:W244),"0")</f>
        <v>278.39999999999998</v>
      </c>
      <c r="X246" s="43"/>
      <c r="Y246" s="68"/>
      <c r="Z246" s="68"/>
    </row>
    <row r="247" spans="1:53" ht="14.25" customHeight="1" x14ac:dyDescent="0.25">
      <c r="A247" s="381" t="s">
        <v>94</v>
      </c>
      <c r="B247" s="381"/>
      <c r="C247" s="381"/>
      <c r="D247" s="381"/>
      <c r="E247" s="381"/>
      <c r="F247" s="381"/>
      <c r="G247" s="381"/>
      <c r="H247" s="381"/>
      <c r="I247" s="381"/>
      <c r="J247" s="381"/>
      <c r="K247" s="381"/>
      <c r="L247" s="381"/>
      <c r="M247" s="381"/>
      <c r="N247" s="381"/>
      <c r="O247" s="381"/>
      <c r="P247" s="381"/>
      <c r="Q247" s="381"/>
      <c r="R247" s="381"/>
      <c r="S247" s="381"/>
      <c r="T247" s="381"/>
      <c r="U247" s="381"/>
      <c r="V247" s="381"/>
      <c r="W247" s="381"/>
      <c r="X247" s="381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4301030232</v>
      </c>
      <c r="D248" s="382">
        <v>4607091388374</v>
      </c>
      <c r="E248" s="382"/>
      <c r="F248" s="63">
        <v>0.38</v>
      </c>
      <c r="G248" s="38">
        <v>8</v>
      </c>
      <c r="H248" s="63">
        <v>3.04</v>
      </c>
      <c r="I248" s="63">
        <v>3.28</v>
      </c>
      <c r="J248" s="38">
        <v>156</v>
      </c>
      <c r="K248" s="38" t="s">
        <v>80</v>
      </c>
      <c r="L248" s="39" t="s">
        <v>98</v>
      </c>
      <c r="M248" s="38">
        <v>180</v>
      </c>
      <c r="N248" s="531" t="s">
        <v>415</v>
      </c>
      <c r="O248" s="384"/>
      <c r="P248" s="384"/>
      <c r="Q248" s="384"/>
      <c r="R248" s="385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4" t="s">
        <v>66</v>
      </c>
    </row>
    <row r="249" spans="1:53" ht="27" customHeight="1" x14ac:dyDescent="0.25">
      <c r="A249" s="64" t="s">
        <v>416</v>
      </c>
      <c r="B249" s="64" t="s">
        <v>417</v>
      </c>
      <c r="C249" s="37">
        <v>4301030235</v>
      </c>
      <c r="D249" s="382">
        <v>4607091388381</v>
      </c>
      <c r="E249" s="382"/>
      <c r="F249" s="63">
        <v>0.38</v>
      </c>
      <c r="G249" s="38">
        <v>8</v>
      </c>
      <c r="H249" s="63">
        <v>3.04</v>
      </c>
      <c r="I249" s="63">
        <v>3.32</v>
      </c>
      <c r="J249" s="38">
        <v>156</v>
      </c>
      <c r="K249" s="38" t="s">
        <v>80</v>
      </c>
      <c r="L249" s="39" t="s">
        <v>98</v>
      </c>
      <c r="M249" s="38">
        <v>180</v>
      </c>
      <c r="N249" s="532" t="s">
        <v>418</v>
      </c>
      <c r="O249" s="384"/>
      <c r="P249" s="384"/>
      <c r="Q249" s="384"/>
      <c r="R249" s="385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5" t="s">
        <v>66</v>
      </c>
    </row>
    <row r="250" spans="1:53" ht="27" customHeight="1" x14ac:dyDescent="0.25">
      <c r="A250" s="64" t="s">
        <v>419</v>
      </c>
      <c r="B250" s="64" t="s">
        <v>420</v>
      </c>
      <c r="C250" s="37">
        <v>4301030233</v>
      </c>
      <c r="D250" s="382">
        <v>4607091388404</v>
      </c>
      <c r="E250" s="382"/>
      <c r="F250" s="63">
        <v>0.17</v>
      </c>
      <c r="G250" s="38">
        <v>15</v>
      </c>
      <c r="H250" s="63">
        <v>2.5499999999999998</v>
      </c>
      <c r="I250" s="63">
        <v>2.9</v>
      </c>
      <c r="J250" s="38">
        <v>156</v>
      </c>
      <c r="K250" s="38" t="s">
        <v>80</v>
      </c>
      <c r="L250" s="39" t="s">
        <v>98</v>
      </c>
      <c r="M250" s="38">
        <v>180</v>
      </c>
      <c r="N250" s="53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0" s="384"/>
      <c r="P250" s="384"/>
      <c r="Q250" s="384"/>
      <c r="R250" s="385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IFERROR(IF(W250=0,"",ROUNDUP(W250/H250,0)*0.00753),"")</f>
        <v/>
      </c>
      <c r="Y250" s="69" t="s">
        <v>48</v>
      </c>
      <c r="Z250" s="70" t="s">
        <v>48</v>
      </c>
      <c r="AD250" s="71"/>
      <c r="BA250" s="216" t="s">
        <v>66</v>
      </c>
    </row>
    <row r="251" spans="1:53" x14ac:dyDescent="0.2">
      <c r="A251" s="389"/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90"/>
      <c r="N251" s="386" t="s">
        <v>43</v>
      </c>
      <c r="O251" s="387"/>
      <c r="P251" s="387"/>
      <c r="Q251" s="387"/>
      <c r="R251" s="387"/>
      <c r="S251" s="387"/>
      <c r="T251" s="388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89"/>
      <c r="B252" s="389"/>
      <c r="C252" s="389"/>
      <c r="D252" s="389"/>
      <c r="E252" s="389"/>
      <c r="F252" s="389"/>
      <c r="G252" s="389"/>
      <c r="H252" s="389"/>
      <c r="I252" s="389"/>
      <c r="J252" s="389"/>
      <c r="K252" s="389"/>
      <c r="L252" s="389"/>
      <c r="M252" s="390"/>
      <c r="N252" s="386" t="s">
        <v>43</v>
      </c>
      <c r="O252" s="387"/>
      <c r="P252" s="387"/>
      <c r="Q252" s="387"/>
      <c r="R252" s="387"/>
      <c r="S252" s="387"/>
      <c r="T252" s="388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81" t="s">
        <v>421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67"/>
      <c r="Z253" s="67"/>
    </row>
    <row r="254" spans="1:53" ht="16.5" customHeight="1" x14ac:dyDescent="0.25">
      <c r="A254" s="64" t="s">
        <v>422</v>
      </c>
      <c r="B254" s="64" t="s">
        <v>423</v>
      </c>
      <c r="C254" s="37">
        <v>4301180007</v>
      </c>
      <c r="D254" s="382">
        <v>4680115881808</v>
      </c>
      <c r="E254" s="382"/>
      <c r="F254" s="63">
        <v>0.1</v>
      </c>
      <c r="G254" s="38">
        <v>20</v>
      </c>
      <c r="H254" s="63">
        <v>2</v>
      </c>
      <c r="I254" s="63">
        <v>2.2400000000000002</v>
      </c>
      <c r="J254" s="38">
        <v>238</v>
      </c>
      <c r="K254" s="38" t="s">
        <v>425</v>
      </c>
      <c r="L254" s="39" t="s">
        <v>424</v>
      </c>
      <c r="M254" s="38">
        <v>730</v>
      </c>
      <c r="N254" s="5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4" s="384"/>
      <c r="P254" s="384"/>
      <c r="Q254" s="384"/>
      <c r="R254" s="385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IFERROR(IF(W254=0,"",ROUNDUP(W254/H254,0)*0.00474),"")</f>
        <v/>
      </c>
      <c r="Y254" s="69" t="s">
        <v>48</v>
      </c>
      <c r="Z254" s="70" t="s">
        <v>48</v>
      </c>
      <c r="AD254" s="71"/>
      <c r="BA254" s="217" t="s">
        <v>66</v>
      </c>
    </row>
    <row r="255" spans="1:53" ht="27" customHeight="1" x14ac:dyDescent="0.25">
      <c r="A255" s="64" t="s">
        <v>426</v>
      </c>
      <c r="B255" s="64" t="s">
        <v>427</v>
      </c>
      <c r="C255" s="37">
        <v>4301180006</v>
      </c>
      <c r="D255" s="382">
        <v>4680115881822</v>
      </c>
      <c r="E255" s="382"/>
      <c r="F255" s="63">
        <v>0.1</v>
      </c>
      <c r="G255" s="38">
        <v>20</v>
      </c>
      <c r="H255" s="63">
        <v>2</v>
      </c>
      <c r="I255" s="63">
        <v>2.2400000000000002</v>
      </c>
      <c r="J255" s="38">
        <v>238</v>
      </c>
      <c r="K255" s="38" t="s">
        <v>425</v>
      </c>
      <c r="L255" s="39" t="s">
        <v>424</v>
      </c>
      <c r="M255" s="38">
        <v>730</v>
      </c>
      <c r="N255" s="5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5" s="384"/>
      <c r="P255" s="384"/>
      <c r="Q255" s="384"/>
      <c r="R255" s="385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IFERROR(IF(W255=0,"",ROUNDUP(W255/H255,0)*0.00474),"")</f>
        <v/>
      </c>
      <c r="Y255" s="69" t="s">
        <v>48</v>
      </c>
      <c r="Z255" s="70" t="s">
        <v>48</v>
      </c>
      <c r="AD255" s="71"/>
      <c r="BA255" s="218" t="s">
        <v>66</v>
      </c>
    </row>
    <row r="256" spans="1:53" ht="27" customHeight="1" x14ac:dyDescent="0.25">
      <c r="A256" s="64" t="s">
        <v>428</v>
      </c>
      <c r="B256" s="64" t="s">
        <v>429</v>
      </c>
      <c r="C256" s="37">
        <v>4301180001</v>
      </c>
      <c r="D256" s="382">
        <v>4680115880016</v>
      </c>
      <c r="E256" s="382"/>
      <c r="F256" s="63">
        <v>0.1</v>
      </c>
      <c r="G256" s="38">
        <v>20</v>
      </c>
      <c r="H256" s="63">
        <v>2</v>
      </c>
      <c r="I256" s="63">
        <v>2.2400000000000002</v>
      </c>
      <c r="J256" s="38">
        <v>238</v>
      </c>
      <c r="K256" s="38" t="s">
        <v>425</v>
      </c>
      <c r="L256" s="39" t="s">
        <v>424</v>
      </c>
      <c r="M256" s="38">
        <v>730</v>
      </c>
      <c r="N256" s="5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6" s="384"/>
      <c r="P256" s="384"/>
      <c r="Q256" s="384"/>
      <c r="R256" s="385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IFERROR(IF(W256=0,"",ROUNDUP(W256/H256,0)*0.00474),"")</f>
        <v/>
      </c>
      <c r="Y256" s="69" t="s">
        <v>48</v>
      </c>
      <c r="Z256" s="70" t="s">
        <v>48</v>
      </c>
      <c r="AD256" s="71"/>
      <c r="BA256" s="219" t="s">
        <v>66</v>
      </c>
    </row>
    <row r="257" spans="1:53" x14ac:dyDescent="0.2">
      <c r="A257" s="389"/>
      <c r="B257" s="389"/>
      <c r="C257" s="389"/>
      <c r="D257" s="389"/>
      <c r="E257" s="389"/>
      <c r="F257" s="389"/>
      <c r="G257" s="389"/>
      <c r="H257" s="389"/>
      <c r="I257" s="389"/>
      <c r="J257" s="389"/>
      <c r="K257" s="389"/>
      <c r="L257" s="389"/>
      <c r="M257" s="390"/>
      <c r="N257" s="386" t="s">
        <v>43</v>
      </c>
      <c r="O257" s="387"/>
      <c r="P257" s="387"/>
      <c r="Q257" s="387"/>
      <c r="R257" s="387"/>
      <c r="S257" s="387"/>
      <c r="T257" s="388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89"/>
      <c r="B258" s="389"/>
      <c r="C258" s="389"/>
      <c r="D258" s="389"/>
      <c r="E258" s="389"/>
      <c r="F258" s="389"/>
      <c r="G258" s="389"/>
      <c r="H258" s="389"/>
      <c r="I258" s="389"/>
      <c r="J258" s="389"/>
      <c r="K258" s="389"/>
      <c r="L258" s="389"/>
      <c r="M258" s="390"/>
      <c r="N258" s="386" t="s">
        <v>43</v>
      </c>
      <c r="O258" s="387"/>
      <c r="P258" s="387"/>
      <c r="Q258" s="387"/>
      <c r="R258" s="387"/>
      <c r="S258" s="387"/>
      <c r="T258" s="388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6.5" customHeight="1" x14ac:dyDescent="0.25">
      <c r="A259" s="380" t="s">
        <v>430</v>
      </c>
      <c r="B259" s="380"/>
      <c r="C259" s="380"/>
      <c r="D259" s="380"/>
      <c r="E259" s="380"/>
      <c r="F259" s="380"/>
      <c r="G259" s="380"/>
      <c r="H259" s="380"/>
      <c r="I259" s="380"/>
      <c r="J259" s="380"/>
      <c r="K259" s="380"/>
      <c r="L259" s="380"/>
      <c r="M259" s="380"/>
      <c r="N259" s="380"/>
      <c r="O259" s="380"/>
      <c r="P259" s="380"/>
      <c r="Q259" s="380"/>
      <c r="R259" s="380"/>
      <c r="S259" s="380"/>
      <c r="T259" s="380"/>
      <c r="U259" s="380"/>
      <c r="V259" s="380"/>
      <c r="W259" s="380"/>
      <c r="X259" s="380"/>
      <c r="Y259" s="66"/>
      <c r="Z259" s="66"/>
    </row>
    <row r="260" spans="1:53" ht="14.25" customHeight="1" x14ac:dyDescent="0.25">
      <c r="A260" s="381" t="s">
        <v>116</v>
      </c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67"/>
      <c r="Z260" s="67"/>
    </row>
    <row r="261" spans="1:53" ht="27" customHeight="1" x14ac:dyDescent="0.25">
      <c r="A261" s="64" t="s">
        <v>431</v>
      </c>
      <c r="B261" s="64" t="s">
        <v>432</v>
      </c>
      <c r="C261" s="37">
        <v>4301011315</v>
      </c>
      <c r="D261" s="382">
        <v>4607091387421</v>
      </c>
      <c r="E261" s="382"/>
      <c r="F261" s="63">
        <v>1.35</v>
      </c>
      <c r="G261" s="38">
        <v>8</v>
      </c>
      <c r="H261" s="63">
        <v>10.8</v>
      </c>
      <c r="I261" s="63">
        <v>11.28</v>
      </c>
      <c r="J261" s="38">
        <v>56</v>
      </c>
      <c r="K261" s="38" t="s">
        <v>112</v>
      </c>
      <c r="L261" s="39" t="s">
        <v>111</v>
      </c>
      <c r="M261" s="38">
        <v>55</v>
      </c>
      <c r="N261" s="5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1" s="384"/>
      <c r="P261" s="384"/>
      <c r="Q261" s="384"/>
      <c r="R261" s="385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ref="W261:W267" si="13">IFERROR(IF(V261="",0,CEILING((V261/$H261),1)*$H261),"")</f>
        <v>0</v>
      </c>
      <c r="X261" s="42" t="str">
        <f>IFERROR(IF(W261=0,"",ROUNDUP(W261/H261,0)*0.02175),"")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431</v>
      </c>
      <c r="B262" s="64" t="s">
        <v>433</v>
      </c>
      <c r="C262" s="37">
        <v>4301011121</v>
      </c>
      <c r="D262" s="382">
        <v>4607091387421</v>
      </c>
      <c r="E262" s="382"/>
      <c r="F262" s="63">
        <v>1.35</v>
      </c>
      <c r="G262" s="38">
        <v>8</v>
      </c>
      <c r="H262" s="63">
        <v>10.8</v>
      </c>
      <c r="I262" s="63">
        <v>11.28</v>
      </c>
      <c r="J262" s="38">
        <v>48</v>
      </c>
      <c r="K262" s="38" t="s">
        <v>112</v>
      </c>
      <c r="L262" s="39" t="s">
        <v>121</v>
      </c>
      <c r="M262" s="38">
        <v>55</v>
      </c>
      <c r="N262" s="5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2" s="384"/>
      <c r="P262" s="384"/>
      <c r="Q262" s="384"/>
      <c r="R262" s="385"/>
      <c r="S262" s="40" t="s">
        <v>48</v>
      </c>
      <c r="T262" s="40" t="s">
        <v>48</v>
      </c>
      <c r="U262" s="41" t="s">
        <v>0</v>
      </c>
      <c r="V262" s="59">
        <v>0</v>
      </c>
      <c r="W262" s="56">
        <f t="shared" si="13"/>
        <v>0</v>
      </c>
      <c r="X262" s="42" t="str">
        <f>IFERROR(IF(W262=0,"",ROUNDUP(W262/H262,0)*0.02039),"")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ht="27" customHeight="1" x14ac:dyDescent="0.25">
      <c r="A263" s="64" t="s">
        <v>434</v>
      </c>
      <c r="B263" s="64" t="s">
        <v>435</v>
      </c>
      <c r="C263" s="37">
        <v>4301011396</v>
      </c>
      <c r="D263" s="382">
        <v>4607091387452</v>
      </c>
      <c r="E263" s="382"/>
      <c r="F263" s="63">
        <v>1.35</v>
      </c>
      <c r="G263" s="38">
        <v>8</v>
      </c>
      <c r="H263" s="63">
        <v>10.8</v>
      </c>
      <c r="I263" s="63">
        <v>11.28</v>
      </c>
      <c r="J263" s="38">
        <v>48</v>
      </c>
      <c r="K263" s="38" t="s">
        <v>112</v>
      </c>
      <c r="L263" s="39" t="s">
        <v>121</v>
      </c>
      <c r="M263" s="38">
        <v>55</v>
      </c>
      <c r="N263" s="5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3" s="384"/>
      <c r="P263" s="384"/>
      <c r="Q263" s="384"/>
      <c r="R263" s="385"/>
      <c r="S263" s="40" t="s">
        <v>48</v>
      </c>
      <c r="T263" s="40" t="s">
        <v>48</v>
      </c>
      <c r="U263" s="41" t="s">
        <v>0</v>
      </c>
      <c r="V263" s="59">
        <v>0</v>
      </c>
      <c r="W263" s="56">
        <f t="shared" si="13"/>
        <v>0</v>
      </c>
      <c r="X263" s="42" t="str">
        <f>IFERROR(IF(W263=0,"",ROUNDUP(W263/H263,0)*0.02039),"")</f>
        <v/>
      </c>
      <c r="Y263" s="69" t="s">
        <v>48</v>
      </c>
      <c r="Z263" s="70" t="s">
        <v>48</v>
      </c>
      <c r="AD263" s="71"/>
      <c r="BA263" s="222" t="s">
        <v>66</v>
      </c>
    </row>
    <row r="264" spans="1:53" ht="27" customHeight="1" x14ac:dyDescent="0.25">
      <c r="A264" s="64" t="s">
        <v>434</v>
      </c>
      <c r="B264" s="64" t="s">
        <v>436</v>
      </c>
      <c r="C264" s="37">
        <v>4301011619</v>
      </c>
      <c r="D264" s="382">
        <v>4607091387452</v>
      </c>
      <c r="E264" s="382"/>
      <c r="F264" s="63">
        <v>1.45</v>
      </c>
      <c r="G264" s="38">
        <v>8</v>
      </c>
      <c r="H264" s="63">
        <v>11.6</v>
      </c>
      <c r="I264" s="63">
        <v>12.08</v>
      </c>
      <c r="J264" s="38">
        <v>56</v>
      </c>
      <c r="K264" s="38" t="s">
        <v>112</v>
      </c>
      <c r="L264" s="39" t="s">
        <v>111</v>
      </c>
      <c r="M264" s="38">
        <v>55</v>
      </c>
      <c r="N264" s="540" t="s">
        <v>437</v>
      </c>
      <c r="O264" s="384"/>
      <c r="P264" s="384"/>
      <c r="Q264" s="384"/>
      <c r="R264" s="385"/>
      <c r="S264" s="40" t="s">
        <v>48</v>
      </c>
      <c r="T264" s="40" t="s">
        <v>48</v>
      </c>
      <c r="U264" s="41" t="s">
        <v>0</v>
      </c>
      <c r="V264" s="59">
        <v>0</v>
      </c>
      <c r="W264" s="56">
        <f t="shared" si="13"/>
        <v>0</v>
      </c>
      <c r="X264" s="42" t="str">
        <f>IFERROR(IF(W264=0,"",ROUNDUP(W264/H264,0)*0.02175),"")</f>
        <v/>
      </c>
      <c r="Y264" s="69" t="s">
        <v>48</v>
      </c>
      <c r="Z264" s="70" t="s">
        <v>48</v>
      </c>
      <c r="AD264" s="71"/>
      <c r="BA264" s="223" t="s">
        <v>66</v>
      </c>
    </row>
    <row r="265" spans="1:53" ht="27" customHeight="1" x14ac:dyDescent="0.25">
      <c r="A265" s="64" t="s">
        <v>438</v>
      </c>
      <c r="B265" s="64" t="s">
        <v>439</v>
      </c>
      <c r="C265" s="37">
        <v>4301011313</v>
      </c>
      <c r="D265" s="382">
        <v>4607091385984</v>
      </c>
      <c r="E265" s="382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112</v>
      </c>
      <c r="L265" s="39" t="s">
        <v>111</v>
      </c>
      <c r="M265" s="38">
        <v>55</v>
      </c>
      <c r="N265" s="54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5" s="384"/>
      <c r="P265" s="384"/>
      <c r="Q265" s="384"/>
      <c r="R265" s="385"/>
      <c r="S265" s="40" t="s">
        <v>48</v>
      </c>
      <c r="T265" s="40" t="s">
        <v>48</v>
      </c>
      <c r="U265" s="41" t="s">
        <v>0</v>
      </c>
      <c r="V265" s="59">
        <v>0</v>
      </c>
      <c r="W265" s="56">
        <f t="shared" si="13"/>
        <v>0</v>
      </c>
      <c r="X265" s="42" t="str">
        <f>IFERROR(IF(W265=0,"",ROUNDUP(W265/H265,0)*0.02175),"")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440</v>
      </c>
      <c r="B266" s="64" t="s">
        <v>441</v>
      </c>
      <c r="C266" s="37">
        <v>4301011316</v>
      </c>
      <c r="D266" s="382">
        <v>4607091387438</v>
      </c>
      <c r="E266" s="382"/>
      <c r="F266" s="63">
        <v>0.5</v>
      </c>
      <c r="G266" s="38">
        <v>10</v>
      </c>
      <c r="H266" s="63">
        <v>5</v>
      </c>
      <c r="I266" s="63">
        <v>5.24</v>
      </c>
      <c r="J266" s="38">
        <v>120</v>
      </c>
      <c r="K266" s="38" t="s">
        <v>80</v>
      </c>
      <c r="L266" s="39" t="s">
        <v>111</v>
      </c>
      <c r="M266" s="38">
        <v>55</v>
      </c>
      <c r="N266" s="5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6" s="384"/>
      <c r="P266" s="384"/>
      <c r="Q266" s="384"/>
      <c r="R266" s="385"/>
      <c r="S266" s="40" t="s">
        <v>48</v>
      </c>
      <c r="T266" s="40" t="s">
        <v>48</v>
      </c>
      <c r="U266" s="41" t="s">
        <v>0</v>
      </c>
      <c r="V266" s="59">
        <v>0</v>
      </c>
      <c r="W266" s="56">
        <f t="shared" si="13"/>
        <v>0</v>
      </c>
      <c r="X266" s="42" t="str">
        <f>IFERROR(IF(W266=0,"",ROUNDUP(W266/H266,0)*0.00937),"")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442</v>
      </c>
      <c r="B267" s="64" t="s">
        <v>443</v>
      </c>
      <c r="C267" s="37">
        <v>4301011318</v>
      </c>
      <c r="D267" s="382">
        <v>4607091387469</v>
      </c>
      <c r="E267" s="382"/>
      <c r="F267" s="63">
        <v>0.5</v>
      </c>
      <c r="G267" s="38">
        <v>10</v>
      </c>
      <c r="H267" s="63">
        <v>5</v>
      </c>
      <c r="I267" s="63">
        <v>5.21</v>
      </c>
      <c r="J267" s="38">
        <v>120</v>
      </c>
      <c r="K267" s="38" t="s">
        <v>80</v>
      </c>
      <c r="L267" s="39" t="s">
        <v>79</v>
      </c>
      <c r="M267" s="38">
        <v>55</v>
      </c>
      <c r="N267" s="5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7" s="384"/>
      <c r="P267" s="384"/>
      <c r="Q267" s="384"/>
      <c r="R267" s="385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si="13"/>
        <v>0</v>
      </c>
      <c r="X267" s="42" t="str">
        <f>IFERROR(IF(W267=0,"",ROUNDUP(W267/H267,0)*0.00937),"")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90"/>
      <c r="N268" s="386" t="s">
        <v>43</v>
      </c>
      <c r="O268" s="387"/>
      <c r="P268" s="387"/>
      <c r="Q268" s="387"/>
      <c r="R268" s="387"/>
      <c r="S268" s="387"/>
      <c r="T268" s="388"/>
      <c r="U268" s="43" t="s">
        <v>42</v>
      </c>
      <c r="V268" s="44">
        <f>IFERROR(V261/H261,"0")+IFERROR(V262/H262,"0")+IFERROR(V263/H263,"0")+IFERROR(V264/H264,"0")+IFERROR(V265/H265,"0")+IFERROR(V266/H266,"0")+IFERROR(V267/H267,"0")</f>
        <v>0</v>
      </c>
      <c r="W268" s="44">
        <f>IFERROR(W261/H261,"0")+IFERROR(W262/H262,"0")+IFERROR(W263/H263,"0")+IFERROR(W264/H264,"0")+IFERROR(W265/H265,"0")+IFERROR(W266/H266,"0")+IFERROR(W267/H267,"0")</f>
        <v>0</v>
      </c>
      <c r="X268" s="44">
        <f>IFERROR(IF(X261="",0,X261),"0")+IFERROR(IF(X262="",0,X262),"0")+IFERROR(IF(X263="",0,X263),"0")+IFERROR(IF(X264="",0,X264),"0")+IFERROR(IF(X265="",0,X265),"0")+IFERROR(IF(X266="",0,X266),"0")+IFERROR(IF(X267="",0,X267),"0")</f>
        <v>0</v>
      </c>
      <c r="Y268" s="68"/>
      <c r="Z268" s="68"/>
    </row>
    <row r="269" spans="1:53" x14ac:dyDescent="0.2">
      <c r="A269" s="389"/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90"/>
      <c r="N269" s="386" t="s">
        <v>43</v>
      </c>
      <c r="O269" s="387"/>
      <c r="P269" s="387"/>
      <c r="Q269" s="387"/>
      <c r="R269" s="387"/>
      <c r="S269" s="387"/>
      <c r="T269" s="388"/>
      <c r="U269" s="43" t="s">
        <v>0</v>
      </c>
      <c r="V269" s="44">
        <f>IFERROR(SUM(V261:V267),"0")</f>
        <v>0</v>
      </c>
      <c r="W269" s="44">
        <f>IFERROR(SUM(W261:W267),"0")</f>
        <v>0</v>
      </c>
      <c r="X269" s="43"/>
      <c r="Y269" s="68"/>
      <c r="Z269" s="68"/>
    </row>
    <row r="270" spans="1:53" ht="14.25" customHeight="1" x14ac:dyDescent="0.25">
      <c r="A270" s="381" t="s">
        <v>76</v>
      </c>
      <c r="B270" s="381"/>
      <c r="C270" s="381"/>
      <c r="D270" s="381"/>
      <c r="E270" s="381"/>
      <c r="F270" s="381"/>
      <c r="G270" s="381"/>
      <c r="H270" s="381"/>
      <c r="I270" s="381"/>
      <c r="J270" s="381"/>
      <c r="K270" s="381"/>
      <c r="L270" s="381"/>
      <c r="M270" s="381"/>
      <c r="N270" s="381"/>
      <c r="O270" s="381"/>
      <c r="P270" s="381"/>
      <c r="Q270" s="381"/>
      <c r="R270" s="381"/>
      <c r="S270" s="381"/>
      <c r="T270" s="381"/>
      <c r="U270" s="381"/>
      <c r="V270" s="381"/>
      <c r="W270" s="381"/>
      <c r="X270" s="381"/>
      <c r="Y270" s="67"/>
      <c r="Z270" s="67"/>
    </row>
    <row r="271" spans="1:53" ht="27" customHeight="1" x14ac:dyDescent="0.25">
      <c r="A271" s="64" t="s">
        <v>444</v>
      </c>
      <c r="B271" s="64" t="s">
        <v>445</v>
      </c>
      <c r="C271" s="37">
        <v>4301031154</v>
      </c>
      <c r="D271" s="382">
        <v>4607091387292</v>
      </c>
      <c r="E271" s="382"/>
      <c r="F271" s="63">
        <v>0.73</v>
      </c>
      <c r="G271" s="38">
        <v>6</v>
      </c>
      <c r="H271" s="63">
        <v>4.38</v>
      </c>
      <c r="I271" s="63">
        <v>4.6399999999999997</v>
      </c>
      <c r="J271" s="38">
        <v>156</v>
      </c>
      <c r="K271" s="38" t="s">
        <v>80</v>
      </c>
      <c r="L271" s="39" t="s">
        <v>79</v>
      </c>
      <c r="M271" s="38">
        <v>45</v>
      </c>
      <c r="N271" s="54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1" s="384"/>
      <c r="P271" s="384"/>
      <c r="Q271" s="384"/>
      <c r="R271" s="385"/>
      <c r="S271" s="40" t="s">
        <v>48</v>
      </c>
      <c r="T271" s="40" t="s">
        <v>48</v>
      </c>
      <c r="U271" s="41" t="s">
        <v>0</v>
      </c>
      <c r="V271" s="59">
        <v>40</v>
      </c>
      <c r="W271" s="56">
        <f>IFERROR(IF(V271="",0,CEILING((V271/$H271),1)*$H271),"")</f>
        <v>43.8</v>
      </c>
      <c r="X271" s="42">
        <f>IFERROR(IF(W271=0,"",ROUNDUP(W271/H271,0)*0.00753),"")</f>
        <v>7.5300000000000006E-2</v>
      </c>
      <c r="Y271" s="69" t="s">
        <v>48</v>
      </c>
      <c r="Z271" s="70" t="s">
        <v>48</v>
      </c>
      <c r="AD271" s="71"/>
      <c r="BA271" s="227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4301031155</v>
      </c>
      <c r="D272" s="382">
        <v>4607091387315</v>
      </c>
      <c r="E272" s="382"/>
      <c r="F272" s="63">
        <v>0.7</v>
      </c>
      <c r="G272" s="38">
        <v>4</v>
      </c>
      <c r="H272" s="63">
        <v>2.8</v>
      </c>
      <c r="I272" s="63">
        <v>3.048</v>
      </c>
      <c r="J272" s="38">
        <v>156</v>
      </c>
      <c r="K272" s="38" t="s">
        <v>80</v>
      </c>
      <c r="L272" s="39" t="s">
        <v>79</v>
      </c>
      <c r="M272" s="38">
        <v>45</v>
      </c>
      <c r="N272" s="5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2" s="384"/>
      <c r="P272" s="384"/>
      <c r="Q272" s="384"/>
      <c r="R272" s="385"/>
      <c r="S272" s="40" t="s">
        <v>48</v>
      </c>
      <c r="T272" s="40" t="s">
        <v>48</v>
      </c>
      <c r="U272" s="41" t="s">
        <v>0</v>
      </c>
      <c r="V272" s="59">
        <v>0</v>
      </c>
      <c r="W272" s="56">
        <f>IFERROR(IF(V272="",0,CEILING((V272/$H272),1)*$H272),"")</f>
        <v>0</v>
      </c>
      <c r="X272" s="42" t="str">
        <f>IFERROR(IF(W272=0,"",ROUNDUP(W272/H272,0)*0.00753),"")</f>
        <v/>
      </c>
      <c r="Y272" s="69" t="s">
        <v>48</v>
      </c>
      <c r="Z272" s="70" t="s">
        <v>48</v>
      </c>
      <c r="AD272" s="71"/>
      <c r="BA272" s="228" t="s">
        <v>66</v>
      </c>
    </row>
    <row r="273" spans="1:53" x14ac:dyDescent="0.2">
      <c r="A273" s="389"/>
      <c r="B273" s="389"/>
      <c r="C273" s="389"/>
      <c r="D273" s="389"/>
      <c r="E273" s="389"/>
      <c r="F273" s="389"/>
      <c r="G273" s="389"/>
      <c r="H273" s="389"/>
      <c r="I273" s="389"/>
      <c r="J273" s="389"/>
      <c r="K273" s="389"/>
      <c r="L273" s="389"/>
      <c r="M273" s="390"/>
      <c r="N273" s="386" t="s">
        <v>43</v>
      </c>
      <c r="O273" s="387"/>
      <c r="P273" s="387"/>
      <c r="Q273" s="387"/>
      <c r="R273" s="387"/>
      <c r="S273" s="387"/>
      <c r="T273" s="388"/>
      <c r="U273" s="43" t="s">
        <v>42</v>
      </c>
      <c r="V273" s="44">
        <f>IFERROR(V271/H271,"0")+IFERROR(V272/H272,"0")</f>
        <v>9.1324200913242013</v>
      </c>
      <c r="W273" s="44">
        <f>IFERROR(W271/H271,"0")+IFERROR(W272/H272,"0")</f>
        <v>10</v>
      </c>
      <c r="X273" s="44">
        <f>IFERROR(IF(X271="",0,X271),"0")+IFERROR(IF(X272="",0,X272),"0")</f>
        <v>7.5300000000000006E-2</v>
      </c>
      <c r="Y273" s="68"/>
      <c r="Z273" s="68"/>
    </row>
    <row r="274" spans="1:53" x14ac:dyDescent="0.2">
      <c r="A274" s="389"/>
      <c r="B274" s="389"/>
      <c r="C274" s="389"/>
      <c r="D274" s="389"/>
      <c r="E274" s="389"/>
      <c r="F274" s="389"/>
      <c r="G274" s="389"/>
      <c r="H274" s="389"/>
      <c r="I274" s="389"/>
      <c r="J274" s="389"/>
      <c r="K274" s="389"/>
      <c r="L274" s="389"/>
      <c r="M274" s="390"/>
      <c r="N274" s="386" t="s">
        <v>43</v>
      </c>
      <c r="O274" s="387"/>
      <c r="P274" s="387"/>
      <c r="Q274" s="387"/>
      <c r="R274" s="387"/>
      <c r="S274" s="387"/>
      <c r="T274" s="388"/>
      <c r="U274" s="43" t="s">
        <v>0</v>
      </c>
      <c r="V274" s="44">
        <f>IFERROR(SUM(V271:V272),"0")</f>
        <v>40</v>
      </c>
      <c r="W274" s="44">
        <f>IFERROR(SUM(W271:W272),"0")</f>
        <v>43.8</v>
      </c>
      <c r="X274" s="43"/>
      <c r="Y274" s="68"/>
      <c r="Z274" s="68"/>
    </row>
    <row r="275" spans="1:53" ht="16.5" customHeight="1" x14ac:dyDescent="0.25">
      <c r="A275" s="380" t="s">
        <v>448</v>
      </c>
      <c r="B275" s="380"/>
      <c r="C275" s="380"/>
      <c r="D275" s="380"/>
      <c r="E275" s="380"/>
      <c r="F275" s="380"/>
      <c r="G275" s="380"/>
      <c r="H275" s="380"/>
      <c r="I275" s="380"/>
      <c r="J275" s="380"/>
      <c r="K275" s="380"/>
      <c r="L275" s="380"/>
      <c r="M275" s="380"/>
      <c r="N275" s="380"/>
      <c r="O275" s="380"/>
      <c r="P275" s="380"/>
      <c r="Q275" s="380"/>
      <c r="R275" s="380"/>
      <c r="S275" s="380"/>
      <c r="T275" s="380"/>
      <c r="U275" s="380"/>
      <c r="V275" s="380"/>
      <c r="W275" s="380"/>
      <c r="X275" s="380"/>
      <c r="Y275" s="66"/>
      <c r="Z275" s="66"/>
    </row>
    <row r="276" spans="1:53" ht="14.25" customHeight="1" x14ac:dyDescent="0.25">
      <c r="A276" s="381" t="s">
        <v>76</v>
      </c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  <c r="X276" s="381"/>
      <c r="Y276" s="67"/>
      <c r="Z276" s="67"/>
    </row>
    <row r="277" spans="1:53" ht="27" customHeight="1" x14ac:dyDescent="0.25">
      <c r="A277" s="64" t="s">
        <v>449</v>
      </c>
      <c r="B277" s="64" t="s">
        <v>450</v>
      </c>
      <c r="C277" s="37">
        <v>4301031066</v>
      </c>
      <c r="D277" s="382">
        <v>4607091383836</v>
      </c>
      <c r="E277" s="382"/>
      <c r="F277" s="63">
        <v>0.3</v>
      </c>
      <c r="G277" s="38">
        <v>6</v>
      </c>
      <c r="H277" s="63">
        <v>1.8</v>
      </c>
      <c r="I277" s="63">
        <v>2.048</v>
      </c>
      <c r="J277" s="38">
        <v>156</v>
      </c>
      <c r="K277" s="38" t="s">
        <v>80</v>
      </c>
      <c r="L277" s="39" t="s">
        <v>79</v>
      </c>
      <c r="M277" s="38">
        <v>40</v>
      </c>
      <c r="N277" s="5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7" s="384"/>
      <c r="P277" s="384"/>
      <c r="Q277" s="384"/>
      <c r="R277" s="385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90"/>
      <c r="N278" s="386" t="s">
        <v>43</v>
      </c>
      <c r="O278" s="387"/>
      <c r="P278" s="387"/>
      <c r="Q278" s="387"/>
      <c r="R278" s="387"/>
      <c r="S278" s="387"/>
      <c r="T278" s="388"/>
      <c r="U278" s="43" t="s">
        <v>42</v>
      </c>
      <c r="V278" s="44">
        <f>IFERROR(V277/H277,"0")</f>
        <v>0</v>
      </c>
      <c r="W278" s="44">
        <f>IFERROR(W277/H277,"0")</f>
        <v>0</v>
      </c>
      <c r="X278" s="44">
        <f>IFERROR(IF(X277="",0,X277),"0")</f>
        <v>0</v>
      </c>
      <c r="Y278" s="68"/>
      <c r="Z278" s="68"/>
    </row>
    <row r="279" spans="1:53" x14ac:dyDescent="0.2">
      <c r="A279" s="389"/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90"/>
      <c r="N279" s="386" t="s">
        <v>43</v>
      </c>
      <c r="O279" s="387"/>
      <c r="P279" s="387"/>
      <c r="Q279" s="387"/>
      <c r="R279" s="387"/>
      <c r="S279" s="387"/>
      <c r="T279" s="388"/>
      <c r="U279" s="43" t="s">
        <v>0</v>
      </c>
      <c r="V279" s="44">
        <f>IFERROR(SUM(V277:V277),"0")</f>
        <v>0</v>
      </c>
      <c r="W279" s="44">
        <f>IFERROR(SUM(W277:W277),"0")</f>
        <v>0</v>
      </c>
      <c r="X279" s="43"/>
      <c r="Y279" s="68"/>
      <c r="Z279" s="68"/>
    </row>
    <row r="280" spans="1:53" ht="14.25" customHeight="1" x14ac:dyDescent="0.25">
      <c r="A280" s="381" t="s">
        <v>81</v>
      </c>
      <c r="B280" s="381"/>
      <c r="C280" s="381"/>
      <c r="D280" s="381"/>
      <c r="E280" s="381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  <c r="X280" s="381"/>
      <c r="Y280" s="67"/>
      <c r="Z280" s="67"/>
    </row>
    <row r="281" spans="1:53" ht="27" customHeight="1" x14ac:dyDescent="0.25">
      <c r="A281" s="64" t="s">
        <v>451</v>
      </c>
      <c r="B281" s="64" t="s">
        <v>452</v>
      </c>
      <c r="C281" s="37">
        <v>4301051142</v>
      </c>
      <c r="D281" s="382">
        <v>4607091387919</v>
      </c>
      <c r="E281" s="382"/>
      <c r="F281" s="63">
        <v>1.35</v>
      </c>
      <c r="G281" s="38">
        <v>6</v>
      </c>
      <c r="H281" s="63">
        <v>8.1</v>
      </c>
      <c r="I281" s="63">
        <v>8.6639999999999997</v>
      </c>
      <c r="J281" s="38">
        <v>56</v>
      </c>
      <c r="K281" s="38" t="s">
        <v>112</v>
      </c>
      <c r="L281" s="39" t="s">
        <v>79</v>
      </c>
      <c r="M281" s="38">
        <v>45</v>
      </c>
      <c r="N281" s="5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1" s="384"/>
      <c r="P281" s="384"/>
      <c r="Q281" s="384"/>
      <c r="R281" s="385"/>
      <c r="S281" s="40" t="s">
        <v>48</v>
      </c>
      <c r="T281" s="40" t="s">
        <v>48</v>
      </c>
      <c r="U281" s="41" t="s">
        <v>0</v>
      </c>
      <c r="V281" s="59">
        <v>70</v>
      </c>
      <c r="W281" s="56">
        <f>IFERROR(IF(V281="",0,CEILING((V281/$H281),1)*$H281),"")</f>
        <v>72.899999999999991</v>
      </c>
      <c r="X281" s="42">
        <f>IFERROR(IF(W281=0,"",ROUNDUP(W281/H281,0)*0.02175),"")</f>
        <v>0.19574999999999998</v>
      </c>
      <c r="Y281" s="69" t="s">
        <v>48</v>
      </c>
      <c r="Z281" s="70" t="s">
        <v>48</v>
      </c>
      <c r="AD281" s="71"/>
      <c r="BA281" s="230" t="s">
        <v>66</v>
      </c>
    </row>
    <row r="282" spans="1:53" x14ac:dyDescent="0.2">
      <c r="A282" s="389"/>
      <c r="B282" s="389"/>
      <c r="C282" s="389"/>
      <c r="D282" s="389"/>
      <c r="E282" s="389"/>
      <c r="F282" s="389"/>
      <c r="G282" s="389"/>
      <c r="H282" s="389"/>
      <c r="I282" s="389"/>
      <c r="J282" s="389"/>
      <c r="K282" s="389"/>
      <c r="L282" s="389"/>
      <c r="M282" s="390"/>
      <c r="N282" s="386" t="s">
        <v>43</v>
      </c>
      <c r="O282" s="387"/>
      <c r="P282" s="387"/>
      <c r="Q282" s="387"/>
      <c r="R282" s="387"/>
      <c r="S282" s="387"/>
      <c r="T282" s="388"/>
      <c r="U282" s="43" t="s">
        <v>42</v>
      </c>
      <c r="V282" s="44">
        <f>IFERROR(V281/H281,"0")</f>
        <v>8.6419753086419764</v>
      </c>
      <c r="W282" s="44">
        <f>IFERROR(W281/H281,"0")</f>
        <v>9</v>
      </c>
      <c r="X282" s="44">
        <f>IFERROR(IF(X281="",0,X281),"0")</f>
        <v>0.19574999999999998</v>
      </c>
      <c r="Y282" s="68"/>
      <c r="Z282" s="68"/>
    </row>
    <row r="283" spans="1:53" x14ac:dyDescent="0.2">
      <c r="A283" s="389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90"/>
      <c r="N283" s="386" t="s">
        <v>43</v>
      </c>
      <c r="O283" s="387"/>
      <c r="P283" s="387"/>
      <c r="Q283" s="387"/>
      <c r="R283" s="387"/>
      <c r="S283" s="387"/>
      <c r="T283" s="388"/>
      <c r="U283" s="43" t="s">
        <v>0</v>
      </c>
      <c r="V283" s="44">
        <f>IFERROR(SUM(V281:V281),"0")</f>
        <v>70</v>
      </c>
      <c r="W283" s="44">
        <f>IFERROR(SUM(W281:W281),"0")</f>
        <v>72.899999999999991</v>
      </c>
      <c r="X283" s="43"/>
      <c r="Y283" s="68"/>
      <c r="Z283" s="68"/>
    </row>
    <row r="284" spans="1:53" ht="14.25" customHeight="1" x14ac:dyDescent="0.25">
      <c r="A284" s="381" t="s">
        <v>238</v>
      </c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  <c r="X284" s="381"/>
      <c r="Y284" s="67"/>
      <c r="Z284" s="67"/>
    </row>
    <row r="285" spans="1:53" ht="27" customHeight="1" x14ac:dyDescent="0.25">
      <c r="A285" s="64" t="s">
        <v>453</v>
      </c>
      <c r="B285" s="64" t="s">
        <v>454</v>
      </c>
      <c r="C285" s="37">
        <v>4301060324</v>
      </c>
      <c r="D285" s="382">
        <v>4607091388831</v>
      </c>
      <c r="E285" s="382"/>
      <c r="F285" s="63">
        <v>0.38</v>
      </c>
      <c r="G285" s="38">
        <v>6</v>
      </c>
      <c r="H285" s="63">
        <v>2.2799999999999998</v>
      </c>
      <c r="I285" s="63">
        <v>2.552</v>
      </c>
      <c r="J285" s="38">
        <v>156</v>
      </c>
      <c r="K285" s="38" t="s">
        <v>80</v>
      </c>
      <c r="L285" s="39" t="s">
        <v>79</v>
      </c>
      <c r="M285" s="38">
        <v>40</v>
      </c>
      <c r="N285" s="5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5" s="384"/>
      <c r="P285" s="384"/>
      <c r="Q285" s="384"/>
      <c r="R285" s="385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31" t="s">
        <v>66</v>
      </c>
    </row>
    <row r="286" spans="1:53" x14ac:dyDescent="0.2">
      <c r="A286" s="389"/>
      <c r="B286" s="389"/>
      <c r="C286" s="389"/>
      <c r="D286" s="389"/>
      <c r="E286" s="389"/>
      <c r="F286" s="389"/>
      <c r="G286" s="389"/>
      <c r="H286" s="389"/>
      <c r="I286" s="389"/>
      <c r="J286" s="389"/>
      <c r="K286" s="389"/>
      <c r="L286" s="389"/>
      <c r="M286" s="390"/>
      <c r="N286" s="386" t="s">
        <v>43</v>
      </c>
      <c r="O286" s="387"/>
      <c r="P286" s="387"/>
      <c r="Q286" s="387"/>
      <c r="R286" s="387"/>
      <c r="S286" s="387"/>
      <c r="T286" s="388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89"/>
      <c r="B287" s="389"/>
      <c r="C287" s="389"/>
      <c r="D287" s="389"/>
      <c r="E287" s="389"/>
      <c r="F287" s="389"/>
      <c r="G287" s="389"/>
      <c r="H287" s="389"/>
      <c r="I287" s="389"/>
      <c r="J287" s="389"/>
      <c r="K287" s="389"/>
      <c r="L287" s="389"/>
      <c r="M287" s="390"/>
      <c r="N287" s="386" t="s">
        <v>43</v>
      </c>
      <c r="O287" s="387"/>
      <c r="P287" s="387"/>
      <c r="Q287" s="387"/>
      <c r="R287" s="387"/>
      <c r="S287" s="387"/>
      <c r="T287" s="388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14.25" customHeight="1" x14ac:dyDescent="0.25">
      <c r="A288" s="381" t="s">
        <v>94</v>
      </c>
      <c r="B288" s="381"/>
      <c r="C288" s="381"/>
      <c r="D288" s="381"/>
      <c r="E288" s="381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  <c r="X288" s="381"/>
      <c r="Y288" s="67"/>
      <c r="Z288" s="67"/>
    </row>
    <row r="289" spans="1:53" ht="27" customHeight="1" x14ac:dyDescent="0.25">
      <c r="A289" s="64" t="s">
        <v>455</v>
      </c>
      <c r="B289" s="64" t="s">
        <v>456</v>
      </c>
      <c r="C289" s="37">
        <v>4301032015</v>
      </c>
      <c r="D289" s="382">
        <v>4607091383102</v>
      </c>
      <c r="E289" s="382"/>
      <c r="F289" s="63">
        <v>0.17</v>
      </c>
      <c r="G289" s="38">
        <v>15</v>
      </c>
      <c r="H289" s="63">
        <v>2.5499999999999998</v>
      </c>
      <c r="I289" s="63">
        <v>2.9750000000000001</v>
      </c>
      <c r="J289" s="38">
        <v>156</v>
      </c>
      <c r="K289" s="38" t="s">
        <v>80</v>
      </c>
      <c r="L289" s="39" t="s">
        <v>98</v>
      </c>
      <c r="M289" s="38">
        <v>180</v>
      </c>
      <c r="N289" s="5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9" s="384"/>
      <c r="P289" s="384"/>
      <c r="Q289" s="384"/>
      <c r="R289" s="385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2" t="s">
        <v>66</v>
      </c>
    </row>
    <row r="290" spans="1:53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90"/>
      <c r="N290" s="386" t="s">
        <v>43</v>
      </c>
      <c r="O290" s="387"/>
      <c r="P290" s="387"/>
      <c r="Q290" s="387"/>
      <c r="R290" s="387"/>
      <c r="S290" s="387"/>
      <c r="T290" s="388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389"/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90"/>
      <c r="N291" s="386" t="s">
        <v>43</v>
      </c>
      <c r="O291" s="387"/>
      <c r="P291" s="387"/>
      <c r="Q291" s="387"/>
      <c r="R291" s="387"/>
      <c r="S291" s="387"/>
      <c r="T291" s="388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27.75" customHeight="1" x14ac:dyDescent="0.2">
      <c r="A292" s="379" t="s">
        <v>457</v>
      </c>
      <c r="B292" s="379"/>
      <c r="C292" s="379"/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79"/>
      <c r="U292" s="379"/>
      <c r="V292" s="379"/>
      <c r="W292" s="379"/>
      <c r="X292" s="379"/>
      <c r="Y292" s="55"/>
      <c r="Z292" s="55"/>
    </row>
    <row r="293" spans="1:53" ht="16.5" customHeight="1" x14ac:dyDescent="0.25">
      <c r="A293" s="380" t="s">
        <v>458</v>
      </c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0"/>
      <c r="M293" s="380"/>
      <c r="N293" s="380"/>
      <c r="O293" s="380"/>
      <c r="P293" s="380"/>
      <c r="Q293" s="380"/>
      <c r="R293" s="380"/>
      <c r="S293" s="380"/>
      <c r="T293" s="380"/>
      <c r="U293" s="380"/>
      <c r="V293" s="380"/>
      <c r="W293" s="380"/>
      <c r="X293" s="380"/>
      <c r="Y293" s="66"/>
      <c r="Z293" s="66"/>
    </row>
    <row r="294" spans="1:53" ht="14.25" customHeight="1" x14ac:dyDescent="0.25">
      <c r="A294" s="381" t="s">
        <v>116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67"/>
      <c r="Z294" s="67"/>
    </row>
    <row r="295" spans="1:53" ht="27" customHeight="1" x14ac:dyDescent="0.25">
      <c r="A295" s="64" t="s">
        <v>459</v>
      </c>
      <c r="B295" s="64" t="s">
        <v>460</v>
      </c>
      <c r="C295" s="37">
        <v>4301011339</v>
      </c>
      <c r="D295" s="382">
        <v>4607091383997</v>
      </c>
      <c r="E295" s="382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5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5" s="384"/>
      <c r="P295" s="384"/>
      <c r="Q295" s="384"/>
      <c r="R295" s="385"/>
      <c r="S295" s="40" t="s">
        <v>48</v>
      </c>
      <c r="T295" s="40" t="s">
        <v>48</v>
      </c>
      <c r="U295" s="41" t="s">
        <v>0</v>
      </c>
      <c r="V295" s="59">
        <v>4450</v>
      </c>
      <c r="W295" s="56">
        <f t="shared" ref="W295:W302" si="14">IFERROR(IF(V295="",0,CEILING((V295/$H295),1)*$H295),"")</f>
        <v>4455</v>
      </c>
      <c r="X295" s="42">
        <f>IFERROR(IF(W295=0,"",ROUNDUP(W295/H295,0)*0.02175),"")</f>
        <v>6.4597499999999997</v>
      </c>
      <c r="Y295" s="69" t="s">
        <v>48</v>
      </c>
      <c r="Z295" s="70" t="s">
        <v>48</v>
      </c>
      <c r="AD295" s="71"/>
      <c r="BA295" s="233" t="s">
        <v>66</v>
      </c>
    </row>
    <row r="296" spans="1:53" ht="27" customHeight="1" x14ac:dyDescent="0.25">
      <c r="A296" s="64" t="s">
        <v>459</v>
      </c>
      <c r="B296" s="64" t="s">
        <v>461</v>
      </c>
      <c r="C296" s="37">
        <v>4301011239</v>
      </c>
      <c r="D296" s="382">
        <v>4607091383997</v>
      </c>
      <c r="E296" s="382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121</v>
      </c>
      <c r="M296" s="38">
        <v>60</v>
      </c>
      <c r="N296" s="55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6" s="384"/>
      <c r="P296" s="384"/>
      <c r="Q296" s="384"/>
      <c r="R296" s="385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462</v>
      </c>
      <c r="B297" s="64" t="s">
        <v>463</v>
      </c>
      <c r="C297" s="37">
        <v>4301011326</v>
      </c>
      <c r="D297" s="382">
        <v>4607091384130</v>
      </c>
      <c r="E297" s="382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8" t="s">
        <v>112</v>
      </c>
      <c r="L297" s="39" t="s">
        <v>79</v>
      </c>
      <c r="M297" s="38">
        <v>60</v>
      </c>
      <c r="N297" s="55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7" s="384"/>
      <c r="P297" s="384"/>
      <c r="Q297" s="384"/>
      <c r="R297" s="385"/>
      <c r="S297" s="40" t="s">
        <v>48</v>
      </c>
      <c r="T297" s="40" t="s">
        <v>48</v>
      </c>
      <c r="U297" s="41" t="s">
        <v>0</v>
      </c>
      <c r="V297" s="59">
        <v>2400</v>
      </c>
      <c r="W297" s="56">
        <f t="shared" si="14"/>
        <v>2400</v>
      </c>
      <c r="X297" s="42">
        <f>IFERROR(IF(W297=0,"",ROUNDUP(W297/H297,0)*0.02175),"")</f>
        <v>3.4799999999999995</v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462</v>
      </c>
      <c r="B298" s="64" t="s">
        <v>464</v>
      </c>
      <c r="C298" s="37">
        <v>4301011240</v>
      </c>
      <c r="D298" s="382">
        <v>4607091384130</v>
      </c>
      <c r="E298" s="382"/>
      <c r="F298" s="63">
        <v>2.5</v>
      </c>
      <c r="G298" s="38">
        <v>6</v>
      </c>
      <c r="H298" s="63">
        <v>15</v>
      </c>
      <c r="I298" s="63">
        <v>15.48</v>
      </c>
      <c r="J298" s="38">
        <v>48</v>
      </c>
      <c r="K298" s="38" t="s">
        <v>112</v>
      </c>
      <c r="L298" s="39" t="s">
        <v>121</v>
      </c>
      <c r="M298" s="38">
        <v>60</v>
      </c>
      <c r="N298" s="5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8" s="384"/>
      <c r="P298" s="384"/>
      <c r="Q298" s="384"/>
      <c r="R298" s="385"/>
      <c r="S298" s="40" t="s">
        <v>48</v>
      </c>
      <c r="T298" s="40" t="s">
        <v>48</v>
      </c>
      <c r="U298" s="41" t="s">
        <v>0</v>
      </c>
      <c r="V298" s="59">
        <v>600</v>
      </c>
      <c r="W298" s="56">
        <f t="shared" si="14"/>
        <v>600</v>
      </c>
      <c r="X298" s="42">
        <f>IFERROR(IF(W298=0,"",ROUNDUP(W298/H298,0)*0.02039),"")</f>
        <v>0.81559999999999988</v>
      </c>
      <c r="Y298" s="69" t="s">
        <v>48</v>
      </c>
      <c r="Z298" s="70" t="s">
        <v>48</v>
      </c>
      <c r="AD298" s="71"/>
      <c r="BA298" s="236" t="s">
        <v>66</v>
      </c>
    </row>
    <row r="299" spans="1:53" ht="16.5" customHeight="1" x14ac:dyDescent="0.25">
      <c r="A299" s="64" t="s">
        <v>465</v>
      </c>
      <c r="B299" s="64" t="s">
        <v>466</v>
      </c>
      <c r="C299" s="37">
        <v>4301011330</v>
      </c>
      <c r="D299" s="382">
        <v>4607091384147</v>
      </c>
      <c r="E299" s="382"/>
      <c r="F299" s="63">
        <v>2.5</v>
      </c>
      <c r="G299" s="38">
        <v>6</v>
      </c>
      <c r="H299" s="63">
        <v>15</v>
      </c>
      <c r="I299" s="63">
        <v>15.48</v>
      </c>
      <c r="J299" s="38">
        <v>48</v>
      </c>
      <c r="K299" s="38" t="s">
        <v>112</v>
      </c>
      <c r="L299" s="39" t="s">
        <v>79</v>
      </c>
      <c r="M299" s="38">
        <v>60</v>
      </c>
      <c r="N299" s="55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9" s="384"/>
      <c r="P299" s="384"/>
      <c r="Q299" s="384"/>
      <c r="R299" s="385"/>
      <c r="S299" s="40" t="s">
        <v>48</v>
      </c>
      <c r="T299" s="40" t="s">
        <v>48</v>
      </c>
      <c r="U299" s="41" t="s">
        <v>0</v>
      </c>
      <c r="V299" s="59">
        <v>0</v>
      </c>
      <c r="W299" s="56">
        <f t="shared" si="14"/>
        <v>0</v>
      </c>
      <c r="X299" s="42" t="str">
        <f>IFERROR(IF(W299=0,"",ROUNDUP(W299/H299,0)*0.02175),"")</f>
        <v/>
      </c>
      <c r="Y299" s="69" t="s">
        <v>48</v>
      </c>
      <c r="Z299" s="70" t="s">
        <v>48</v>
      </c>
      <c r="AD299" s="71"/>
      <c r="BA299" s="237" t="s">
        <v>66</v>
      </c>
    </row>
    <row r="300" spans="1:53" ht="16.5" customHeight="1" x14ac:dyDescent="0.25">
      <c r="A300" s="64" t="s">
        <v>465</v>
      </c>
      <c r="B300" s="64" t="s">
        <v>467</v>
      </c>
      <c r="C300" s="37">
        <v>4301011238</v>
      </c>
      <c r="D300" s="382">
        <v>4607091384147</v>
      </c>
      <c r="E300" s="382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8" t="s">
        <v>112</v>
      </c>
      <c r="L300" s="39" t="s">
        <v>121</v>
      </c>
      <c r="M300" s="38">
        <v>60</v>
      </c>
      <c r="N300" s="555" t="s">
        <v>468</v>
      </c>
      <c r="O300" s="384"/>
      <c r="P300" s="384"/>
      <c r="Q300" s="384"/>
      <c r="R300" s="385"/>
      <c r="S300" s="40" t="s">
        <v>48</v>
      </c>
      <c r="T300" s="40" t="s">
        <v>48</v>
      </c>
      <c r="U300" s="41" t="s">
        <v>0</v>
      </c>
      <c r="V300" s="59">
        <v>0</v>
      </c>
      <c r="W300" s="56">
        <f t="shared" si="14"/>
        <v>0</v>
      </c>
      <c r="X300" s="42" t="str">
        <f>IFERROR(IF(W300=0,"",ROUNDUP(W300/H300,0)*0.02039),"")</f>
        <v/>
      </c>
      <c r="Y300" s="69" t="s">
        <v>48</v>
      </c>
      <c r="Z300" s="70" t="s">
        <v>48</v>
      </c>
      <c r="AD300" s="71"/>
      <c r="BA300" s="238" t="s">
        <v>66</v>
      </c>
    </row>
    <row r="301" spans="1:53" ht="27" customHeight="1" x14ac:dyDescent="0.25">
      <c r="A301" s="64" t="s">
        <v>469</v>
      </c>
      <c r="B301" s="64" t="s">
        <v>470</v>
      </c>
      <c r="C301" s="37">
        <v>4301011327</v>
      </c>
      <c r="D301" s="382">
        <v>4607091384154</v>
      </c>
      <c r="E301" s="382"/>
      <c r="F301" s="63">
        <v>0.5</v>
      </c>
      <c r="G301" s="38">
        <v>10</v>
      </c>
      <c r="H301" s="63">
        <v>5</v>
      </c>
      <c r="I301" s="63">
        <v>5.21</v>
      </c>
      <c r="J301" s="38">
        <v>120</v>
      </c>
      <c r="K301" s="38" t="s">
        <v>80</v>
      </c>
      <c r="L301" s="39" t="s">
        <v>79</v>
      </c>
      <c r="M301" s="38">
        <v>60</v>
      </c>
      <c r="N301" s="55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1" s="384"/>
      <c r="P301" s="384"/>
      <c r="Q301" s="384"/>
      <c r="R301" s="385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si="14"/>
        <v>0</v>
      </c>
      <c r="X301" s="42" t="str">
        <f>IFERROR(IF(W301=0,"",ROUNDUP(W301/H301,0)*0.00937),"")</f>
        <v/>
      </c>
      <c r="Y301" s="69" t="s">
        <v>48</v>
      </c>
      <c r="Z301" s="70" t="s">
        <v>48</v>
      </c>
      <c r="AD301" s="71"/>
      <c r="BA301" s="239" t="s">
        <v>66</v>
      </c>
    </row>
    <row r="302" spans="1:53" ht="27" customHeight="1" x14ac:dyDescent="0.25">
      <c r="A302" s="64" t="s">
        <v>471</v>
      </c>
      <c r="B302" s="64" t="s">
        <v>472</v>
      </c>
      <c r="C302" s="37">
        <v>4301011332</v>
      </c>
      <c r="D302" s="382">
        <v>4607091384161</v>
      </c>
      <c r="E302" s="382"/>
      <c r="F302" s="63">
        <v>0.5</v>
      </c>
      <c r="G302" s="38">
        <v>10</v>
      </c>
      <c r="H302" s="63">
        <v>5</v>
      </c>
      <c r="I302" s="63">
        <v>5.21</v>
      </c>
      <c r="J302" s="38">
        <v>120</v>
      </c>
      <c r="K302" s="38" t="s">
        <v>80</v>
      </c>
      <c r="L302" s="39" t="s">
        <v>79</v>
      </c>
      <c r="M302" s="38">
        <v>60</v>
      </c>
      <c r="N302" s="55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2" s="384"/>
      <c r="P302" s="384"/>
      <c r="Q302" s="384"/>
      <c r="R302" s="385"/>
      <c r="S302" s="40" t="s">
        <v>48</v>
      </c>
      <c r="T302" s="40" t="s">
        <v>48</v>
      </c>
      <c r="U302" s="41" t="s">
        <v>0</v>
      </c>
      <c r="V302" s="59">
        <v>5</v>
      </c>
      <c r="W302" s="56">
        <f t="shared" si="14"/>
        <v>5</v>
      </c>
      <c r="X302" s="42">
        <f>IFERROR(IF(W302=0,"",ROUNDUP(W302/H302,0)*0.00937),"")</f>
        <v>9.3699999999999999E-3</v>
      </c>
      <c r="Y302" s="69" t="s">
        <v>48</v>
      </c>
      <c r="Z302" s="70" t="s">
        <v>48</v>
      </c>
      <c r="AD302" s="71"/>
      <c r="BA302" s="240" t="s">
        <v>66</v>
      </c>
    </row>
    <row r="303" spans="1:53" x14ac:dyDescent="0.2">
      <c r="A303" s="389"/>
      <c r="B303" s="389"/>
      <c r="C303" s="389"/>
      <c r="D303" s="389"/>
      <c r="E303" s="389"/>
      <c r="F303" s="389"/>
      <c r="G303" s="389"/>
      <c r="H303" s="389"/>
      <c r="I303" s="389"/>
      <c r="J303" s="389"/>
      <c r="K303" s="389"/>
      <c r="L303" s="389"/>
      <c r="M303" s="390"/>
      <c r="N303" s="386" t="s">
        <v>43</v>
      </c>
      <c r="O303" s="387"/>
      <c r="P303" s="387"/>
      <c r="Q303" s="387"/>
      <c r="R303" s="387"/>
      <c r="S303" s="387"/>
      <c r="T303" s="388"/>
      <c r="U303" s="43" t="s">
        <v>42</v>
      </c>
      <c r="V303" s="44">
        <f>IFERROR(V295/H295,"0")+IFERROR(V296/H296,"0")+IFERROR(V297/H297,"0")+IFERROR(V298/H298,"0")+IFERROR(V299/H299,"0")+IFERROR(V300/H300,"0")+IFERROR(V301/H301,"0")+IFERROR(V302/H302,"0")</f>
        <v>497.66666666666669</v>
      </c>
      <c r="W303" s="44">
        <f>IFERROR(W295/H295,"0")+IFERROR(W296/H296,"0")+IFERROR(W297/H297,"0")+IFERROR(W298/H298,"0")+IFERROR(W299/H299,"0")+IFERROR(W300/H300,"0")+IFERROR(W301/H301,"0")+IFERROR(W302/H302,"0")</f>
        <v>498</v>
      </c>
      <c r="X303" s="4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>10.764720000000001</v>
      </c>
      <c r="Y303" s="68"/>
      <c r="Z303" s="68"/>
    </row>
    <row r="304" spans="1:53" x14ac:dyDescent="0.2">
      <c r="A304" s="389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90"/>
      <c r="N304" s="386" t="s">
        <v>43</v>
      </c>
      <c r="O304" s="387"/>
      <c r="P304" s="387"/>
      <c r="Q304" s="387"/>
      <c r="R304" s="387"/>
      <c r="S304" s="387"/>
      <c r="T304" s="388"/>
      <c r="U304" s="43" t="s">
        <v>0</v>
      </c>
      <c r="V304" s="44">
        <f>IFERROR(SUM(V295:V302),"0")</f>
        <v>7455</v>
      </c>
      <c r="W304" s="44">
        <f>IFERROR(SUM(W295:W302),"0")</f>
        <v>7460</v>
      </c>
      <c r="X304" s="43"/>
      <c r="Y304" s="68"/>
      <c r="Z304" s="68"/>
    </row>
    <row r="305" spans="1:53" ht="14.25" customHeight="1" x14ac:dyDescent="0.25">
      <c r="A305" s="381" t="s">
        <v>108</v>
      </c>
      <c r="B305" s="381"/>
      <c r="C305" s="381"/>
      <c r="D305" s="381"/>
      <c r="E305" s="381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1"/>
      <c r="W305" s="381"/>
      <c r="X305" s="381"/>
      <c r="Y305" s="67"/>
      <c r="Z305" s="67"/>
    </row>
    <row r="306" spans="1:53" ht="27" customHeight="1" x14ac:dyDescent="0.25">
      <c r="A306" s="64" t="s">
        <v>473</v>
      </c>
      <c r="B306" s="64" t="s">
        <v>474</v>
      </c>
      <c r="C306" s="37">
        <v>4301020178</v>
      </c>
      <c r="D306" s="382">
        <v>4607091383980</v>
      </c>
      <c r="E306" s="382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112</v>
      </c>
      <c r="L306" s="39" t="s">
        <v>111</v>
      </c>
      <c r="M306" s="38">
        <v>50</v>
      </c>
      <c r="N306" s="5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6" s="384"/>
      <c r="P306" s="384"/>
      <c r="Q306" s="384"/>
      <c r="R306" s="385"/>
      <c r="S306" s="40" t="s">
        <v>48</v>
      </c>
      <c r="T306" s="40" t="s">
        <v>48</v>
      </c>
      <c r="U306" s="41" t="s">
        <v>0</v>
      </c>
      <c r="V306" s="59">
        <v>1000</v>
      </c>
      <c r="W306" s="56">
        <f>IFERROR(IF(V306="",0,CEILING((V306/$H306),1)*$H306),"")</f>
        <v>1005</v>
      </c>
      <c r="X306" s="42">
        <f>IFERROR(IF(W306=0,"",ROUNDUP(W306/H306,0)*0.02175),"")</f>
        <v>1.4572499999999999</v>
      </c>
      <c r="Y306" s="69" t="s">
        <v>48</v>
      </c>
      <c r="Z306" s="70" t="s">
        <v>48</v>
      </c>
      <c r="AD306" s="71"/>
      <c r="BA306" s="241" t="s">
        <v>66</v>
      </c>
    </row>
    <row r="307" spans="1:53" ht="16.5" customHeight="1" x14ac:dyDescent="0.25">
      <c r="A307" s="64" t="s">
        <v>475</v>
      </c>
      <c r="B307" s="64" t="s">
        <v>476</v>
      </c>
      <c r="C307" s="37">
        <v>4301020270</v>
      </c>
      <c r="D307" s="382">
        <v>4680115883314</v>
      </c>
      <c r="E307" s="382"/>
      <c r="F307" s="63">
        <v>1.35</v>
      </c>
      <c r="G307" s="38">
        <v>8</v>
      </c>
      <c r="H307" s="63">
        <v>10.8</v>
      </c>
      <c r="I307" s="63">
        <v>11.28</v>
      </c>
      <c r="J307" s="38">
        <v>56</v>
      </c>
      <c r="K307" s="38" t="s">
        <v>112</v>
      </c>
      <c r="L307" s="39" t="s">
        <v>133</v>
      </c>
      <c r="M307" s="38">
        <v>50</v>
      </c>
      <c r="N307" s="559" t="s">
        <v>477</v>
      </c>
      <c r="O307" s="384"/>
      <c r="P307" s="384"/>
      <c r="Q307" s="384"/>
      <c r="R307" s="385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42" t="s">
        <v>66</v>
      </c>
    </row>
    <row r="308" spans="1:53" ht="27" customHeight="1" x14ac:dyDescent="0.25">
      <c r="A308" s="64" t="s">
        <v>478</v>
      </c>
      <c r="B308" s="64" t="s">
        <v>479</v>
      </c>
      <c r="C308" s="37">
        <v>4301020179</v>
      </c>
      <c r="D308" s="382">
        <v>4607091384178</v>
      </c>
      <c r="E308" s="382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80</v>
      </c>
      <c r="L308" s="39" t="s">
        <v>111</v>
      </c>
      <c r="M308" s="38">
        <v>50</v>
      </c>
      <c r="N308" s="5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8" s="384"/>
      <c r="P308" s="384"/>
      <c r="Q308" s="384"/>
      <c r="R308" s="385"/>
      <c r="S308" s="40" t="s">
        <v>48</v>
      </c>
      <c r="T308" s="40" t="s">
        <v>48</v>
      </c>
      <c r="U308" s="41" t="s">
        <v>0</v>
      </c>
      <c r="V308" s="59">
        <v>0</v>
      </c>
      <c r="W308" s="56">
        <f>IFERROR(IF(V308="",0,CEILING((V308/$H308),1)*$H308),"")</f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3" t="s">
        <v>66</v>
      </c>
    </row>
    <row r="309" spans="1:53" x14ac:dyDescent="0.2">
      <c r="A309" s="389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90"/>
      <c r="N309" s="386" t="s">
        <v>43</v>
      </c>
      <c r="O309" s="387"/>
      <c r="P309" s="387"/>
      <c r="Q309" s="387"/>
      <c r="R309" s="387"/>
      <c r="S309" s="387"/>
      <c r="T309" s="388"/>
      <c r="U309" s="43" t="s">
        <v>42</v>
      </c>
      <c r="V309" s="44">
        <f>IFERROR(V306/H306,"0")+IFERROR(V307/H307,"0")+IFERROR(V308/H308,"0")</f>
        <v>66.666666666666671</v>
      </c>
      <c r="W309" s="44">
        <f>IFERROR(W306/H306,"0")+IFERROR(W307/H307,"0")+IFERROR(W308/H308,"0")</f>
        <v>67</v>
      </c>
      <c r="X309" s="44">
        <f>IFERROR(IF(X306="",0,X306),"0")+IFERROR(IF(X307="",0,X307),"0")+IFERROR(IF(X308="",0,X308),"0")</f>
        <v>1.4572499999999999</v>
      </c>
      <c r="Y309" s="68"/>
      <c r="Z309" s="68"/>
    </row>
    <row r="310" spans="1:53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90"/>
      <c r="N310" s="386" t="s">
        <v>43</v>
      </c>
      <c r="O310" s="387"/>
      <c r="P310" s="387"/>
      <c r="Q310" s="387"/>
      <c r="R310" s="387"/>
      <c r="S310" s="387"/>
      <c r="T310" s="388"/>
      <c r="U310" s="43" t="s">
        <v>0</v>
      </c>
      <c r="V310" s="44">
        <f>IFERROR(SUM(V306:V308),"0")</f>
        <v>1000</v>
      </c>
      <c r="W310" s="44">
        <f>IFERROR(SUM(W306:W308),"0")</f>
        <v>1005</v>
      </c>
      <c r="X310" s="43"/>
      <c r="Y310" s="68"/>
      <c r="Z310" s="68"/>
    </row>
    <row r="311" spans="1:53" ht="14.25" customHeight="1" x14ac:dyDescent="0.25">
      <c r="A311" s="381" t="s">
        <v>81</v>
      </c>
      <c r="B311" s="381"/>
      <c r="C311" s="381"/>
      <c r="D311" s="381"/>
      <c r="E311" s="381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  <c r="X311" s="381"/>
      <c r="Y311" s="67"/>
      <c r="Z311" s="67"/>
    </row>
    <row r="312" spans="1:53" ht="27" customHeight="1" x14ac:dyDescent="0.25">
      <c r="A312" s="64" t="s">
        <v>480</v>
      </c>
      <c r="B312" s="64" t="s">
        <v>481</v>
      </c>
      <c r="C312" s="37">
        <v>4301051298</v>
      </c>
      <c r="D312" s="382">
        <v>4607091384260</v>
      </c>
      <c r="E312" s="382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8" t="s">
        <v>112</v>
      </c>
      <c r="L312" s="39" t="s">
        <v>79</v>
      </c>
      <c r="M312" s="38">
        <v>35</v>
      </c>
      <c r="N312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2" s="384"/>
      <c r="P312" s="384"/>
      <c r="Q312" s="384"/>
      <c r="R312" s="385"/>
      <c r="S312" s="40" t="s">
        <v>48</v>
      </c>
      <c r="T312" s="40" t="s">
        <v>48</v>
      </c>
      <c r="U312" s="41" t="s">
        <v>0</v>
      </c>
      <c r="V312" s="59">
        <v>200</v>
      </c>
      <c r="W312" s="56">
        <f>IFERROR(IF(V312="",0,CEILING((V312/$H312),1)*$H312),"")</f>
        <v>202.79999999999998</v>
      </c>
      <c r="X312" s="42">
        <f>IFERROR(IF(W312=0,"",ROUNDUP(W312/H312,0)*0.02175),"")</f>
        <v>0.5655</v>
      </c>
      <c r="Y312" s="69" t="s">
        <v>48</v>
      </c>
      <c r="Z312" s="70" t="s">
        <v>48</v>
      </c>
      <c r="AD312" s="71"/>
      <c r="BA312" s="244" t="s">
        <v>66</v>
      </c>
    </row>
    <row r="313" spans="1:53" x14ac:dyDescent="0.2">
      <c r="A313" s="389"/>
      <c r="B313" s="389"/>
      <c r="C313" s="389"/>
      <c r="D313" s="389"/>
      <c r="E313" s="389"/>
      <c r="F313" s="389"/>
      <c r="G313" s="389"/>
      <c r="H313" s="389"/>
      <c r="I313" s="389"/>
      <c r="J313" s="389"/>
      <c r="K313" s="389"/>
      <c r="L313" s="389"/>
      <c r="M313" s="390"/>
      <c r="N313" s="386" t="s">
        <v>43</v>
      </c>
      <c r="O313" s="387"/>
      <c r="P313" s="387"/>
      <c r="Q313" s="387"/>
      <c r="R313" s="387"/>
      <c r="S313" s="387"/>
      <c r="T313" s="388"/>
      <c r="U313" s="43" t="s">
        <v>42</v>
      </c>
      <c r="V313" s="44">
        <f>IFERROR(V312/H312,"0")</f>
        <v>25.641025641025642</v>
      </c>
      <c r="W313" s="44">
        <f>IFERROR(W312/H312,"0")</f>
        <v>26</v>
      </c>
      <c r="X313" s="44">
        <f>IFERROR(IF(X312="",0,X312),"0")</f>
        <v>0.5655</v>
      </c>
      <c r="Y313" s="68"/>
      <c r="Z313" s="68"/>
    </row>
    <row r="314" spans="1:53" x14ac:dyDescent="0.2">
      <c r="A314" s="389"/>
      <c r="B314" s="389"/>
      <c r="C314" s="389"/>
      <c r="D314" s="389"/>
      <c r="E314" s="389"/>
      <c r="F314" s="389"/>
      <c r="G314" s="389"/>
      <c r="H314" s="389"/>
      <c r="I314" s="389"/>
      <c r="J314" s="389"/>
      <c r="K314" s="389"/>
      <c r="L314" s="389"/>
      <c r="M314" s="390"/>
      <c r="N314" s="386" t="s">
        <v>43</v>
      </c>
      <c r="O314" s="387"/>
      <c r="P314" s="387"/>
      <c r="Q314" s="387"/>
      <c r="R314" s="387"/>
      <c r="S314" s="387"/>
      <c r="T314" s="388"/>
      <c r="U314" s="43" t="s">
        <v>0</v>
      </c>
      <c r="V314" s="44">
        <f>IFERROR(SUM(V312:V312),"0")</f>
        <v>200</v>
      </c>
      <c r="W314" s="44">
        <f>IFERROR(SUM(W312:W312),"0")</f>
        <v>202.79999999999998</v>
      </c>
      <c r="X314" s="43"/>
      <c r="Y314" s="68"/>
      <c r="Z314" s="68"/>
    </row>
    <row r="315" spans="1:53" ht="14.25" customHeight="1" x14ac:dyDescent="0.25">
      <c r="A315" s="381" t="s">
        <v>238</v>
      </c>
      <c r="B315" s="381"/>
      <c r="C315" s="381"/>
      <c r="D315" s="381"/>
      <c r="E315" s="381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1"/>
      <c r="W315" s="381"/>
      <c r="X315" s="381"/>
      <c r="Y315" s="67"/>
      <c r="Z315" s="67"/>
    </row>
    <row r="316" spans="1:53" ht="16.5" customHeight="1" x14ac:dyDescent="0.25">
      <c r="A316" s="64" t="s">
        <v>482</v>
      </c>
      <c r="B316" s="64" t="s">
        <v>483</v>
      </c>
      <c r="C316" s="37">
        <v>4301060314</v>
      </c>
      <c r="D316" s="382">
        <v>4607091384673</v>
      </c>
      <c r="E316" s="382"/>
      <c r="F316" s="63">
        <v>1.3</v>
      </c>
      <c r="G316" s="38">
        <v>6</v>
      </c>
      <c r="H316" s="63">
        <v>7.8</v>
      </c>
      <c r="I316" s="63">
        <v>8.3640000000000008</v>
      </c>
      <c r="J316" s="38">
        <v>56</v>
      </c>
      <c r="K316" s="38" t="s">
        <v>112</v>
      </c>
      <c r="L316" s="39" t="s">
        <v>79</v>
      </c>
      <c r="M316" s="38">
        <v>30</v>
      </c>
      <c r="N316" s="56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6" s="384"/>
      <c r="P316" s="384"/>
      <c r="Q316" s="384"/>
      <c r="R316" s="385"/>
      <c r="S316" s="40" t="s">
        <v>48</v>
      </c>
      <c r="T316" s="40" t="s">
        <v>48</v>
      </c>
      <c r="U316" s="41" t="s">
        <v>0</v>
      </c>
      <c r="V316" s="59">
        <v>90</v>
      </c>
      <c r="W316" s="56">
        <f>IFERROR(IF(V316="",0,CEILING((V316/$H316),1)*$H316),"")</f>
        <v>93.6</v>
      </c>
      <c r="X316" s="42">
        <f>IFERROR(IF(W316=0,"",ROUNDUP(W316/H316,0)*0.02175),"")</f>
        <v>0.26100000000000001</v>
      </c>
      <c r="Y316" s="69" t="s">
        <v>48</v>
      </c>
      <c r="Z316" s="70" t="s">
        <v>48</v>
      </c>
      <c r="AD316" s="71"/>
      <c r="BA316" s="245" t="s">
        <v>66</v>
      </c>
    </row>
    <row r="317" spans="1:53" x14ac:dyDescent="0.2">
      <c r="A317" s="389"/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90"/>
      <c r="N317" s="386" t="s">
        <v>43</v>
      </c>
      <c r="O317" s="387"/>
      <c r="P317" s="387"/>
      <c r="Q317" s="387"/>
      <c r="R317" s="387"/>
      <c r="S317" s="387"/>
      <c r="T317" s="388"/>
      <c r="U317" s="43" t="s">
        <v>42</v>
      </c>
      <c r="V317" s="44">
        <f>IFERROR(V316/H316,"0")</f>
        <v>11.538461538461538</v>
      </c>
      <c r="W317" s="44">
        <f>IFERROR(W316/H316,"0")</f>
        <v>12</v>
      </c>
      <c r="X317" s="44">
        <f>IFERROR(IF(X316="",0,X316),"0")</f>
        <v>0.26100000000000001</v>
      </c>
      <c r="Y317" s="68"/>
      <c r="Z317" s="68"/>
    </row>
    <row r="318" spans="1:53" x14ac:dyDescent="0.2">
      <c r="A318" s="389"/>
      <c r="B318" s="389"/>
      <c r="C318" s="389"/>
      <c r="D318" s="389"/>
      <c r="E318" s="389"/>
      <c r="F318" s="389"/>
      <c r="G318" s="389"/>
      <c r="H318" s="389"/>
      <c r="I318" s="389"/>
      <c r="J318" s="389"/>
      <c r="K318" s="389"/>
      <c r="L318" s="389"/>
      <c r="M318" s="390"/>
      <c r="N318" s="386" t="s">
        <v>43</v>
      </c>
      <c r="O318" s="387"/>
      <c r="P318" s="387"/>
      <c r="Q318" s="387"/>
      <c r="R318" s="387"/>
      <c r="S318" s="387"/>
      <c r="T318" s="388"/>
      <c r="U318" s="43" t="s">
        <v>0</v>
      </c>
      <c r="V318" s="44">
        <f>IFERROR(SUM(V316:V316),"0")</f>
        <v>90</v>
      </c>
      <c r="W318" s="44">
        <f>IFERROR(SUM(W316:W316),"0")</f>
        <v>93.6</v>
      </c>
      <c r="X318" s="43"/>
      <c r="Y318" s="68"/>
      <c r="Z318" s="68"/>
    </row>
    <row r="319" spans="1:53" ht="16.5" customHeight="1" x14ac:dyDescent="0.25">
      <c r="A319" s="380" t="s">
        <v>484</v>
      </c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0"/>
      <c r="M319" s="380"/>
      <c r="N319" s="380"/>
      <c r="O319" s="380"/>
      <c r="P319" s="380"/>
      <c r="Q319" s="380"/>
      <c r="R319" s="380"/>
      <c r="S319" s="380"/>
      <c r="T319" s="380"/>
      <c r="U319" s="380"/>
      <c r="V319" s="380"/>
      <c r="W319" s="380"/>
      <c r="X319" s="380"/>
      <c r="Y319" s="66"/>
      <c r="Z319" s="66"/>
    </row>
    <row r="320" spans="1:53" ht="14.25" customHeight="1" x14ac:dyDescent="0.25">
      <c r="A320" s="381" t="s">
        <v>116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67"/>
      <c r="Z320" s="67"/>
    </row>
    <row r="321" spans="1:53" ht="27" customHeight="1" x14ac:dyDescent="0.25">
      <c r="A321" s="64" t="s">
        <v>485</v>
      </c>
      <c r="B321" s="64" t="s">
        <v>486</v>
      </c>
      <c r="C321" s="37">
        <v>4301011324</v>
      </c>
      <c r="D321" s="382">
        <v>4607091384185</v>
      </c>
      <c r="E321" s="382"/>
      <c r="F321" s="63">
        <v>0.8</v>
      </c>
      <c r="G321" s="38">
        <v>15</v>
      </c>
      <c r="H321" s="63">
        <v>12</v>
      </c>
      <c r="I321" s="63">
        <v>12.48</v>
      </c>
      <c r="J321" s="38">
        <v>56</v>
      </c>
      <c r="K321" s="38" t="s">
        <v>112</v>
      </c>
      <c r="L321" s="39" t="s">
        <v>79</v>
      </c>
      <c r="M321" s="38">
        <v>60</v>
      </c>
      <c r="N321" s="56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1" s="384"/>
      <c r="P321" s="384"/>
      <c r="Q321" s="384"/>
      <c r="R321" s="385"/>
      <c r="S321" s="40" t="s">
        <v>48</v>
      </c>
      <c r="T321" s="40" t="s">
        <v>48</v>
      </c>
      <c r="U321" s="41" t="s">
        <v>0</v>
      </c>
      <c r="V321" s="59">
        <v>100</v>
      </c>
      <c r="W321" s="56">
        <f>IFERROR(IF(V321="",0,CEILING((V321/$H321),1)*$H321),"")</f>
        <v>108</v>
      </c>
      <c r="X321" s="42">
        <f>IFERROR(IF(W321=0,"",ROUNDUP(W321/H321,0)*0.02175),"")</f>
        <v>0.19574999999999998</v>
      </c>
      <c r="Y321" s="69" t="s">
        <v>48</v>
      </c>
      <c r="Z321" s="70" t="s">
        <v>48</v>
      </c>
      <c r="AD321" s="71"/>
      <c r="BA321" s="246" t="s">
        <v>66</v>
      </c>
    </row>
    <row r="322" spans="1:53" ht="27" customHeight="1" x14ac:dyDescent="0.25">
      <c r="A322" s="64" t="s">
        <v>487</v>
      </c>
      <c r="B322" s="64" t="s">
        <v>488</v>
      </c>
      <c r="C322" s="37">
        <v>4301011312</v>
      </c>
      <c r="D322" s="382">
        <v>4607091384192</v>
      </c>
      <c r="E322" s="382"/>
      <c r="F322" s="63">
        <v>1.8</v>
      </c>
      <c r="G322" s="38">
        <v>6</v>
      </c>
      <c r="H322" s="63">
        <v>10.8</v>
      </c>
      <c r="I322" s="63">
        <v>11.28</v>
      </c>
      <c r="J322" s="38">
        <v>56</v>
      </c>
      <c r="K322" s="38" t="s">
        <v>112</v>
      </c>
      <c r="L322" s="39" t="s">
        <v>111</v>
      </c>
      <c r="M322" s="38">
        <v>60</v>
      </c>
      <c r="N322" s="5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2" s="384"/>
      <c r="P322" s="384"/>
      <c r="Q322" s="384"/>
      <c r="R322" s="385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ht="27" customHeight="1" x14ac:dyDescent="0.25">
      <c r="A323" s="64" t="s">
        <v>489</v>
      </c>
      <c r="B323" s="64" t="s">
        <v>490</v>
      </c>
      <c r="C323" s="37">
        <v>4301011483</v>
      </c>
      <c r="D323" s="382">
        <v>4680115881907</v>
      </c>
      <c r="E323" s="382"/>
      <c r="F323" s="63">
        <v>1.8</v>
      </c>
      <c r="G323" s="38">
        <v>6</v>
      </c>
      <c r="H323" s="63">
        <v>10.8</v>
      </c>
      <c r="I323" s="63">
        <v>11.28</v>
      </c>
      <c r="J323" s="38">
        <v>56</v>
      </c>
      <c r="K323" s="38" t="s">
        <v>112</v>
      </c>
      <c r="L323" s="39" t="s">
        <v>79</v>
      </c>
      <c r="M323" s="38">
        <v>60</v>
      </c>
      <c r="N323" s="56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3" s="384"/>
      <c r="P323" s="384"/>
      <c r="Q323" s="384"/>
      <c r="R323" s="385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IFERROR(IF(W323=0,"",ROUNDUP(W323/H323,0)*0.02175),"")</f>
        <v/>
      </c>
      <c r="Y323" s="69" t="s">
        <v>48</v>
      </c>
      <c r="Z323" s="70" t="s">
        <v>48</v>
      </c>
      <c r="AD323" s="71"/>
      <c r="BA323" s="248" t="s">
        <v>66</v>
      </c>
    </row>
    <row r="324" spans="1:53" ht="27" customHeight="1" x14ac:dyDescent="0.25">
      <c r="A324" s="64" t="s">
        <v>491</v>
      </c>
      <c r="B324" s="64" t="s">
        <v>492</v>
      </c>
      <c r="C324" s="37">
        <v>4301011303</v>
      </c>
      <c r="D324" s="382">
        <v>4607091384680</v>
      </c>
      <c r="E324" s="382"/>
      <c r="F324" s="63">
        <v>0.4</v>
      </c>
      <c r="G324" s="38">
        <v>10</v>
      </c>
      <c r="H324" s="63">
        <v>4</v>
      </c>
      <c r="I324" s="63">
        <v>4.21</v>
      </c>
      <c r="J324" s="38">
        <v>120</v>
      </c>
      <c r="K324" s="38" t="s">
        <v>80</v>
      </c>
      <c r="L324" s="39" t="s">
        <v>79</v>
      </c>
      <c r="M324" s="38">
        <v>60</v>
      </c>
      <c r="N324" s="56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4" s="384"/>
      <c r="P324" s="384"/>
      <c r="Q324" s="384"/>
      <c r="R324" s="385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IFERROR(IF(W324=0,"",ROUNDUP(W324/H324,0)*0.00937),"")</f>
        <v/>
      </c>
      <c r="Y324" s="69" t="s">
        <v>48</v>
      </c>
      <c r="Z324" s="70" t="s">
        <v>48</v>
      </c>
      <c r="AD324" s="71"/>
      <c r="BA324" s="249" t="s">
        <v>66</v>
      </c>
    </row>
    <row r="325" spans="1:53" x14ac:dyDescent="0.2">
      <c r="A325" s="389"/>
      <c r="B325" s="389"/>
      <c r="C325" s="389"/>
      <c r="D325" s="389"/>
      <c r="E325" s="389"/>
      <c r="F325" s="389"/>
      <c r="G325" s="389"/>
      <c r="H325" s="389"/>
      <c r="I325" s="389"/>
      <c r="J325" s="389"/>
      <c r="K325" s="389"/>
      <c r="L325" s="389"/>
      <c r="M325" s="390"/>
      <c r="N325" s="386" t="s">
        <v>43</v>
      </c>
      <c r="O325" s="387"/>
      <c r="P325" s="387"/>
      <c r="Q325" s="387"/>
      <c r="R325" s="387"/>
      <c r="S325" s="387"/>
      <c r="T325" s="388"/>
      <c r="U325" s="43" t="s">
        <v>42</v>
      </c>
      <c r="V325" s="44">
        <f>IFERROR(V321/H321,"0")+IFERROR(V322/H322,"0")+IFERROR(V323/H323,"0")+IFERROR(V324/H324,"0")</f>
        <v>8.3333333333333339</v>
      </c>
      <c r="W325" s="44">
        <f>IFERROR(W321/H321,"0")+IFERROR(W322/H322,"0")+IFERROR(W323/H323,"0")+IFERROR(W324/H324,"0")</f>
        <v>9</v>
      </c>
      <c r="X325" s="44">
        <f>IFERROR(IF(X321="",0,X321),"0")+IFERROR(IF(X322="",0,X322),"0")+IFERROR(IF(X323="",0,X323),"0")+IFERROR(IF(X324="",0,X324),"0")</f>
        <v>0.19574999999999998</v>
      </c>
      <c r="Y325" s="68"/>
      <c r="Z325" s="68"/>
    </row>
    <row r="326" spans="1:53" x14ac:dyDescent="0.2">
      <c r="A326" s="389"/>
      <c r="B326" s="389"/>
      <c r="C326" s="389"/>
      <c r="D326" s="389"/>
      <c r="E326" s="389"/>
      <c r="F326" s="389"/>
      <c r="G326" s="389"/>
      <c r="H326" s="389"/>
      <c r="I326" s="389"/>
      <c r="J326" s="389"/>
      <c r="K326" s="389"/>
      <c r="L326" s="389"/>
      <c r="M326" s="390"/>
      <c r="N326" s="386" t="s">
        <v>43</v>
      </c>
      <c r="O326" s="387"/>
      <c r="P326" s="387"/>
      <c r="Q326" s="387"/>
      <c r="R326" s="387"/>
      <c r="S326" s="387"/>
      <c r="T326" s="388"/>
      <c r="U326" s="43" t="s">
        <v>0</v>
      </c>
      <c r="V326" s="44">
        <f>IFERROR(SUM(V321:V324),"0")</f>
        <v>100</v>
      </c>
      <c r="W326" s="44">
        <f>IFERROR(SUM(W321:W324),"0")</f>
        <v>108</v>
      </c>
      <c r="X326" s="43"/>
      <c r="Y326" s="68"/>
      <c r="Z326" s="68"/>
    </row>
    <row r="327" spans="1:53" ht="14.25" customHeight="1" x14ac:dyDescent="0.25">
      <c r="A327" s="381" t="s">
        <v>76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67"/>
      <c r="Z327" s="67"/>
    </row>
    <row r="328" spans="1:53" ht="27" customHeight="1" x14ac:dyDescent="0.25">
      <c r="A328" s="64" t="s">
        <v>493</v>
      </c>
      <c r="B328" s="64" t="s">
        <v>494</v>
      </c>
      <c r="C328" s="37">
        <v>4301031139</v>
      </c>
      <c r="D328" s="382">
        <v>4607091384802</v>
      </c>
      <c r="E328" s="382"/>
      <c r="F328" s="63">
        <v>0.73</v>
      </c>
      <c r="G328" s="38">
        <v>6</v>
      </c>
      <c r="H328" s="63">
        <v>4.38</v>
      </c>
      <c r="I328" s="63">
        <v>4.58</v>
      </c>
      <c r="J328" s="38">
        <v>156</v>
      </c>
      <c r="K328" s="38" t="s">
        <v>80</v>
      </c>
      <c r="L328" s="39" t="s">
        <v>79</v>
      </c>
      <c r="M328" s="38">
        <v>35</v>
      </c>
      <c r="N328" s="5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8" s="384"/>
      <c r="P328" s="384"/>
      <c r="Q328" s="384"/>
      <c r="R328" s="385"/>
      <c r="S328" s="40" t="s">
        <v>48</v>
      </c>
      <c r="T328" s="40" t="s">
        <v>48</v>
      </c>
      <c r="U328" s="41" t="s">
        <v>0</v>
      </c>
      <c r="V328" s="59">
        <v>60</v>
      </c>
      <c r="W328" s="56">
        <f>IFERROR(IF(V328="",0,CEILING((V328/$H328),1)*$H328),"")</f>
        <v>61.32</v>
      </c>
      <c r="X328" s="42">
        <f>IFERROR(IF(W328=0,"",ROUNDUP(W328/H328,0)*0.00753),"")</f>
        <v>0.10542</v>
      </c>
      <c r="Y328" s="69" t="s">
        <v>48</v>
      </c>
      <c r="Z328" s="70" t="s">
        <v>48</v>
      </c>
      <c r="AD328" s="71"/>
      <c r="BA328" s="250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4301031140</v>
      </c>
      <c r="D329" s="382">
        <v>4607091384826</v>
      </c>
      <c r="E329" s="382"/>
      <c r="F329" s="63">
        <v>0.35</v>
      </c>
      <c r="G329" s="38">
        <v>8</v>
      </c>
      <c r="H329" s="63">
        <v>2.8</v>
      </c>
      <c r="I329" s="63">
        <v>2.9</v>
      </c>
      <c r="J329" s="38">
        <v>234</v>
      </c>
      <c r="K329" s="38" t="s">
        <v>184</v>
      </c>
      <c r="L329" s="39" t="s">
        <v>79</v>
      </c>
      <c r="M329" s="38">
        <v>35</v>
      </c>
      <c r="N329" s="56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9" s="384"/>
      <c r="P329" s="384"/>
      <c r="Q329" s="384"/>
      <c r="R329" s="385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IFERROR(IF(W329=0,"",ROUNDUP(W329/H329,0)*0.00502),"")</f>
        <v/>
      </c>
      <c r="Y329" s="69" t="s">
        <v>48</v>
      </c>
      <c r="Z329" s="70" t="s">
        <v>48</v>
      </c>
      <c r="AD329" s="71"/>
      <c r="BA329" s="251" t="s">
        <v>66</v>
      </c>
    </row>
    <row r="330" spans="1:53" x14ac:dyDescent="0.2">
      <c r="A330" s="389"/>
      <c r="B330" s="389"/>
      <c r="C330" s="389"/>
      <c r="D330" s="389"/>
      <c r="E330" s="389"/>
      <c r="F330" s="389"/>
      <c r="G330" s="389"/>
      <c r="H330" s="389"/>
      <c r="I330" s="389"/>
      <c r="J330" s="389"/>
      <c r="K330" s="389"/>
      <c r="L330" s="389"/>
      <c r="M330" s="390"/>
      <c r="N330" s="386" t="s">
        <v>43</v>
      </c>
      <c r="O330" s="387"/>
      <c r="P330" s="387"/>
      <c r="Q330" s="387"/>
      <c r="R330" s="387"/>
      <c r="S330" s="387"/>
      <c r="T330" s="388"/>
      <c r="U330" s="43" t="s">
        <v>42</v>
      </c>
      <c r="V330" s="44">
        <f>IFERROR(V328/H328,"0")+IFERROR(V329/H329,"0")</f>
        <v>13.698630136986301</v>
      </c>
      <c r="W330" s="44">
        <f>IFERROR(W328/H328,"0")+IFERROR(W329/H329,"0")</f>
        <v>14</v>
      </c>
      <c r="X330" s="44">
        <f>IFERROR(IF(X328="",0,X328),"0")+IFERROR(IF(X329="",0,X329),"0")</f>
        <v>0.10542</v>
      </c>
      <c r="Y330" s="68"/>
      <c r="Z330" s="68"/>
    </row>
    <row r="331" spans="1:53" x14ac:dyDescent="0.2">
      <c r="A331" s="389"/>
      <c r="B331" s="389"/>
      <c r="C331" s="389"/>
      <c r="D331" s="389"/>
      <c r="E331" s="389"/>
      <c r="F331" s="389"/>
      <c r="G331" s="389"/>
      <c r="H331" s="389"/>
      <c r="I331" s="389"/>
      <c r="J331" s="389"/>
      <c r="K331" s="389"/>
      <c r="L331" s="389"/>
      <c r="M331" s="390"/>
      <c r="N331" s="386" t="s">
        <v>43</v>
      </c>
      <c r="O331" s="387"/>
      <c r="P331" s="387"/>
      <c r="Q331" s="387"/>
      <c r="R331" s="387"/>
      <c r="S331" s="387"/>
      <c r="T331" s="388"/>
      <c r="U331" s="43" t="s">
        <v>0</v>
      </c>
      <c r="V331" s="44">
        <f>IFERROR(SUM(V328:V329),"0")</f>
        <v>60</v>
      </c>
      <c r="W331" s="44">
        <f>IFERROR(SUM(W328:W329),"0")</f>
        <v>61.32</v>
      </c>
      <c r="X331" s="43"/>
      <c r="Y331" s="68"/>
      <c r="Z331" s="68"/>
    </row>
    <row r="332" spans="1:53" ht="14.25" customHeight="1" x14ac:dyDescent="0.25">
      <c r="A332" s="381" t="s">
        <v>81</v>
      </c>
      <c r="B332" s="381"/>
      <c r="C332" s="381"/>
      <c r="D332" s="381"/>
      <c r="E332" s="381"/>
      <c r="F332" s="381"/>
      <c r="G332" s="381"/>
      <c r="H332" s="381"/>
      <c r="I332" s="381"/>
      <c r="J332" s="381"/>
      <c r="K332" s="381"/>
      <c r="L332" s="381"/>
      <c r="M332" s="381"/>
      <c r="N332" s="381"/>
      <c r="O332" s="381"/>
      <c r="P332" s="381"/>
      <c r="Q332" s="381"/>
      <c r="R332" s="381"/>
      <c r="S332" s="381"/>
      <c r="T332" s="381"/>
      <c r="U332" s="381"/>
      <c r="V332" s="381"/>
      <c r="W332" s="381"/>
      <c r="X332" s="381"/>
      <c r="Y332" s="67"/>
      <c r="Z332" s="67"/>
    </row>
    <row r="333" spans="1:53" ht="27" customHeight="1" x14ac:dyDescent="0.25">
      <c r="A333" s="64" t="s">
        <v>497</v>
      </c>
      <c r="B333" s="64" t="s">
        <v>498</v>
      </c>
      <c r="C333" s="37">
        <v>4301051303</v>
      </c>
      <c r="D333" s="382">
        <v>4607091384246</v>
      </c>
      <c r="E333" s="382"/>
      <c r="F333" s="63">
        <v>1.3</v>
      </c>
      <c r="G333" s="38">
        <v>6</v>
      </c>
      <c r="H333" s="63">
        <v>7.8</v>
      </c>
      <c r="I333" s="63">
        <v>8.3640000000000008</v>
      </c>
      <c r="J333" s="38">
        <v>56</v>
      </c>
      <c r="K333" s="38" t="s">
        <v>112</v>
      </c>
      <c r="L333" s="39" t="s">
        <v>79</v>
      </c>
      <c r="M333" s="38">
        <v>40</v>
      </c>
      <c r="N333" s="56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3" s="384"/>
      <c r="P333" s="384"/>
      <c r="Q333" s="384"/>
      <c r="R333" s="385"/>
      <c r="S333" s="40" t="s">
        <v>48</v>
      </c>
      <c r="T333" s="40" t="s">
        <v>48</v>
      </c>
      <c r="U333" s="41" t="s">
        <v>0</v>
      </c>
      <c r="V333" s="59">
        <v>150</v>
      </c>
      <c r="W333" s="56">
        <f>IFERROR(IF(V333="",0,CEILING((V333/$H333),1)*$H333),"")</f>
        <v>156</v>
      </c>
      <c r="X333" s="42">
        <f>IFERROR(IF(W333=0,"",ROUNDUP(W333/H333,0)*0.02175),"")</f>
        <v>0.43499999999999994</v>
      </c>
      <c r="Y333" s="69" t="s">
        <v>48</v>
      </c>
      <c r="Z333" s="70" t="s">
        <v>48</v>
      </c>
      <c r="AD333" s="71"/>
      <c r="BA333" s="252" t="s">
        <v>66</v>
      </c>
    </row>
    <row r="334" spans="1:53" ht="27" customHeight="1" x14ac:dyDescent="0.25">
      <c r="A334" s="64" t="s">
        <v>499</v>
      </c>
      <c r="B334" s="64" t="s">
        <v>500</v>
      </c>
      <c r="C334" s="37">
        <v>4301051445</v>
      </c>
      <c r="D334" s="382">
        <v>4680115881976</v>
      </c>
      <c r="E334" s="382"/>
      <c r="F334" s="63">
        <v>1.3</v>
      </c>
      <c r="G334" s="38">
        <v>6</v>
      </c>
      <c r="H334" s="63">
        <v>7.8</v>
      </c>
      <c r="I334" s="63">
        <v>8.2799999999999994</v>
      </c>
      <c r="J334" s="38">
        <v>56</v>
      </c>
      <c r="K334" s="38" t="s">
        <v>112</v>
      </c>
      <c r="L334" s="39" t="s">
        <v>79</v>
      </c>
      <c r="M334" s="38">
        <v>40</v>
      </c>
      <c r="N334" s="57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4" s="384"/>
      <c r="P334" s="384"/>
      <c r="Q334" s="384"/>
      <c r="R334" s="385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IFERROR(IF(W334=0,"",ROUNDUP(W334/H334,0)*0.02175),"")</f>
        <v/>
      </c>
      <c r="Y334" s="69" t="s">
        <v>48</v>
      </c>
      <c r="Z334" s="70" t="s">
        <v>48</v>
      </c>
      <c r="AD334" s="71"/>
      <c r="BA334" s="253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4301051297</v>
      </c>
      <c r="D335" s="382">
        <v>4607091384253</v>
      </c>
      <c r="E335" s="382"/>
      <c r="F335" s="63">
        <v>0.4</v>
      </c>
      <c r="G335" s="38">
        <v>6</v>
      </c>
      <c r="H335" s="63">
        <v>2.4</v>
      </c>
      <c r="I335" s="63">
        <v>2.6840000000000002</v>
      </c>
      <c r="J335" s="38">
        <v>156</v>
      </c>
      <c r="K335" s="38" t="s">
        <v>80</v>
      </c>
      <c r="L335" s="39" t="s">
        <v>79</v>
      </c>
      <c r="M335" s="38">
        <v>40</v>
      </c>
      <c r="N335" s="57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5" s="384"/>
      <c r="P335" s="384"/>
      <c r="Q335" s="384"/>
      <c r="R335" s="385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IFERROR(IF(W335=0,"",ROUNDUP(W335/H335,0)*0.00753),"")</f>
        <v/>
      </c>
      <c r="Y335" s="69" t="s">
        <v>48</v>
      </c>
      <c r="Z335" s="70" t="s">
        <v>48</v>
      </c>
      <c r="AD335" s="71"/>
      <c r="BA335" s="254" t="s">
        <v>66</v>
      </c>
    </row>
    <row r="336" spans="1:53" ht="27" customHeight="1" x14ac:dyDescent="0.25">
      <c r="A336" s="64" t="s">
        <v>503</v>
      </c>
      <c r="B336" s="64" t="s">
        <v>504</v>
      </c>
      <c r="C336" s="37">
        <v>4301051444</v>
      </c>
      <c r="D336" s="382">
        <v>4680115881969</v>
      </c>
      <c r="E336" s="382"/>
      <c r="F336" s="63">
        <v>0.4</v>
      </c>
      <c r="G336" s="38">
        <v>6</v>
      </c>
      <c r="H336" s="63">
        <v>2.4</v>
      </c>
      <c r="I336" s="63">
        <v>2.6</v>
      </c>
      <c r="J336" s="38">
        <v>156</v>
      </c>
      <c r="K336" s="38" t="s">
        <v>80</v>
      </c>
      <c r="L336" s="39" t="s">
        <v>79</v>
      </c>
      <c r="M336" s="38">
        <v>40</v>
      </c>
      <c r="N336" s="5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6" s="384"/>
      <c r="P336" s="384"/>
      <c r="Q336" s="384"/>
      <c r="R336" s="385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IFERROR(IF(W336=0,"",ROUNDUP(W336/H336,0)*0.00753),"")</f>
        <v/>
      </c>
      <c r="Y336" s="69" t="s">
        <v>48</v>
      </c>
      <c r="Z336" s="70" t="s">
        <v>48</v>
      </c>
      <c r="AD336" s="71"/>
      <c r="BA336" s="255" t="s">
        <v>66</v>
      </c>
    </row>
    <row r="337" spans="1:53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90"/>
      <c r="N337" s="386" t="s">
        <v>43</v>
      </c>
      <c r="O337" s="387"/>
      <c r="P337" s="387"/>
      <c r="Q337" s="387"/>
      <c r="R337" s="387"/>
      <c r="S337" s="387"/>
      <c r="T337" s="388"/>
      <c r="U337" s="43" t="s">
        <v>42</v>
      </c>
      <c r="V337" s="44">
        <f>IFERROR(V333/H333,"0")+IFERROR(V334/H334,"0")+IFERROR(V335/H335,"0")+IFERROR(V336/H336,"0")</f>
        <v>19.23076923076923</v>
      </c>
      <c r="W337" s="44">
        <f>IFERROR(W333/H333,"0")+IFERROR(W334/H334,"0")+IFERROR(W335/H335,"0")+IFERROR(W336/H336,"0")</f>
        <v>20</v>
      </c>
      <c r="X337" s="44">
        <f>IFERROR(IF(X333="",0,X333),"0")+IFERROR(IF(X334="",0,X334),"0")+IFERROR(IF(X335="",0,X335),"0")+IFERROR(IF(X336="",0,X336),"0")</f>
        <v>0.43499999999999994</v>
      </c>
      <c r="Y337" s="68"/>
      <c r="Z337" s="68"/>
    </row>
    <row r="338" spans="1:53" x14ac:dyDescent="0.2">
      <c r="A338" s="389"/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90"/>
      <c r="N338" s="386" t="s">
        <v>43</v>
      </c>
      <c r="O338" s="387"/>
      <c r="P338" s="387"/>
      <c r="Q338" s="387"/>
      <c r="R338" s="387"/>
      <c r="S338" s="387"/>
      <c r="T338" s="388"/>
      <c r="U338" s="43" t="s">
        <v>0</v>
      </c>
      <c r="V338" s="44">
        <f>IFERROR(SUM(V333:V336),"0")</f>
        <v>150</v>
      </c>
      <c r="W338" s="44">
        <f>IFERROR(SUM(W333:W336),"0")</f>
        <v>156</v>
      </c>
      <c r="X338" s="43"/>
      <c r="Y338" s="68"/>
      <c r="Z338" s="68"/>
    </row>
    <row r="339" spans="1:53" ht="14.25" customHeight="1" x14ac:dyDescent="0.25">
      <c r="A339" s="381" t="s">
        <v>238</v>
      </c>
      <c r="B339" s="381"/>
      <c r="C339" s="381"/>
      <c r="D339" s="381"/>
      <c r="E339" s="381"/>
      <c r="F339" s="381"/>
      <c r="G339" s="381"/>
      <c r="H339" s="381"/>
      <c r="I339" s="381"/>
      <c r="J339" s="381"/>
      <c r="K339" s="381"/>
      <c r="L339" s="381"/>
      <c r="M339" s="381"/>
      <c r="N339" s="381"/>
      <c r="O339" s="381"/>
      <c r="P339" s="381"/>
      <c r="Q339" s="381"/>
      <c r="R339" s="381"/>
      <c r="S339" s="381"/>
      <c r="T339" s="381"/>
      <c r="U339" s="381"/>
      <c r="V339" s="381"/>
      <c r="W339" s="381"/>
      <c r="X339" s="381"/>
      <c r="Y339" s="67"/>
      <c r="Z339" s="67"/>
    </row>
    <row r="340" spans="1:53" ht="27" customHeight="1" x14ac:dyDescent="0.25">
      <c r="A340" s="64" t="s">
        <v>505</v>
      </c>
      <c r="B340" s="64" t="s">
        <v>506</v>
      </c>
      <c r="C340" s="37">
        <v>4301060322</v>
      </c>
      <c r="D340" s="382">
        <v>4607091389357</v>
      </c>
      <c r="E340" s="382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112</v>
      </c>
      <c r="L340" s="39" t="s">
        <v>79</v>
      </c>
      <c r="M340" s="38">
        <v>40</v>
      </c>
      <c r="N340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0" s="384"/>
      <c r="P340" s="384"/>
      <c r="Q340" s="384"/>
      <c r="R340" s="385"/>
      <c r="S340" s="40" t="s">
        <v>48</v>
      </c>
      <c r="T340" s="40" t="s">
        <v>48</v>
      </c>
      <c r="U340" s="41" t="s">
        <v>0</v>
      </c>
      <c r="V340" s="59">
        <v>50</v>
      </c>
      <c r="W340" s="56">
        <f>IFERROR(IF(V340="",0,CEILING((V340/$H340),1)*$H340),"")</f>
        <v>54.6</v>
      </c>
      <c r="X340" s="42">
        <f>IFERROR(IF(W340=0,"",ROUNDUP(W340/H340,0)*0.02175),"")</f>
        <v>0.15225</v>
      </c>
      <c r="Y340" s="69" t="s">
        <v>48</v>
      </c>
      <c r="Z340" s="70" t="s">
        <v>48</v>
      </c>
      <c r="AD340" s="71"/>
      <c r="BA340" s="256" t="s">
        <v>66</v>
      </c>
    </row>
    <row r="341" spans="1:53" x14ac:dyDescent="0.2">
      <c r="A341" s="389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90"/>
      <c r="N341" s="386" t="s">
        <v>43</v>
      </c>
      <c r="O341" s="387"/>
      <c r="P341" s="387"/>
      <c r="Q341" s="387"/>
      <c r="R341" s="387"/>
      <c r="S341" s="387"/>
      <c r="T341" s="388"/>
      <c r="U341" s="43" t="s">
        <v>42</v>
      </c>
      <c r="V341" s="44">
        <f>IFERROR(V340/H340,"0")</f>
        <v>6.4102564102564106</v>
      </c>
      <c r="W341" s="44">
        <f>IFERROR(W340/H340,"0")</f>
        <v>7</v>
      </c>
      <c r="X341" s="44">
        <f>IFERROR(IF(X340="",0,X340),"0")</f>
        <v>0.15225</v>
      </c>
      <c r="Y341" s="68"/>
      <c r="Z341" s="68"/>
    </row>
    <row r="342" spans="1:53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90"/>
      <c r="N342" s="386" t="s">
        <v>43</v>
      </c>
      <c r="O342" s="387"/>
      <c r="P342" s="387"/>
      <c r="Q342" s="387"/>
      <c r="R342" s="387"/>
      <c r="S342" s="387"/>
      <c r="T342" s="388"/>
      <c r="U342" s="43" t="s">
        <v>0</v>
      </c>
      <c r="V342" s="44">
        <f>IFERROR(SUM(V340:V340),"0")</f>
        <v>50</v>
      </c>
      <c r="W342" s="44">
        <f>IFERROR(SUM(W340:W340),"0")</f>
        <v>54.6</v>
      </c>
      <c r="X342" s="43"/>
      <c r="Y342" s="68"/>
      <c r="Z342" s="68"/>
    </row>
    <row r="343" spans="1:53" ht="27.75" customHeight="1" x14ac:dyDescent="0.2">
      <c r="A343" s="379" t="s">
        <v>507</v>
      </c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  <c r="X343" s="379"/>
      <c r="Y343" s="55"/>
      <c r="Z343" s="55"/>
    </row>
    <row r="344" spans="1:53" ht="16.5" customHeight="1" x14ac:dyDescent="0.25">
      <c r="A344" s="380" t="s">
        <v>508</v>
      </c>
      <c r="B344" s="380"/>
      <c r="C344" s="380"/>
      <c r="D344" s="380"/>
      <c r="E344" s="380"/>
      <c r="F344" s="380"/>
      <c r="G344" s="380"/>
      <c r="H344" s="380"/>
      <c r="I344" s="380"/>
      <c r="J344" s="380"/>
      <c r="K344" s="380"/>
      <c r="L344" s="380"/>
      <c r="M344" s="380"/>
      <c r="N344" s="380"/>
      <c r="O344" s="380"/>
      <c r="P344" s="380"/>
      <c r="Q344" s="380"/>
      <c r="R344" s="380"/>
      <c r="S344" s="380"/>
      <c r="T344" s="380"/>
      <c r="U344" s="380"/>
      <c r="V344" s="380"/>
      <c r="W344" s="380"/>
      <c r="X344" s="380"/>
      <c r="Y344" s="66"/>
      <c r="Z344" s="66"/>
    </row>
    <row r="345" spans="1:53" ht="14.25" customHeight="1" x14ac:dyDescent="0.25">
      <c r="A345" s="381" t="s">
        <v>116</v>
      </c>
      <c r="B345" s="381"/>
      <c r="C345" s="381"/>
      <c r="D345" s="381"/>
      <c r="E345" s="381"/>
      <c r="F345" s="381"/>
      <c r="G345" s="381"/>
      <c r="H345" s="381"/>
      <c r="I345" s="381"/>
      <c r="J345" s="381"/>
      <c r="K345" s="381"/>
      <c r="L345" s="381"/>
      <c r="M345" s="381"/>
      <c r="N345" s="381"/>
      <c r="O345" s="381"/>
      <c r="P345" s="381"/>
      <c r="Q345" s="381"/>
      <c r="R345" s="381"/>
      <c r="S345" s="381"/>
      <c r="T345" s="381"/>
      <c r="U345" s="381"/>
      <c r="V345" s="381"/>
      <c r="W345" s="381"/>
      <c r="X345" s="381"/>
      <c r="Y345" s="67"/>
      <c r="Z345" s="67"/>
    </row>
    <row r="346" spans="1:53" ht="27" customHeight="1" x14ac:dyDescent="0.25">
      <c r="A346" s="64" t="s">
        <v>509</v>
      </c>
      <c r="B346" s="64" t="s">
        <v>510</v>
      </c>
      <c r="C346" s="37">
        <v>4301011428</v>
      </c>
      <c r="D346" s="382">
        <v>4607091389708</v>
      </c>
      <c r="E346" s="382"/>
      <c r="F346" s="63">
        <v>0.45</v>
      </c>
      <c r="G346" s="38">
        <v>6</v>
      </c>
      <c r="H346" s="63">
        <v>2.7</v>
      </c>
      <c r="I346" s="63">
        <v>2.9</v>
      </c>
      <c r="J346" s="38">
        <v>156</v>
      </c>
      <c r="K346" s="38" t="s">
        <v>80</v>
      </c>
      <c r="L346" s="39" t="s">
        <v>111</v>
      </c>
      <c r="M346" s="38">
        <v>50</v>
      </c>
      <c r="N346" s="57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6" s="384"/>
      <c r="P346" s="384"/>
      <c r="Q346" s="384"/>
      <c r="R346" s="385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7" t="s">
        <v>66</v>
      </c>
    </row>
    <row r="347" spans="1:53" ht="27" customHeight="1" x14ac:dyDescent="0.25">
      <c r="A347" s="64" t="s">
        <v>511</v>
      </c>
      <c r="B347" s="64" t="s">
        <v>512</v>
      </c>
      <c r="C347" s="37">
        <v>4301011427</v>
      </c>
      <c r="D347" s="382">
        <v>4607091389692</v>
      </c>
      <c r="E347" s="382"/>
      <c r="F347" s="63">
        <v>0.45</v>
      </c>
      <c r="G347" s="38">
        <v>6</v>
      </c>
      <c r="H347" s="63">
        <v>2.7</v>
      </c>
      <c r="I347" s="63">
        <v>2.9</v>
      </c>
      <c r="J347" s="38">
        <v>156</v>
      </c>
      <c r="K347" s="38" t="s">
        <v>80</v>
      </c>
      <c r="L347" s="39" t="s">
        <v>111</v>
      </c>
      <c r="M347" s="38">
        <v>50</v>
      </c>
      <c r="N347" s="57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7" s="384"/>
      <c r="P347" s="384"/>
      <c r="Q347" s="384"/>
      <c r="R347" s="385"/>
      <c r="S347" s="40" t="s">
        <v>48</v>
      </c>
      <c r="T347" s="40" t="s">
        <v>48</v>
      </c>
      <c r="U347" s="41" t="s">
        <v>0</v>
      </c>
      <c r="V347" s="59">
        <v>0</v>
      </c>
      <c r="W347" s="56">
        <f>IFERROR(IF(V347="",0,CEILING((V347/$H347),1)*$H347),"")</f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8" t="s">
        <v>66</v>
      </c>
    </row>
    <row r="348" spans="1:53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90"/>
      <c r="N348" s="386" t="s">
        <v>43</v>
      </c>
      <c r="O348" s="387"/>
      <c r="P348" s="387"/>
      <c r="Q348" s="387"/>
      <c r="R348" s="387"/>
      <c r="S348" s="387"/>
      <c r="T348" s="388"/>
      <c r="U348" s="43" t="s">
        <v>42</v>
      </c>
      <c r="V348" s="44">
        <f>IFERROR(V346/H346,"0")+IFERROR(V347/H347,"0")</f>
        <v>0</v>
      </c>
      <c r="W348" s="44">
        <f>IFERROR(W346/H346,"0")+IFERROR(W347/H347,"0")</f>
        <v>0</v>
      </c>
      <c r="X348" s="44">
        <f>IFERROR(IF(X346="",0,X346),"0")+IFERROR(IF(X347="",0,X347),"0")</f>
        <v>0</v>
      </c>
      <c r="Y348" s="68"/>
      <c r="Z348" s="68"/>
    </row>
    <row r="349" spans="1:53" x14ac:dyDescent="0.2">
      <c r="A349" s="389"/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90"/>
      <c r="N349" s="386" t="s">
        <v>43</v>
      </c>
      <c r="O349" s="387"/>
      <c r="P349" s="387"/>
      <c r="Q349" s="387"/>
      <c r="R349" s="387"/>
      <c r="S349" s="387"/>
      <c r="T349" s="388"/>
      <c r="U349" s="43" t="s">
        <v>0</v>
      </c>
      <c r="V349" s="44">
        <f>IFERROR(SUM(V346:V347),"0")</f>
        <v>0</v>
      </c>
      <c r="W349" s="44">
        <f>IFERROR(SUM(W346:W347),"0")</f>
        <v>0</v>
      </c>
      <c r="X349" s="43"/>
      <c r="Y349" s="68"/>
      <c r="Z349" s="68"/>
    </row>
    <row r="350" spans="1:53" ht="14.25" customHeight="1" x14ac:dyDescent="0.25">
      <c r="A350" s="381" t="s">
        <v>76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7"/>
      <c r="Z350" s="67"/>
    </row>
    <row r="351" spans="1:53" ht="27" customHeight="1" x14ac:dyDescent="0.25">
      <c r="A351" s="64" t="s">
        <v>513</v>
      </c>
      <c r="B351" s="64" t="s">
        <v>514</v>
      </c>
      <c r="C351" s="37">
        <v>4301031177</v>
      </c>
      <c r="D351" s="382">
        <v>4607091389753</v>
      </c>
      <c r="E351" s="382"/>
      <c r="F351" s="63">
        <v>0.7</v>
      </c>
      <c r="G351" s="38">
        <v>6</v>
      </c>
      <c r="H351" s="63">
        <v>4.2</v>
      </c>
      <c r="I351" s="63">
        <v>4.43</v>
      </c>
      <c r="J351" s="38">
        <v>156</v>
      </c>
      <c r="K351" s="38" t="s">
        <v>80</v>
      </c>
      <c r="L351" s="39" t="s">
        <v>79</v>
      </c>
      <c r="M351" s="38">
        <v>45</v>
      </c>
      <c r="N351" s="57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1" s="384"/>
      <c r="P351" s="384"/>
      <c r="Q351" s="384"/>
      <c r="R351" s="385"/>
      <c r="S351" s="40" t="s">
        <v>48</v>
      </c>
      <c r="T351" s="40" t="s">
        <v>48</v>
      </c>
      <c r="U351" s="41" t="s">
        <v>0</v>
      </c>
      <c r="V351" s="59">
        <v>460</v>
      </c>
      <c r="W351" s="56">
        <f t="shared" ref="W351:W363" si="15">IFERROR(IF(V351="",0,CEILING((V351/$H351),1)*$H351),"")</f>
        <v>462</v>
      </c>
      <c r="X351" s="42">
        <f>IFERROR(IF(W351=0,"",ROUNDUP(W351/H351,0)*0.00753),"")</f>
        <v>0.82830000000000004</v>
      </c>
      <c r="Y351" s="69" t="s">
        <v>48</v>
      </c>
      <c r="Z351" s="70" t="s">
        <v>48</v>
      </c>
      <c r="AD351" s="71"/>
      <c r="BA351" s="259" t="s">
        <v>66</v>
      </c>
    </row>
    <row r="352" spans="1:53" ht="27" customHeight="1" x14ac:dyDescent="0.25">
      <c r="A352" s="64" t="s">
        <v>515</v>
      </c>
      <c r="B352" s="64" t="s">
        <v>516</v>
      </c>
      <c r="C352" s="37">
        <v>4301031174</v>
      </c>
      <c r="D352" s="382">
        <v>4607091389760</v>
      </c>
      <c r="E352" s="382"/>
      <c r="F352" s="63">
        <v>0.7</v>
      </c>
      <c r="G352" s="38">
        <v>6</v>
      </c>
      <c r="H352" s="63">
        <v>4.2</v>
      </c>
      <c r="I352" s="63">
        <v>4.43</v>
      </c>
      <c r="J352" s="38">
        <v>156</v>
      </c>
      <c r="K352" s="38" t="s">
        <v>80</v>
      </c>
      <c r="L352" s="39" t="s">
        <v>79</v>
      </c>
      <c r="M352" s="38">
        <v>45</v>
      </c>
      <c r="N35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2" s="384"/>
      <c r="P352" s="384"/>
      <c r="Q352" s="384"/>
      <c r="R352" s="385"/>
      <c r="S352" s="40" t="s">
        <v>48</v>
      </c>
      <c r="T352" s="40" t="s">
        <v>48</v>
      </c>
      <c r="U352" s="41" t="s">
        <v>0</v>
      </c>
      <c r="V352" s="59">
        <v>170</v>
      </c>
      <c r="W352" s="56">
        <f t="shared" si="15"/>
        <v>172.20000000000002</v>
      </c>
      <c r="X352" s="42">
        <f>IFERROR(IF(W352=0,"",ROUNDUP(W352/H352,0)*0.00753),"")</f>
        <v>0.30873</v>
      </c>
      <c r="Y352" s="69" t="s">
        <v>48</v>
      </c>
      <c r="Z352" s="70" t="s">
        <v>48</v>
      </c>
      <c r="AD352" s="71"/>
      <c r="BA352" s="260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4301031175</v>
      </c>
      <c r="D353" s="382">
        <v>4607091389746</v>
      </c>
      <c r="E353" s="382"/>
      <c r="F353" s="63">
        <v>0.7</v>
      </c>
      <c r="G353" s="38">
        <v>6</v>
      </c>
      <c r="H353" s="63">
        <v>4.2</v>
      </c>
      <c r="I353" s="63">
        <v>4.43</v>
      </c>
      <c r="J353" s="38">
        <v>156</v>
      </c>
      <c r="K353" s="38" t="s">
        <v>80</v>
      </c>
      <c r="L353" s="39" t="s">
        <v>79</v>
      </c>
      <c r="M353" s="38">
        <v>45</v>
      </c>
      <c r="N353" s="57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3" s="384"/>
      <c r="P353" s="384"/>
      <c r="Q353" s="384"/>
      <c r="R353" s="385"/>
      <c r="S353" s="40" t="s">
        <v>48</v>
      </c>
      <c r="T353" s="40" t="s">
        <v>48</v>
      </c>
      <c r="U353" s="41" t="s">
        <v>0</v>
      </c>
      <c r="V353" s="59">
        <v>400</v>
      </c>
      <c r="W353" s="56">
        <f t="shared" si="15"/>
        <v>403.20000000000005</v>
      </c>
      <c r="X353" s="42">
        <f>IFERROR(IF(W353=0,"",ROUNDUP(W353/H353,0)*0.00753),"")</f>
        <v>0.72287999999999997</v>
      </c>
      <c r="Y353" s="69" t="s">
        <v>48</v>
      </c>
      <c r="Z353" s="70" t="s">
        <v>48</v>
      </c>
      <c r="AD353" s="71"/>
      <c r="BA353" s="261" t="s">
        <v>66</v>
      </c>
    </row>
    <row r="354" spans="1:53" ht="37.5" customHeight="1" x14ac:dyDescent="0.25">
      <c r="A354" s="64" t="s">
        <v>519</v>
      </c>
      <c r="B354" s="64" t="s">
        <v>520</v>
      </c>
      <c r="C354" s="37">
        <v>4301031236</v>
      </c>
      <c r="D354" s="382">
        <v>4680115882928</v>
      </c>
      <c r="E354" s="382"/>
      <c r="F354" s="63">
        <v>0.28000000000000003</v>
      </c>
      <c r="G354" s="38">
        <v>6</v>
      </c>
      <c r="H354" s="63">
        <v>1.68</v>
      </c>
      <c r="I354" s="63">
        <v>2.6</v>
      </c>
      <c r="J354" s="38">
        <v>156</v>
      </c>
      <c r="K354" s="38" t="s">
        <v>80</v>
      </c>
      <c r="L354" s="39" t="s">
        <v>79</v>
      </c>
      <c r="M354" s="38">
        <v>35</v>
      </c>
      <c r="N354" s="5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4" s="384"/>
      <c r="P354" s="384"/>
      <c r="Q354" s="384"/>
      <c r="R354" s="385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>IFERROR(IF(W354=0,"",ROUNDUP(W354/H354,0)*0.00753),"")</f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521</v>
      </c>
      <c r="B355" s="64" t="s">
        <v>522</v>
      </c>
      <c r="C355" s="37">
        <v>4301031257</v>
      </c>
      <c r="D355" s="382">
        <v>4680115883147</v>
      </c>
      <c r="E355" s="382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8" t="s">
        <v>184</v>
      </c>
      <c r="L355" s="39" t="s">
        <v>79</v>
      </c>
      <c r="M355" s="38">
        <v>45</v>
      </c>
      <c r="N355" s="5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5" s="384"/>
      <c r="P355" s="384"/>
      <c r="Q355" s="384"/>
      <c r="R355" s="385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ref="X355:X363" si="16">IFERROR(IF(W355=0,"",ROUNDUP(W355/H355,0)*0.00502),"")</f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523</v>
      </c>
      <c r="B356" s="64" t="s">
        <v>524</v>
      </c>
      <c r="C356" s="37">
        <v>4301031178</v>
      </c>
      <c r="D356" s="382">
        <v>4607091384338</v>
      </c>
      <c r="E356" s="382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8" t="s">
        <v>184</v>
      </c>
      <c r="L356" s="39" t="s">
        <v>79</v>
      </c>
      <c r="M356" s="38">
        <v>45</v>
      </c>
      <c r="N356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6" s="384"/>
      <c r="P356" s="384"/>
      <c r="Q356" s="384"/>
      <c r="R356" s="385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37.5" customHeight="1" x14ac:dyDescent="0.25">
      <c r="A357" s="64" t="s">
        <v>525</v>
      </c>
      <c r="B357" s="64" t="s">
        <v>526</v>
      </c>
      <c r="C357" s="37">
        <v>4301031254</v>
      </c>
      <c r="D357" s="382">
        <v>4680115883154</v>
      </c>
      <c r="E357" s="382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8" t="s">
        <v>184</v>
      </c>
      <c r="L357" s="39" t="s">
        <v>79</v>
      </c>
      <c r="M357" s="38">
        <v>45</v>
      </c>
      <c r="N357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7" s="384"/>
      <c r="P357" s="384"/>
      <c r="Q357" s="384"/>
      <c r="R357" s="385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37.5" customHeight="1" x14ac:dyDescent="0.25">
      <c r="A358" s="64" t="s">
        <v>527</v>
      </c>
      <c r="B358" s="64" t="s">
        <v>528</v>
      </c>
      <c r="C358" s="37">
        <v>4301031171</v>
      </c>
      <c r="D358" s="382">
        <v>4607091389524</v>
      </c>
      <c r="E358" s="382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8" t="s">
        <v>184</v>
      </c>
      <c r="L358" s="39" t="s">
        <v>79</v>
      </c>
      <c r="M358" s="38">
        <v>45</v>
      </c>
      <c r="N358" s="5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8" s="384"/>
      <c r="P358" s="384"/>
      <c r="Q358" s="384"/>
      <c r="R358" s="385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ht="27" customHeight="1" x14ac:dyDescent="0.25">
      <c r="A359" s="64" t="s">
        <v>529</v>
      </c>
      <c r="B359" s="64" t="s">
        <v>530</v>
      </c>
      <c r="C359" s="37">
        <v>4301031258</v>
      </c>
      <c r="D359" s="382">
        <v>4680115883161</v>
      </c>
      <c r="E359" s="382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8" t="s">
        <v>184</v>
      </c>
      <c r="L359" s="39" t="s">
        <v>79</v>
      </c>
      <c r="M359" s="38">
        <v>45</v>
      </c>
      <c r="N359" s="58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9" s="384"/>
      <c r="P359" s="384"/>
      <c r="Q359" s="384"/>
      <c r="R359" s="385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 t="shared" si="16"/>
        <v/>
      </c>
      <c r="Y359" s="69" t="s">
        <v>48</v>
      </c>
      <c r="Z359" s="70" t="s">
        <v>48</v>
      </c>
      <c r="AD359" s="71"/>
      <c r="BA359" s="267" t="s">
        <v>66</v>
      </c>
    </row>
    <row r="360" spans="1:53" ht="27" customHeight="1" x14ac:dyDescent="0.25">
      <c r="A360" s="64" t="s">
        <v>531</v>
      </c>
      <c r="B360" s="64" t="s">
        <v>532</v>
      </c>
      <c r="C360" s="37">
        <v>4301031170</v>
      </c>
      <c r="D360" s="382">
        <v>4607091384345</v>
      </c>
      <c r="E360" s="382"/>
      <c r="F360" s="63">
        <v>0.35</v>
      </c>
      <c r="G360" s="38">
        <v>6</v>
      </c>
      <c r="H360" s="63">
        <v>2.1</v>
      </c>
      <c r="I360" s="63">
        <v>2.23</v>
      </c>
      <c r="J360" s="38">
        <v>234</v>
      </c>
      <c r="K360" s="38" t="s">
        <v>184</v>
      </c>
      <c r="L360" s="39" t="s">
        <v>79</v>
      </c>
      <c r="M360" s="38">
        <v>45</v>
      </c>
      <c r="N360" s="58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0" s="384"/>
      <c r="P360" s="384"/>
      <c r="Q360" s="384"/>
      <c r="R360" s="385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 t="shared" si="16"/>
        <v/>
      </c>
      <c r="Y360" s="69" t="s">
        <v>48</v>
      </c>
      <c r="Z360" s="70" t="s">
        <v>48</v>
      </c>
      <c r="AD360" s="71"/>
      <c r="BA360" s="268" t="s">
        <v>66</v>
      </c>
    </row>
    <row r="361" spans="1:53" ht="27" customHeight="1" x14ac:dyDescent="0.25">
      <c r="A361" s="64" t="s">
        <v>533</v>
      </c>
      <c r="B361" s="64" t="s">
        <v>534</v>
      </c>
      <c r="C361" s="37">
        <v>4301031256</v>
      </c>
      <c r="D361" s="382">
        <v>4680115883178</v>
      </c>
      <c r="E361" s="382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184</v>
      </c>
      <c r="L361" s="39" t="s">
        <v>79</v>
      </c>
      <c r="M361" s="38">
        <v>45</v>
      </c>
      <c r="N361" s="58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1" s="384"/>
      <c r="P361" s="384"/>
      <c r="Q361" s="384"/>
      <c r="R361" s="385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si="16"/>
        <v/>
      </c>
      <c r="Y361" s="69" t="s">
        <v>48</v>
      </c>
      <c r="Z361" s="70" t="s">
        <v>48</v>
      </c>
      <c r="AD361" s="71"/>
      <c r="BA361" s="269" t="s">
        <v>66</v>
      </c>
    </row>
    <row r="362" spans="1:53" ht="27" customHeight="1" x14ac:dyDescent="0.25">
      <c r="A362" s="64" t="s">
        <v>535</v>
      </c>
      <c r="B362" s="64" t="s">
        <v>536</v>
      </c>
      <c r="C362" s="37">
        <v>4301031172</v>
      </c>
      <c r="D362" s="382">
        <v>4607091389531</v>
      </c>
      <c r="E362" s="382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184</v>
      </c>
      <c r="L362" s="39" t="s">
        <v>79</v>
      </c>
      <c r="M362" s="38">
        <v>45</v>
      </c>
      <c r="N362" s="58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2" s="384"/>
      <c r="P362" s="384"/>
      <c r="Q362" s="384"/>
      <c r="R362" s="385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70" t="s">
        <v>66</v>
      </c>
    </row>
    <row r="363" spans="1:53" ht="27" customHeight="1" x14ac:dyDescent="0.25">
      <c r="A363" s="64" t="s">
        <v>537</v>
      </c>
      <c r="B363" s="64" t="s">
        <v>538</v>
      </c>
      <c r="C363" s="37">
        <v>4301031255</v>
      </c>
      <c r="D363" s="382">
        <v>4680115883185</v>
      </c>
      <c r="E363" s="382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184</v>
      </c>
      <c r="L363" s="39" t="s">
        <v>79</v>
      </c>
      <c r="M363" s="38">
        <v>45</v>
      </c>
      <c r="N363" s="588" t="s">
        <v>539</v>
      </c>
      <c r="O363" s="384"/>
      <c r="P363" s="384"/>
      <c r="Q363" s="384"/>
      <c r="R363" s="385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71" t="s">
        <v>66</v>
      </c>
    </row>
    <row r="364" spans="1:53" x14ac:dyDescent="0.2">
      <c r="A364" s="389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90"/>
      <c r="N364" s="386" t="s">
        <v>43</v>
      </c>
      <c r="O364" s="387"/>
      <c r="P364" s="387"/>
      <c r="Q364" s="387"/>
      <c r="R364" s="387"/>
      <c r="S364" s="387"/>
      <c r="T364" s="388"/>
      <c r="U364" s="43" t="s">
        <v>42</v>
      </c>
      <c r="V364" s="4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>245.23809523809524</v>
      </c>
      <c r="W364" s="4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>247</v>
      </c>
      <c r="X364" s="4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>1.85991</v>
      </c>
      <c r="Y364" s="68"/>
      <c r="Z364" s="68"/>
    </row>
    <row r="365" spans="1:53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90"/>
      <c r="N365" s="386" t="s">
        <v>43</v>
      </c>
      <c r="O365" s="387"/>
      <c r="P365" s="387"/>
      <c r="Q365" s="387"/>
      <c r="R365" s="387"/>
      <c r="S365" s="387"/>
      <c r="T365" s="388"/>
      <c r="U365" s="43" t="s">
        <v>0</v>
      </c>
      <c r="V365" s="44">
        <f>IFERROR(SUM(V351:V363),"0")</f>
        <v>1030</v>
      </c>
      <c r="W365" s="44">
        <f>IFERROR(SUM(W351:W363),"0")</f>
        <v>1037.4000000000001</v>
      </c>
      <c r="X365" s="43"/>
      <c r="Y365" s="68"/>
      <c r="Z365" s="68"/>
    </row>
    <row r="366" spans="1:53" ht="14.25" customHeight="1" x14ac:dyDescent="0.25">
      <c r="A366" s="381" t="s">
        <v>81</v>
      </c>
      <c r="B366" s="381"/>
      <c r="C366" s="381"/>
      <c r="D366" s="381"/>
      <c r="E366" s="381"/>
      <c r="F366" s="381"/>
      <c r="G366" s="381"/>
      <c r="H366" s="381"/>
      <c r="I366" s="381"/>
      <c r="J366" s="381"/>
      <c r="K366" s="381"/>
      <c r="L366" s="381"/>
      <c r="M366" s="381"/>
      <c r="N366" s="381"/>
      <c r="O366" s="381"/>
      <c r="P366" s="381"/>
      <c r="Q366" s="381"/>
      <c r="R366" s="381"/>
      <c r="S366" s="381"/>
      <c r="T366" s="381"/>
      <c r="U366" s="381"/>
      <c r="V366" s="381"/>
      <c r="W366" s="381"/>
      <c r="X366" s="381"/>
      <c r="Y366" s="67"/>
      <c r="Z366" s="67"/>
    </row>
    <row r="367" spans="1:53" ht="27" customHeight="1" x14ac:dyDescent="0.25">
      <c r="A367" s="64" t="s">
        <v>540</v>
      </c>
      <c r="B367" s="64" t="s">
        <v>541</v>
      </c>
      <c r="C367" s="37">
        <v>4301051258</v>
      </c>
      <c r="D367" s="382">
        <v>4607091389685</v>
      </c>
      <c r="E367" s="382"/>
      <c r="F367" s="63">
        <v>1.3</v>
      </c>
      <c r="G367" s="38">
        <v>6</v>
      </c>
      <c r="H367" s="63">
        <v>7.8</v>
      </c>
      <c r="I367" s="63">
        <v>8.3460000000000001</v>
      </c>
      <c r="J367" s="38">
        <v>56</v>
      </c>
      <c r="K367" s="38" t="s">
        <v>112</v>
      </c>
      <c r="L367" s="39" t="s">
        <v>133</v>
      </c>
      <c r="M367" s="38">
        <v>45</v>
      </c>
      <c r="N367" s="58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7" s="384"/>
      <c r="P367" s="384"/>
      <c r="Q367" s="384"/>
      <c r="R367" s="385"/>
      <c r="S367" s="40" t="s">
        <v>48</v>
      </c>
      <c r="T367" s="40" t="s">
        <v>48</v>
      </c>
      <c r="U367" s="41" t="s">
        <v>0</v>
      </c>
      <c r="V367" s="59">
        <v>0</v>
      </c>
      <c r="W367" s="56">
        <f>IFERROR(IF(V367="",0,CEILING((V367/$H367),1)*$H367),"")</f>
        <v>0</v>
      </c>
      <c r="X367" s="42" t="str">
        <f>IFERROR(IF(W367=0,"",ROUNDUP(W367/H367,0)*0.02175),"")</f>
        <v/>
      </c>
      <c r="Y367" s="69" t="s">
        <v>48</v>
      </c>
      <c r="Z367" s="70" t="s">
        <v>48</v>
      </c>
      <c r="AD367" s="71"/>
      <c r="BA367" s="272" t="s">
        <v>66</v>
      </c>
    </row>
    <row r="368" spans="1:53" ht="27" customHeight="1" x14ac:dyDescent="0.25">
      <c r="A368" s="64" t="s">
        <v>542</v>
      </c>
      <c r="B368" s="64" t="s">
        <v>543</v>
      </c>
      <c r="C368" s="37">
        <v>4301051431</v>
      </c>
      <c r="D368" s="382">
        <v>4607091389654</v>
      </c>
      <c r="E368" s="382"/>
      <c r="F368" s="63">
        <v>0.33</v>
      </c>
      <c r="G368" s="38">
        <v>6</v>
      </c>
      <c r="H368" s="63">
        <v>1.98</v>
      </c>
      <c r="I368" s="63">
        <v>2.258</v>
      </c>
      <c r="J368" s="38">
        <v>156</v>
      </c>
      <c r="K368" s="38" t="s">
        <v>80</v>
      </c>
      <c r="L368" s="39" t="s">
        <v>133</v>
      </c>
      <c r="M368" s="38">
        <v>45</v>
      </c>
      <c r="N368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8" s="384"/>
      <c r="P368" s="384"/>
      <c r="Q368" s="384"/>
      <c r="R368" s="385"/>
      <c r="S368" s="40" t="s">
        <v>48</v>
      </c>
      <c r="T368" s="40" t="s">
        <v>48</v>
      </c>
      <c r="U368" s="41" t="s">
        <v>0</v>
      </c>
      <c r="V368" s="59">
        <v>0</v>
      </c>
      <c r="W368" s="56">
        <f>IFERROR(IF(V368="",0,CEILING((V368/$H368),1)*$H368),"")</f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3" t="s">
        <v>66</v>
      </c>
    </row>
    <row r="369" spans="1:53" ht="27" customHeight="1" x14ac:dyDescent="0.25">
      <c r="A369" s="64" t="s">
        <v>544</v>
      </c>
      <c r="B369" s="64" t="s">
        <v>545</v>
      </c>
      <c r="C369" s="37">
        <v>4301051284</v>
      </c>
      <c r="D369" s="382">
        <v>4607091384352</v>
      </c>
      <c r="E369" s="382"/>
      <c r="F369" s="63">
        <v>0.6</v>
      </c>
      <c r="G369" s="38">
        <v>4</v>
      </c>
      <c r="H369" s="63">
        <v>2.4</v>
      </c>
      <c r="I369" s="63">
        <v>2.6459999999999999</v>
      </c>
      <c r="J369" s="38">
        <v>120</v>
      </c>
      <c r="K369" s="38" t="s">
        <v>80</v>
      </c>
      <c r="L369" s="39" t="s">
        <v>133</v>
      </c>
      <c r="M369" s="38">
        <v>45</v>
      </c>
      <c r="N369" s="5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9" s="384"/>
      <c r="P369" s="384"/>
      <c r="Q369" s="384"/>
      <c r="R369" s="385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IFERROR(IF(W369=0,"",ROUNDUP(W369/H369,0)*0.00937),"")</f>
        <v/>
      </c>
      <c r="Y369" s="69" t="s">
        <v>48</v>
      </c>
      <c r="Z369" s="70" t="s">
        <v>48</v>
      </c>
      <c r="AD369" s="71"/>
      <c r="BA369" s="274" t="s">
        <v>66</v>
      </c>
    </row>
    <row r="370" spans="1:53" ht="27" customHeight="1" x14ac:dyDescent="0.25">
      <c r="A370" s="64" t="s">
        <v>546</v>
      </c>
      <c r="B370" s="64" t="s">
        <v>547</v>
      </c>
      <c r="C370" s="37">
        <v>4301051257</v>
      </c>
      <c r="D370" s="382">
        <v>4607091389661</v>
      </c>
      <c r="E370" s="382"/>
      <c r="F370" s="63">
        <v>0.55000000000000004</v>
      </c>
      <c r="G370" s="38">
        <v>4</v>
      </c>
      <c r="H370" s="63">
        <v>2.2000000000000002</v>
      </c>
      <c r="I370" s="63">
        <v>2.492</v>
      </c>
      <c r="J370" s="38">
        <v>120</v>
      </c>
      <c r="K370" s="38" t="s">
        <v>80</v>
      </c>
      <c r="L370" s="39" t="s">
        <v>133</v>
      </c>
      <c r="M370" s="38">
        <v>45</v>
      </c>
      <c r="N370" s="59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0" s="384"/>
      <c r="P370" s="384"/>
      <c r="Q370" s="384"/>
      <c r="R370" s="385"/>
      <c r="S370" s="40" t="s">
        <v>48</v>
      </c>
      <c r="T370" s="40" t="s">
        <v>48</v>
      </c>
      <c r="U370" s="41" t="s">
        <v>0</v>
      </c>
      <c r="V370" s="59">
        <v>0</v>
      </c>
      <c r="W370" s="56">
        <f>IFERROR(IF(V370="",0,CEILING((V370/$H370),1)*$H370),"")</f>
        <v>0</v>
      </c>
      <c r="X370" s="42" t="str">
        <f>IFERROR(IF(W370=0,"",ROUNDUP(W370/H370,0)*0.00937),"")</f>
        <v/>
      </c>
      <c r="Y370" s="69" t="s">
        <v>48</v>
      </c>
      <c r="Z370" s="70" t="s">
        <v>48</v>
      </c>
      <c r="AD370" s="71"/>
      <c r="BA370" s="275" t="s">
        <v>66</v>
      </c>
    </row>
    <row r="371" spans="1:53" x14ac:dyDescent="0.2">
      <c r="A371" s="389"/>
      <c r="B371" s="389"/>
      <c r="C371" s="389"/>
      <c r="D371" s="389"/>
      <c r="E371" s="389"/>
      <c r="F371" s="389"/>
      <c r="G371" s="389"/>
      <c r="H371" s="389"/>
      <c r="I371" s="389"/>
      <c r="J371" s="389"/>
      <c r="K371" s="389"/>
      <c r="L371" s="389"/>
      <c r="M371" s="390"/>
      <c r="N371" s="386" t="s">
        <v>43</v>
      </c>
      <c r="O371" s="387"/>
      <c r="P371" s="387"/>
      <c r="Q371" s="387"/>
      <c r="R371" s="387"/>
      <c r="S371" s="387"/>
      <c r="T371" s="388"/>
      <c r="U371" s="43" t="s">
        <v>42</v>
      </c>
      <c r="V371" s="44">
        <f>IFERROR(V367/H367,"0")+IFERROR(V368/H368,"0")+IFERROR(V369/H369,"0")+IFERROR(V370/H370,"0")</f>
        <v>0</v>
      </c>
      <c r="W371" s="44">
        <f>IFERROR(W367/H367,"0")+IFERROR(W368/H368,"0")+IFERROR(W369/H369,"0")+IFERROR(W370/H370,"0")</f>
        <v>0</v>
      </c>
      <c r="X371" s="44">
        <f>IFERROR(IF(X367="",0,X367),"0")+IFERROR(IF(X368="",0,X368),"0")+IFERROR(IF(X369="",0,X369),"0")+IFERROR(IF(X370="",0,X370),"0")</f>
        <v>0</v>
      </c>
      <c r="Y371" s="68"/>
      <c r="Z371" s="68"/>
    </row>
    <row r="372" spans="1:53" x14ac:dyDescent="0.2">
      <c r="A372" s="389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90"/>
      <c r="N372" s="386" t="s">
        <v>43</v>
      </c>
      <c r="O372" s="387"/>
      <c r="P372" s="387"/>
      <c r="Q372" s="387"/>
      <c r="R372" s="387"/>
      <c r="S372" s="387"/>
      <c r="T372" s="388"/>
      <c r="U372" s="43" t="s">
        <v>0</v>
      </c>
      <c r="V372" s="44">
        <f>IFERROR(SUM(V367:V370),"0")</f>
        <v>0</v>
      </c>
      <c r="W372" s="44">
        <f>IFERROR(SUM(W367:W370),"0")</f>
        <v>0</v>
      </c>
      <c r="X372" s="43"/>
      <c r="Y372" s="68"/>
      <c r="Z372" s="68"/>
    </row>
    <row r="373" spans="1:53" ht="14.25" customHeight="1" x14ac:dyDescent="0.25">
      <c r="A373" s="381" t="s">
        <v>238</v>
      </c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1"/>
      <c r="M373" s="381"/>
      <c r="N373" s="381"/>
      <c r="O373" s="381"/>
      <c r="P373" s="381"/>
      <c r="Q373" s="381"/>
      <c r="R373" s="381"/>
      <c r="S373" s="381"/>
      <c r="T373" s="381"/>
      <c r="U373" s="381"/>
      <c r="V373" s="381"/>
      <c r="W373" s="381"/>
      <c r="X373" s="381"/>
      <c r="Y373" s="67"/>
      <c r="Z373" s="67"/>
    </row>
    <row r="374" spans="1:53" ht="27" customHeight="1" x14ac:dyDescent="0.25">
      <c r="A374" s="64" t="s">
        <v>548</v>
      </c>
      <c r="B374" s="64" t="s">
        <v>549</v>
      </c>
      <c r="C374" s="37">
        <v>4301060352</v>
      </c>
      <c r="D374" s="382">
        <v>4680115881648</v>
      </c>
      <c r="E374" s="382"/>
      <c r="F374" s="63">
        <v>1</v>
      </c>
      <c r="G374" s="38">
        <v>4</v>
      </c>
      <c r="H374" s="63">
        <v>4</v>
      </c>
      <c r="I374" s="63">
        <v>4.4039999999999999</v>
      </c>
      <c r="J374" s="38">
        <v>104</v>
      </c>
      <c r="K374" s="38" t="s">
        <v>112</v>
      </c>
      <c r="L374" s="39" t="s">
        <v>79</v>
      </c>
      <c r="M374" s="38">
        <v>35</v>
      </c>
      <c r="N374" s="5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4" s="384"/>
      <c r="P374" s="384"/>
      <c r="Q374" s="384"/>
      <c r="R374" s="385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IFERROR(IF(W374=0,"",ROUNDUP(W374/H374,0)*0.01196),"")</f>
        <v/>
      </c>
      <c r="Y374" s="69" t="s">
        <v>48</v>
      </c>
      <c r="Z374" s="70" t="s">
        <v>48</v>
      </c>
      <c r="AD374" s="71"/>
      <c r="BA374" s="276" t="s">
        <v>66</v>
      </c>
    </row>
    <row r="375" spans="1:53" x14ac:dyDescent="0.2">
      <c r="A375" s="389"/>
      <c r="B375" s="389"/>
      <c r="C375" s="389"/>
      <c r="D375" s="389"/>
      <c r="E375" s="389"/>
      <c r="F375" s="389"/>
      <c r="G375" s="389"/>
      <c r="H375" s="389"/>
      <c r="I375" s="389"/>
      <c r="J375" s="389"/>
      <c r="K375" s="389"/>
      <c r="L375" s="389"/>
      <c r="M375" s="390"/>
      <c r="N375" s="386" t="s">
        <v>43</v>
      </c>
      <c r="O375" s="387"/>
      <c r="P375" s="387"/>
      <c r="Q375" s="387"/>
      <c r="R375" s="387"/>
      <c r="S375" s="387"/>
      <c r="T375" s="388"/>
      <c r="U375" s="43" t="s">
        <v>42</v>
      </c>
      <c r="V375" s="44">
        <f>IFERROR(V374/H374,"0")</f>
        <v>0</v>
      </c>
      <c r="W375" s="44">
        <f>IFERROR(W374/H374,"0")</f>
        <v>0</v>
      </c>
      <c r="X375" s="44">
        <f>IFERROR(IF(X374="",0,X374),"0")</f>
        <v>0</v>
      </c>
      <c r="Y375" s="68"/>
      <c r="Z375" s="68"/>
    </row>
    <row r="376" spans="1:53" x14ac:dyDescent="0.2">
      <c r="A376" s="389"/>
      <c r="B376" s="389"/>
      <c r="C376" s="389"/>
      <c r="D376" s="389"/>
      <c r="E376" s="389"/>
      <c r="F376" s="389"/>
      <c r="G376" s="389"/>
      <c r="H376" s="389"/>
      <c r="I376" s="389"/>
      <c r="J376" s="389"/>
      <c r="K376" s="389"/>
      <c r="L376" s="389"/>
      <c r="M376" s="390"/>
      <c r="N376" s="386" t="s">
        <v>43</v>
      </c>
      <c r="O376" s="387"/>
      <c r="P376" s="387"/>
      <c r="Q376" s="387"/>
      <c r="R376" s="387"/>
      <c r="S376" s="387"/>
      <c r="T376" s="388"/>
      <c r="U376" s="43" t="s">
        <v>0</v>
      </c>
      <c r="V376" s="44">
        <f>IFERROR(SUM(V374:V374),"0")</f>
        <v>0</v>
      </c>
      <c r="W376" s="44">
        <f>IFERROR(SUM(W374:W374),"0")</f>
        <v>0</v>
      </c>
      <c r="X376" s="43"/>
      <c r="Y376" s="68"/>
      <c r="Z376" s="68"/>
    </row>
    <row r="377" spans="1:53" ht="14.25" customHeight="1" x14ac:dyDescent="0.25">
      <c r="A377" s="381" t="s">
        <v>94</v>
      </c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1"/>
      <c r="M377" s="381"/>
      <c r="N377" s="381"/>
      <c r="O377" s="381"/>
      <c r="P377" s="381"/>
      <c r="Q377" s="381"/>
      <c r="R377" s="381"/>
      <c r="S377" s="381"/>
      <c r="T377" s="381"/>
      <c r="U377" s="381"/>
      <c r="V377" s="381"/>
      <c r="W377" s="381"/>
      <c r="X377" s="381"/>
      <c r="Y377" s="67"/>
      <c r="Z377" s="67"/>
    </row>
    <row r="378" spans="1:53" ht="27" customHeight="1" x14ac:dyDescent="0.25">
      <c r="A378" s="64" t="s">
        <v>550</v>
      </c>
      <c r="B378" s="64" t="s">
        <v>551</v>
      </c>
      <c r="C378" s="37">
        <v>4301032046</v>
      </c>
      <c r="D378" s="382">
        <v>4680115884359</v>
      </c>
      <c r="E378" s="382"/>
      <c r="F378" s="63">
        <v>0.06</v>
      </c>
      <c r="G378" s="38">
        <v>20</v>
      </c>
      <c r="H378" s="63">
        <v>1.2</v>
      </c>
      <c r="I378" s="63">
        <v>1.8</v>
      </c>
      <c r="J378" s="38">
        <v>160</v>
      </c>
      <c r="K378" s="38" t="s">
        <v>554</v>
      </c>
      <c r="L378" s="39" t="s">
        <v>553</v>
      </c>
      <c r="M378" s="38">
        <v>60</v>
      </c>
      <c r="N378" s="594" t="s">
        <v>552</v>
      </c>
      <c r="O378" s="384"/>
      <c r="P378" s="384"/>
      <c r="Q378" s="384"/>
      <c r="R378" s="385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IFERROR(IF(W378=0,"",ROUNDUP(W378/H378,0)*0.00627),"")</f>
        <v/>
      </c>
      <c r="Y378" s="69" t="s">
        <v>48</v>
      </c>
      <c r="Z378" s="70" t="s">
        <v>271</v>
      </c>
      <c r="AD378" s="71"/>
      <c r="BA378" s="277" t="s">
        <v>66</v>
      </c>
    </row>
    <row r="379" spans="1:53" ht="27" customHeight="1" x14ac:dyDescent="0.25">
      <c r="A379" s="64" t="s">
        <v>555</v>
      </c>
      <c r="B379" s="64" t="s">
        <v>556</v>
      </c>
      <c r="C379" s="37">
        <v>4301032045</v>
      </c>
      <c r="D379" s="382">
        <v>4680115884335</v>
      </c>
      <c r="E379" s="382"/>
      <c r="F379" s="63">
        <v>0.06</v>
      </c>
      <c r="G379" s="38">
        <v>20</v>
      </c>
      <c r="H379" s="63">
        <v>1.2</v>
      </c>
      <c r="I379" s="63">
        <v>1.8</v>
      </c>
      <c r="J379" s="38">
        <v>160</v>
      </c>
      <c r="K379" s="38" t="s">
        <v>554</v>
      </c>
      <c r="L379" s="39" t="s">
        <v>553</v>
      </c>
      <c r="M379" s="38">
        <v>60</v>
      </c>
      <c r="N379" s="595" t="s">
        <v>557</v>
      </c>
      <c r="O379" s="384"/>
      <c r="P379" s="384"/>
      <c r="Q379" s="384"/>
      <c r="R379" s="385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IFERROR(IF(W379=0,"",ROUNDUP(W379/H379,0)*0.00627),"")</f>
        <v/>
      </c>
      <c r="Y379" s="69" t="s">
        <v>48</v>
      </c>
      <c r="Z379" s="70" t="s">
        <v>271</v>
      </c>
      <c r="AD379" s="71"/>
      <c r="BA379" s="278" t="s">
        <v>66</v>
      </c>
    </row>
    <row r="380" spans="1:53" ht="27" customHeight="1" x14ac:dyDescent="0.25">
      <c r="A380" s="64" t="s">
        <v>558</v>
      </c>
      <c r="B380" s="64" t="s">
        <v>559</v>
      </c>
      <c r="C380" s="37">
        <v>4301170011</v>
      </c>
      <c r="D380" s="382">
        <v>4680115884113</v>
      </c>
      <c r="E380" s="382"/>
      <c r="F380" s="63">
        <v>0.11</v>
      </c>
      <c r="G380" s="38">
        <v>12</v>
      </c>
      <c r="H380" s="63">
        <v>1.32</v>
      </c>
      <c r="I380" s="63">
        <v>1.88</v>
      </c>
      <c r="J380" s="38">
        <v>160</v>
      </c>
      <c r="K380" s="38" t="s">
        <v>554</v>
      </c>
      <c r="L380" s="39" t="s">
        <v>553</v>
      </c>
      <c r="M380" s="38">
        <v>150</v>
      </c>
      <c r="N380" s="596" t="s">
        <v>560</v>
      </c>
      <c r="O380" s="384"/>
      <c r="P380" s="384"/>
      <c r="Q380" s="384"/>
      <c r="R380" s="385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IFERROR(IF(W380=0,"",ROUNDUP(W380/H380,0)*0.00627),"")</f>
        <v/>
      </c>
      <c r="Y380" s="69" t="s">
        <v>48</v>
      </c>
      <c r="Z380" s="70" t="s">
        <v>271</v>
      </c>
      <c r="AD380" s="71"/>
      <c r="BA380" s="279" t="s">
        <v>66</v>
      </c>
    </row>
    <row r="381" spans="1:53" ht="27" customHeight="1" x14ac:dyDescent="0.25">
      <c r="A381" s="64" t="s">
        <v>561</v>
      </c>
      <c r="B381" s="64" t="s">
        <v>562</v>
      </c>
      <c r="C381" s="37">
        <v>4301032047</v>
      </c>
      <c r="D381" s="382">
        <v>4680115884342</v>
      </c>
      <c r="E381" s="382"/>
      <c r="F381" s="63">
        <v>0.06</v>
      </c>
      <c r="G381" s="38">
        <v>20</v>
      </c>
      <c r="H381" s="63">
        <v>1.2</v>
      </c>
      <c r="I381" s="63">
        <v>1.8</v>
      </c>
      <c r="J381" s="38">
        <v>160</v>
      </c>
      <c r="K381" s="38" t="s">
        <v>554</v>
      </c>
      <c r="L381" s="39" t="s">
        <v>553</v>
      </c>
      <c r="M381" s="38">
        <v>60</v>
      </c>
      <c r="N381" s="597" t="s">
        <v>563</v>
      </c>
      <c r="O381" s="384"/>
      <c r="P381" s="384"/>
      <c r="Q381" s="384"/>
      <c r="R381" s="385"/>
      <c r="S381" s="40" t="s">
        <v>48</v>
      </c>
      <c r="T381" s="40" t="s">
        <v>48</v>
      </c>
      <c r="U381" s="41" t="s">
        <v>0</v>
      </c>
      <c r="V381" s="59">
        <v>0</v>
      </c>
      <c r="W381" s="56">
        <f>IFERROR(IF(V381="",0,CEILING((V381/$H381),1)*$H381),"")</f>
        <v>0</v>
      </c>
      <c r="X381" s="42" t="str">
        <f>IFERROR(IF(W381=0,"",ROUNDUP(W381/H381,0)*0.00627),"")</f>
        <v/>
      </c>
      <c r="Y381" s="69" t="s">
        <v>48</v>
      </c>
      <c r="Z381" s="70" t="s">
        <v>48</v>
      </c>
      <c r="AD381" s="71"/>
      <c r="BA381" s="280" t="s">
        <v>66</v>
      </c>
    </row>
    <row r="382" spans="1:53" x14ac:dyDescent="0.2">
      <c r="A382" s="389"/>
      <c r="B382" s="389"/>
      <c r="C382" s="389"/>
      <c r="D382" s="389"/>
      <c r="E382" s="389"/>
      <c r="F382" s="389"/>
      <c r="G382" s="389"/>
      <c r="H382" s="389"/>
      <c r="I382" s="389"/>
      <c r="J382" s="389"/>
      <c r="K382" s="389"/>
      <c r="L382" s="389"/>
      <c r="M382" s="390"/>
      <c r="N382" s="386" t="s">
        <v>43</v>
      </c>
      <c r="O382" s="387"/>
      <c r="P382" s="387"/>
      <c r="Q382" s="387"/>
      <c r="R382" s="387"/>
      <c r="S382" s="387"/>
      <c r="T382" s="388"/>
      <c r="U382" s="43" t="s">
        <v>42</v>
      </c>
      <c r="V382" s="44">
        <f>IFERROR(V378/H378,"0")+IFERROR(V379/H379,"0")+IFERROR(V380/H380,"0")+IFERROR(V381/H381,"0")</f>
        <v>0</v>
      </c>
      <c r="W382" s="44">
        <f>IFERROR(W378/H378,"0")+IFERROR(W379/H379,"0")+IFERROR(W380/H380,"0")+IFERROR(W381/H381,"0")</f>
        <v>0</v>
      </c>
      <c r="X382" s="44">
        <f>IFERROR(IF(X378="",0,X378),"0")+IFERROR(IF(X379="",0,X379),"0")+IFERROR(IF(X380="",0,X380),"0")+IFERROR(IF(X381="",0,X381),"0")</f>
        <v>0</v>
      </c>
      <c r="Y382" s="68"/>
      <c r="Z382" s="68"/>
    </row>
    <row r="383" spans="1:53" x14ac:dyDescent="0.2">
      <c r="A383" s="389"/>
      <c r="B383" s="389"/>
      <c r="C383" s="389"/>
      <c r="D383" s="389"/>
      <c r="E383" s="389"/>
      <c r="F383" s="389"/>
      <c r="G383" s="389"/>
      <c r="H383" s="389"/>
      <c r="I383" s="389"/>
      <c r="J383" s="389"/>
      <c r="K383" s="389"/>
      <c r="L383" s="389"/>
      <c r="M383" s="390"/>
      <c r="N383" s="386" t="s">
        <v>43</v>
      </c>
      <c r="O383" s="387"/>
      <c r="P383" s="387"/>
      <c r="Q383" s="387"/>
      <c r="R383" s="387"/>
      <c r="S383" s="387"/>
      <c r="T383" s="388"/>
      <c r="U383" s="43" t="s">
        <v>0</v>
      </c>
      <c r="V383" s="44">
        <f>IFERROR(SUM(V378:V381),"0")</f>
        <v>0</v>
      </c>
      <c r="W383" s="44">
        <f>IFERROR(SUM(W378:W381),"0")</f>
        <v>0</v>
      </c>
      <c r="X383" s="43"/>
      <c r="Y383" s="68"/>
      <c r="Z383" s="68"/>
    </row>
    <row r="384" spans="1:53" ht="14.25" customHeight="1" x14ac:dyDescent="0.25">
      <c r="A384" s="381" t="s">
        <v>103</v>
      </c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81"/>
      <c r="P384" s="381"/>
      <c r="Q384" s="381"/>
      <c r="R384" s="381"/>
      <c r="S384" s="381"/>
      <c r="T384" s="381"/>
      <c r="U384" s="381"/>
      <c r="V384" s="381"/>
      <c r="W384" s="381"/>
      <c r="X384" s="381"/>
      <c r="Y384" s="67"/>
      <c r="Z384" s="67"/>
    </row>
    <row r="385" spans="1:53" ht="27" customHeight="1" x14ac:dyDescent="0.25">
      <c r="A385" s="64" t="s">
        <v>564</v>
      </c>
      <c r="B385" s="64" t="s">
        <v>565</v>
      </c>
      <c r="C385" s="37">
        <v>4301170010</v>
      </c>
      <c r="D385" s="382">
        <v>4680115884090</v>
      </c>
      <c r="E385" s="382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554</v>
      </c>
      <c r="L385" s="39" t="s">
        <v>553</v>
      </c>
      <c r="M385" s="38">
        <v>150</v>
      </c>
      <c r="N385" s="598" t="s">
        <v>566</v>
      </c>
      <c r="O385" s="384"/>
      <c r="P385" s="384"/>
      <c r="Q385" s="384"/>
      <c r="R385" s="385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271</v>
      </c>
      <c r="AD385" s="71"/>
      <c r="BA385" s="281" t="s">
        <v>66</v>
      </c>
    </row>
    <row r="386" spans="1:53" ht="27" customHeight="1" x14ac:dyDescent="0.25">
      <c r="A386" s="64" t="s">
        <v>567</v>
      </c>
      <c r="B386" s="64" t="s">
        <v>568</v>
      </c>
      <c r="C386" s="37">
        <v>4301170009</v>
      </c>
      <c r="D386" s="382">
        <v>4680115882997</v>
      </c>
      <c r="E386" s="382"/>
      <c r="F386" s="63">
        <v>0.13</v>
      </c>
      <c r="G386" s="38">
        <v>10</v>
      </c>
      <c r="H386" s="63">
        <v>1.3</v>
      </c>
      <c r="I386" s="63">
        <v>1.46</v>
      </c>
      <c r="J386" s="38">
        <v>200</v>
      </c>
      <c r="K386" s="38" t="s">
        <v>554</v>
      </c>
      <c r="L386" s="39" t="s">
        <v>553</v>
      </c>
      <c r="M386" s="38">
        <v>150</v>
      </c>
      <c r="N386" s="599" t="s">
        <v>569</v>
      </c>
      <c r="O386" s="384"/>
      <c r="P386" s="384"/>
      <c r="Q386" s="384"/>
      <c r="R386" s="385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IFERROR(IF(W386=0,"",ROUNDUP(W386/H386,0)*0.00673),"")</f>
        <v/>
      </c>
      <c r="Y386" s="69" t="s">
        <v>48</v>
      </c>
      <c r="Z386" s="70" t="s">
        <v>48</v>
      </c>
      <c r="AD386" s="71"/>
      <c r="BA386" s="282" t="s">
        <v>66</v>
      </c>
    </row>
    <row r="387" spans="1:53" x14ac:dyDescent="0.2">
      <c r="A387" s="389"/>
      <c r="B387" s="389"/>
      <c r="C387" s="389"/>
      <c r="D387" s="389"/>
      <c r="E387" s="389"/>
      <c r="F387" s="389"/>
      <c r="G387" s="389"/>
      <c r="H387" s="389"/>
      <c r="I387" s="389"/>
      <c r="J387" s="389"/>
      <c r="K387" s="389"/>
      <c r="L387" s="389"/>
      <c r="M387" s="390"/>
      <c r="N387" s="386" t="s">
        <v>43</v>
      </c>
      <c r="O387" s="387"/>
      <c r="P387" s="387"/>
      <c r="Q387" s="387"/>
      <c r="R387" s="387"/>
      <c r="S387" s="387"/>
      <c r="T387" s="388"/>
      <c r="U387" s="43" t="s">
        <v>42</v>
      </c>
      <c r="V387" s="44">
        <f>IFERROR(V385/H385,"0")+IFERROR(V386/H386,"0")</f>
        <v>0</v>
      </c>
      <c r="W387" s="44">
        <f>IFERROR(W385/H385,"0")+IFERROR(W386/H386,"0")</f>
        <v>0</v>
      </c>
      <c r="X387" s="44">
        <f>IFERROR(IF(X385="",0,X385),"0")+IFERROR(IF(X386="",0,X386),"0")</f>
        <v>0</v>
      </c>
      <c r="Y387" s="68"/>
      <c r="Z387" s="68"/>
    </row>
    <row r="388" spans="1:53" x14ac:dyDescent="0.2">
      <c r="A388" s="389"/>
      <c r="B388" s="389"/>
      <c r="C388" s="389"/>
      <c r="D388" s="389"/>
      <c r="E388" s="389"/>
      <c r="F388" s="389"/>
      <c r="G388" s="389"/>
      <c r="H388" s="389"/>
      <c r="I388" s="389"/>
      <c r="J388" s="389"/>
      <c r="K388" s="389"/>
      <c r="L388" s="389"/>
      <c r="M388" s="390"/>
      <c r="N388" s="386" t="s">
        <v>43</v>
      </c>
      <c r="O388" s="387"/>
      <c r="P388" s="387"/>
      <c r="Q388" s="387"/>
      <c r="R388" s="387"/>
      <c r="S388" s="387"/>
      <c r="T388" s="388"/>
      <c r="U388" s="43" t="s">
        <v>0</v>
      </c>
      <c r="V388" s="44">
        <f>IFERROR(SUM(V385:V386),"0")</f>
        <v>0</v>
      </c>
      <c r="W388" s="44">
        <f>IFERROR(SUM(W385:W386),"0")</f>
        <v>0</v>
      </c>
      <c r="X388" s="43"/>
      <c r="Y388" s="68"/>
      <c r="Z388" s="68"/>
    </row>
    <row r="389" spans="1:53" ht="16.5" customHeight="1" x14ac:dyDescent="0.25">
      <c r="A389" s="380" t="s">
        <v>570</v>
      </c>
      <c r="B389" s="380"/>
      <c r="C389" s="380"/>
      <c r="D389" s="380"/>
      <c r="E389" s="380"/>
      <c r="F389" s="380"/>
      <c r="G389" s="380"/>
      <c r="H389" s="380"/>
      <c r="I389" s="380"/>
      <c r="J389" s="380"/>
      <c r="K389" s="380"/>
      <c r="L389" s="380"/>
      <c r="M389" s="380"/>
      <c r="N389" s="380"/>
      <c r="O389" s="380"/>
      <c r="P389" s="380"/>
      <c r="Q389" s="380"/>
      <c r="R389" s="380"/>
      <c r="S389" s="380"/>
      <c r="T389" s="380"/>
      <c r="U389" s="380"/>
      <c r="V389" s="380"/>
      <c r="W389" s="380"/>
      <c r="X389" s="380"/>
      <c r="Y389" s="66"/>
      <c r="Z389" s="66"/>
    </row>
    <row r="390" spans="1:53" ht="14.25" customHeight="1" x14ac:dyDescent="0.25">
      <c r="A390" s="381" t="s">
        <v>108</v>
      </c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81"/>
      <c r="P390" s="381"/>
      <c r="Q390" s="381"/>
      <c r="R390" s="381"/>
      <c r="S390" s="381"/>
      <c r="T390" s="381"/>
      <c r="U390" s="381"/>
      <c r="V390" s="381"/>
      <c r="W390" s="381"/>
      <c r="X390" s="381"/>
      <c r="Y390" s="67"/>
      <c r="Z390" s="67"/>
    </row>
    <row r="391" spans="1:53" ht="27" customHeight="1" x14ac:dyDescent="0.25">
      <c r="A391" s="64" t="s">
        <v>571</v>
      </c>
      <c r="B391" s="64" t="s">
        <v>572</v>
      </c>
      <c r="C391" s="37">
        <v>4301020196</v>
      </c>
      <c r="D391" s="382">
        <v>4607091389388</v>
      </c>
      <c r="E391" s="382"/>
      <c r="F391" s="63">
        <v>1.3</v>
      </c>
      <c r="G391" s="38">
        <v>4</v>
      </c>
      <c r="H391" s="63">
        <v>5.2</v>
      </c>
      <c r="I391" s="63">
        <v>5.6079999999999997</v>
      </c>
      <c r="J391" s="38">
        <v>104</v>
      </c>
      <c r="K391" s="38" t="s">
        <v>112</v>
      </c>
      <c r="L391" s="39" t="s">
        <v>133</v>
      </c>
      <c r="M391" s="38">
        <v>35</v>
      </c>
      <c r="N391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1" s="384"/>
      <c r="P391" s="384"/>
      <c r="Q391" s="384"/>
      <c r="R391" s="385"/>
      <c r="S391" s="40" t="s">
        <v>48</v>
      </c>
      <c r="T391" s="40" t="s">
        <v>48</v>
      </c>
      <c r="U391" s="41" t="s">
        <v>0</v>
      </c>
      <c r="V391" s="59">
        <v>40</v>
      </c>
      <c r="W391" s="56">
        <f>IFERROR(IF(V391="",0,CEILING((V391/$H391),1)*$H391),"")</f>
        <v>41.6</v>
      </c>
      <c r="X391" s="42">
        <f>IFERROR(IF(W391=0,"",ROUNDUP(W391/H391,0)*0.01196),"")</f>
        <v>9.5680000000000001E-2</v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4301020185</v>
      </c>
      <c r="D392" s="382">
        <v>4607091389364</v>
      </c>
      <c r="E392" s="382"/>
      <c r="F392" s="63">
        <v>0.42</v>
      </c>
      <c r="G392" s="38">
        <v>6</v>
      </c>
      <c r="H392" s="63">
        <v>2.52</v>
      </c>
      <c r="I392" s="63">
        <v>2.75</v>
      </c>
      <c r="J392" s="38">
        <v>156</v>
      </c>
      <c r="K392" s="38" t="s">
        <v>80</v>
      </c>
      <c r="L392" s="39" t="s">
        <v>133</v>
      </c>
      <c r="M392" s="38">
        <v>35</v>
      </c>
      <c r="N392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2" s="384"/>
      <c r="P392" s="384"/>
      <c r="Q392" s="384"/>
      <c r="R392" s="385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IFERROR(IF(W392=0,"",ROUNDUP(W392/H392,0)*0.00753),"")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89"/>
      <c r="B393" s="389"/>
      <c r="C393" s="389"/>
      <c r="D393" s="389"/>
      <c r="E393" s="389"/>
      <c r="F393" s="389"/>
      <c r="G393" s="389"/>
      <c r="H393" s="389"/>
      <c r="I393" s="389"/>
      <c r="J393" s="389"/>
      <c r="K393" s="389"/>
      <c r="L393" s="389"/>
      <c r="M393" s="390"/>
      <c r="N393" s="386" t="s">
        <v>43</v>
      </c>
      <c r="O393" s="387"/>
      <c r="P393" s="387"/>
      <c r="Q393" s="387"/>
      <c r="R393" s="387"/>
      <c r="S393" s="387"/>
      <c r="T393" s="388"/>
      <c r="U393" s="43" t="s">
        <v>42</v>
      </c>
      <c r="V393" s="44">
        <f>IFERROR(V391/H391,"0")+IFERROR(V392/H392,"0")</f>
        <v>7.6923076923076916</v>
      </c>
      <c r="W393" s="44">
        <f>IFERROR(W391/H391,"0")+IFERROR(W392/H392,"0")</f>
        <v>8</v>
      </c>
      <c r="X393" s="44">
        <f>IFERROR(IF(X391="",0,X391),"0")+IFERROR(IF(X392="",0,X392),"0")</f>
        <v>9.5680000000000001E-2</v>
      </c>
      <c r="Y393" s="68"/>
      <c r="Z393" s="68"/>
    </row>
    <row r="394" spans="1:53" x14ac:dyDescent="0.2">
      <c r="A394" s="389"/>
      <c r="B394" s="389"/>
      <c r="C394" s="389"/>
      <c r="D394" s="389"/>
      <c r="E394" s="389"/>
      <c r="F394" s="389"/>
      <c r="G394" s="389"/>
      <c r="H394" s="389"/>
      <c r="I394" s="389"/>
      <c r="J394" s="389"/>
      <c r="K394" s="389"/>
      <c r="L394" s="389"/>
      <c r="M394" s="390"/>
      <c r="N394" s="386" t="s">
        <v>43</v>
      </c>
      <c r="O394" s="387"/>
      <c r="P394" s="387"/>
      <c r="Q394" s="387"/>
      <c r="R394" s="387"/>
      <c r="S394" s="387"/>
      <c r="T394" s="388"/>
      <c r="U394" s="43" t="s">
        <v>0</v>
      </c>
      <c r="V394" s="44">
        <f>IFERROR(SUM(V391:V392),"0")</f>
        <v>40</v>
      </c>
      <c r="W394" s="44">
        <f>IFERROR(SUM(W391:W392),"0")</f>
        <v>41.6</v>
      </c>
      <c r="X394" s="43"/>
      <c r="Y394" s="68"/>
      <c r="Z394" s="68"/>
    </row>
    <row r="395" spans="1:53" ht="14.25" customHeight="1" x14ac:dyDescent="0.25">
      <c r="A395" s="381" t="s">
        <v>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7"/>
      <c r="Z395" s="67"/>
    </row>
    <row r="396" spans="1:53" ht="27" customHeight="1" x14ac:dyDescent="0.25">
      <c r="A396" s="64" t="s">
        <v>575</v>
      </c>
      <c r="B396" s="64" t="s">
        <v>576</v>
      </c>
      <c r="C396" s="37">
        <v>4301031212</v>
      </c>
      <c r="D396" s="382">
        <v>4607091389739</v>
      </c>
      <c r="E396" s="382"/>
      <c r="F396" s="63">
        <v>0.7</v>
      </c>
      <c r="G396" s="38">
        <v>6</v>
      </c>
      <c r="H396" s="63">
        <v>4.2</v>
      </c>
      <c r="I396" s="63">
        <v>4.43</v>
      </c>
      <c r="J396" s="38">
        <v>156</v>
      </c>
      <c r="K396" s="38" t="s">
        <v>80</v>
      </c>
      <c r="L396" s="39" t="s">
        <v>111</v>
      </c>
      <c r="M396" s="38">
        <v>45</v>
      </c>
      <c r="N396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6" s="384"/>
      <c r="P396" s="384"/>
      <c r="Q396" s="384"/>
      <c r="R396" s="385"/>
      <c r="S396" s="40" t="s">
        <v>48</v>
      </c>
      <c r="T396" s="40" t="s">
        <v>48</v>
      </c>
      <c r="U396" s="41" t="s">
        <v>0</v>
      </c>
      <c r="V396" s="59">
        <v>684</v>
      </c>
      <c r="W396" s="56">
        <f t="shared" ref="W396:W402" si="17">IFERROR(IF(V396="",0,CEILING((V396/$H396),1)*$H396),"")</f>
        <v>684.6</v>
      </c>
      <c r="X396" s="42">
        <f>IFERROR(IF(W396=0,"",ROUNDUP(W396/H396,0)*0.00753),"")</f>
        <v>1.22739</v>
      </c>
      <c r="Y396" s="69" t="s">
        <v>48</v>
      </c>
      <c r="Z396" s="70" t="s">
        <v>48</v>
      </c>
      <c r="AD396" s="71"/>
      <c r="BA396" s="285" t="s">
        <v>66</v>
      </c>
    </row>
    <row r="397" spans="1:53" ht="27" customHeight="1" x14ac:dyDescent="0.25">
      <c r="A397" s="64" t="s">
        <v>577</v>
      </c>
      <c r="B397" s="64" t="s">
        <v>578</v>
      </c>
      <c r="C397" s="37">
        <v>4301031247</v>
      </c>
      <c r="D397" s="382">
        <v>4680115883048</v>
      </c>
      <c r="E397" s="382"/>
      <c r="F397" s="63">
        <v>1</v>
      </c>
      <c r="G397" s="38">
        <v>4</v>
      </c>
      <c r="H397" s="63">
        <v>4</v>
      </c>
      <c r="I397" s="63">
        <v>4.21</v>
      </c>
      <c r="J397" s="38">
        <v>120</v>
      </c>
      <c r="K397" s="38" t="s">
        <v>80</v>
      </c>
      <c r="L397" s="39" t="s">
        <v>79</v>
      </c>
      <c r="M397" s="38">
        <v>40</v>
      </c>
      <c r="N39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7" s="384"/>
      <c r="P397" s="384"/>
      <c r="Q397" s="384"/>
      <c r="R397" s="385"/>
      <c r="S397" s="40" t="s">
        <v>48</v>
      </c>
      <c r="T397" s="40" t="s">
        <v>48</v>
      </c>
      <c r="U397" s="41" t="s">
        <v>0</v>
      </c>
      <c r="V397" s="59">
        <v>0</v>
      </c>
      <c r="W397" s="56">
        <f t="shared" si="17"/>
        <v>0</v>
      </c>
      <c r="X397" s="42" t="str">
        <f>IFERROR(IF(W397=0,"",ROUNDUP(W397/H397,0)*0.00937),"")</f>
        <v/>
      </c>
      <c r="Y397" s="69" t="s">
        <v>48</v>
      </c>
      <c r="Z397" s="70" t="s">
        <v>48</v>
      </c>
      <c r="AD397" s="71"/>
      <c r="BA397" s="286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4301031176</v>
      </c>
      <c r="D398" s="382">
        <v>4607091389425</v>
      </c>
      <c r="E398" s="382"/>
      <c r="F398" s="63">
        <v>0.35</v>
      </c>
      <c r="G398" s="38">
        <v>6</v>
      </c>
      <c r="H398" s="63">
        <v>2.1</v>
      </c>
      <c r="I398" s="63">
        <v>2.23</v>
      </c>
      <c r="J398" s="38">
        <v>234</v>
      </c>
      <c r="K398" s="38" t="s">
        <v>184</v>
      </c>
      <c r="L398" s="39" t="s">
        <v>79</v>
      </c>
      <c r="M398" s="38">
        <v>45</v>
      </c>
      <c r="N398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8" s="384"/>
      <c r="P398" s="384"/>
      <c r="Q398" s="384"/>
      <c r="R398" s="385"/>
      <c r="S398" s="40" t="s">
        <v>48</v>
      </c>
      <c r="T398" s="40" t="s">
        <v>48</v>
      </c>
      <c r="U398" s="41" t="s">
        <v>0</v>
      </c>
      <c r="V398" s="59">
        <v>0</v>
      </c>
      <c r="W398" s="56">
        <f t="shared" si="17"/>
        <v>0</v>
      </c>
      <c r="X398" s="42" t="str">
        <f>IFERROR(IF(W398=0,"",ROUNDUP(W398/H398,0)*0.00502),"")</f>
        <v/>
      </c>
      <c r="Y398" s="69" t="s">
        <v>48</v>
      </c>
      <c r="Z398" s="70" t="s">
        <v>48</v>
      </c>
      <c r="AD398" s="71"/>
      <c r="BA398" s="287" t="s">
        <v>66</v>
      </c>
    </row>
    <row r="399" spans="1:53" ht="27" customHeight="1" x14ac:dyDescent="0.25">
      <c r="A399" s="64" t="s">
        <v>581</v>
      </c>
      <c r="B399" s="64" t="s">
        <v>582</v>
      </c>
      <c r="C399" s="37">
        <v>4301031215</v>
      </c>
      <c r="D399" s="382">
        <v>4680115882911</v>
      </c>
      <c r="E399" s="382"/>
      <c r="F399" s="63">
        <v>0.4</v>
      </c>
      <c r="G399" s="38">
        <v>6</v>
      </c>
      <c r="H399" s="63">
        <v>2.4</v>
      </c>
      <c r="I399" s="63">
        <v>2.5299999999999998</v>
      </c>
      <c r="J399" s="38">
        <v>234</v>
      </c>
      <c r="K399" s="38" t="s">
        <v>184</v>
      </c>
      <c r="L399" s="39" t="s">
        <v>79</v>
      </c>
      <c r="M399" s="38">
        <v>40</v>
      </c>
      <c r="N399" s="605" t="s">
        <v>583</v>
      </c>
      <c r="O399" s="384"/>
      <c r="P399" s="384"/>
      <c r="Q399" s="384"/>
      <c r="R399" s="385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si="17"/>
        <v>0</v>
      </c>
      <c r="X399" s="42" t="str">
        <f>IFERROR(IF(W399=0,"",ROUNDUP(W399/H399,0)*0.00502),"")</f>
        <v/>
      </c>
      <c r="Y399" s="69" t="s">
        <v>48</v>
      </c>
      <c r="Z399" s="70" t="s">
        <v>48</v>
      </c>
      <c r="AD399" s="71"/>
      <c r="BA399" s="288" t="s">
        <v>66</v>
      </c>
    </row>
    <row r="400" spans="1:53" ht="27" customHeight="1" x14ac:dyDescent="0.25">
      <c r="A400" s="64" t="s">
        <v>584</v>
      </c>
      <c r="B400" s="64" t="s">
        <v>585</v>
      </c>
      <c r="C400" s="37">
        <v>4301031167</v>
      </c>
      <c r="D400" s="382">
        <v>4680115880771</v>
      </c>
      <c r="E400" s="382"/>
      <c r="F400" s="63">
        <v>0.28000000000000003</v>
      </c>
      <c r="G400" s="38">
        <v>6</v>
      </c>
      <c r="H400" s="63">
        <v>1.68</v>
      </c>
      <c r="I400" s="63">
        <v>1.81</v>
      </c>
      <c r="J400" s="38">
        <v>234</v>
      </c>
      <c r="K400" s="38" t="s">
        <v>184</v>
      </c>
      <c r="L400" s="39" t="s">
        <v>79</v>
      </c>
      <c r="M400" s="38">
        <v>45</v>
      </c>
      <c r="N400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0" s="384"/>
      <c r="P400" s="384"/>
      <c r="Q400" s="384"/>
      <c r="R400" s="385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7"/>
        <v>0</v>
      </c>
      <c r="X400" s="42" t="str">
        <f>IFERROR(IF(W400=0,"",ROUNDUP(W400/H400,0)*0.00502),"")</f>
        <v/>
      </c>
      <c r="Y400" s="69" t="s">
        <v>48</v>
      </c>
      <c r="Z400" s="70" t="s">
        <v>48</v>
      </c>
      <c r="AD400" s="71"/>
      <c r="BA400" s="289" t="s">
        <v>66</v>
      </c>
    </row>
    <row r="401" spans="1:53" ht="27" customHeight="1" x14ac:dyDescent="0.25">
      <c r="A401" s="64" t="s">
        <v>586</v>
      </c>
      <c r="B401" s="64" t="s">
        <v>587</v>
      </c>
      <c r="C401" s="37">
        <v>4301031173</v>
      </c>
      <c r="D401" s="382">
        <v>4607091389500</v>
      </c>
      <c r="E401" s="382"/>
      <c r="F401" s="63">
        <v>0.35</v>
      </c>
      <c r="G401" s="38">
        <v>6</v>
      </c>
      <c r="H401" s="63">
        <v>2.1</v>
      </c>
      <c r="I401" s="63">
        <v>2.23</v>
      </c>
      <c r="J401" s="38">
        <v>234</v>
      </c>
      <c r="K401" s="38" t="s">
        <v>184</v>
      </c>
      <c r="L401" s="39" t="s">
        <v>79</v>
      </c>
      <c r="M401" s="38">
        <v>45</v>
      </c>
      <c r="N401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1" s="384"/>
      <c r="P401" s="384"/>
      <c r="Q401" s="384"/>
      <c r="R401" s="385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7"/>
        <v>0</v>
      </c>
      <c r="X401" s="42" t="str">
        <f>IFERROR(IF(W401=0,"",ROUNDUP(W401/H401,0)*0.00502),"")</f>
        <v/>
      </c>
      <c r="Y401" s="69" t="s">
        <v>48</v>
      </c>
      <c r="Z401" s="70" t="s">
        <v>48</v>
      </c>
      <c r="AD401" s="71"/>
      <c r="BA401" s="290" t="s">
        <v>66</v>
      </c>
    </row>
    <row r="402" spans="1:53" ht="27" customHeight="1" x14ac:dyDescent="0.25">
      <c r="A402" s="64" t="s">
        <v>588</v>
      </c>
      <c r="B402" s="64" t="s">
        <v>589</v>
      </c>
      <c r="C402" s="37">
        <v>4301031103</v>
      </c>
      <c r="D402" s="382">
        <v>4680115881983</v>
      </c>
      <c r="E402" s="382"/>
      <c r="F402" s="63">
        <v>0.28000000000000003</v>
      </c>
      <c r="G402" s="38">
        <v>4</v>
      </c>
      <c r="H402" s="63">
        <v>1.1200000000000001</v>
      </c>
      <c r="I402" s="63">
        <v>1.252</v>
      </c>
      <c r="J402" s="38">
        <v>234</v>
      </c>
      <c r="K402" s="38" t="s">
        <v>184</v>
      </c>
      <c r="L402" s="39" t="s">
        <v>79</v>
      </c>
      <c r="M402" s="38">
        <v>40</v>
      </c>
      <c r="N402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2" s="384"/>
      <c r="P402" s="384"/>
      <c r="Q402" s="384"/>
      <c r="R402" s="385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7"/>
        <v>0</v>
      </c>
      <c r="X402" s="42" t="str">
        <f>IFERROR(IF(W402=0,"",ROUNDUP(W402/H402,0)*0.00502),"")</f>
        <v/>
      </c>
      <c r="Y402" s="69" t="s">
        <v>48</v>
      </c>
      <c r="Z402" s="70" t="s">
        <v>48</v>
      </c>
      <c r="AD402" s="71"/>
      <c r="BA402" s="291" t="s">
        <v>66</v>
      </c>
    </row>
    <row r="403" spans="1:53" x14ac:dyDescent="0.2">
      <c r="A403" s="389"/>
      <c r="B403" s="389"/>
      <c r="C403" s="389"/>
      <c r="D403" s="389"/>
      <c r="E403" s="389"/>
      <c r="F403" s="389"/>
      <c r="G403" s="389"/>
      <c r="H403" s="389"/>
      <c r="I403" s="389"/>
      <c r="J403" s="389"/>
      <c r="K403" s="389"/>
      <c r="L403" s="389"/>
      <c r="M403" s="390"/>
      <c r="N403" s="386" t="s">
        <v>43</v>
      </c>
      <c r="O403" s="387"/>
      <c r="P403" s="387"/>
      <c r="Q403" s="387"/>
      <c r="R403" s="387"/>
      <c r="S403" s="387"/>
      <c r="T403" s="388"/>
      <c r="U403" s="43" t="s">
        <v>42</v>
      </c>
      <c r="V403" s="44">
        <f>IFERROR(V396/H396,"0")+IFERROR(V397/H397,"0")+IFERROR(V398/H398,"0")+IFERROR(V399/H399,"0")+IFERROR(V400/H400,"0")+IFERROR(V401/H401,"0")+IFERROR(V402/H402,"0")</f>
        <v>162.85714285714286</v>
      </c>
      <c r="W403" s="44">
        <f>IFERROR(W396/H396,"0")+IFERROR(W397/H397,"0")+IFERROR(W398/H398,"0")+IFERROR(W399/H399,"0")+IFERROR(W400/H400,"0")+IFERROR(W401/H401,"0")+IFERROR(W402/H402,"0")</f>
        <v>163</v>
      </c>
      <c r="X403" s="44">
        <f>IFERROR(IF(X396="",0,X396),"0")+IFERROR(IF(X397="",0,X397),"0")+IFERROR(IF(X398="",0,X398),"0")+IFERROR(IF(X399="",0,X399),"0")+IFERROR(IF(X400="",0,X400),"0")+IFERROR(IF(X401="",0,X401),"0")+IFERROR(IF(X402="",0,X402),"0")</f>
        <v>1.22739</v>
      </c>
      <c r="Y403" s="68"/>
      <c r="Z403" s="68"/>
    </row>
    <row r="404" spans="1:53" x14ac:dyDescent="0.2">
      <c r="A404" s="389"/>
      <c r="B404" s="389"/>
      <c r="C404" s="389"/>
      <c r="D404" s="389"/>
      <c r="E404" s="389"/>
      <c r="F404" s="389"/>
      <c r="G404" s="389"/>
      <c r="H404" s="389"/>
      <c r="I404" s="389"/>
      <c r="J404" s="389"/>
      <c r="K404" s="389"/>
      <c r="L404" s="389"/>
      <c r="M404" s="390"/>
      <c r="N404" s="386" t="s">
        <v>43</v>
      </c>
      <c r="O404" s="387"/>
      <c r="P404" s="387"/>
      <c r="Q404" s="387"/>
      <c r="R404" s="387"/>
      <c r="S404" s="387"/>
      <c r="T404" s="388"/>
      <c r="U404" s="43" t="s">
        <v>0</v>
      </c>
      <c r="V404" s="44">
        <f>IFERROR(SUM(V396:V402),"0")</f>
        <v>684</v>
      </c>
      <c r="W404" s="44">
        <f>IFERROR(SUM(W396:W402),"0")</f>
        <v>684.6</v>
      </c>
      <c r="X404" s="43"/>
      <c r="Y404" s="68"/>
      <c r="Z404" s="68"/>
    </row>
    <row r="405" spans="1:53" ht="14.25" customHeight="1" x14ac:dyDescent="0.25">
      <c r="A405" s="381" t="s">
        <v>103</v>
      </c>
      <c r="B405" s="381"/>
      <c r="C405" s="381"/>
      <c r="D405" s="381"/>
      <c r="E405" s="381"/>
      <c r="F405" s="381"/>
      <c r="G405" s="381"/>
      <c r="H405" s="381"/>
      <c r="I405" s="381"/>
      <c r="J405" s="381"/>
      <c r="K405" s="381"/>
      <c r="L405" s="381"/>
      <c r="M405" s="381"/>
      <c r="N405" s="381"/>
      <c r="O405" s="381"/>
      <c r="P405" s="381"/>
      <c r="Q405" s="381"/>
      <c r="R405" s="381"/>
      <c r="S405" s="381"/>
      <c r="T405" s="381"/>
      <c r="U405" s="381"/>
      <c r="V405" s="381"/>
      <c r="W405" s="381"/>
      <c r="X405" s="381"/>
      <c r="Y405" s="67"/>
      <c r="Z405" s="67"/>
    </row>
    <row r="406" spans="1:53" ht="27" customHeight="1" x14ac:dyDescent="0.25">
      <c r="A406" s="64" t="s">
        <v>590</v>
      </c>
      <c r="B406" s="64" t="s">
        <v>591</v>
      </c>
      <c r="C406" s="37">
        <v>4301170008</v>
      </c>
      <c r="D406" s="382">
        <v>4680115882980</v>
      </c>
      <c r="E406" s="382"/>
      <c r="F406" s="63">
        <v>0.13</v>
      </c>
      <c r="G406" s="38">
        <v>10</v>
      </c>
      <c r="H406" s="63">
        <v>1.3</v>
      </c>
      <c r="I406" s="63">
        <v>1.46</v>
      </c>
      <c r="J406" s="38">
        <v>200</v>
      </c>
      <c r="K406" s="38" t="s">
        <v>554</v>
      </c>
      <c r="L406" s="39" t="s">
        <v>553</v>
      </c>
      <c r="M406" s="38">
        <v>150</v>
      </c>
      <c r="N406" s="60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406" s="384"/>
      <c r="P406" s="384"/>
      <c r="Q406" s="384"/>
      <c r="R406" s="385"/>
      <c r="S406" s="40" t="s">
        <v>48</v>
      </c>
      <c r="T406" s="40" t="s">
        <v>48</v>
      </c>
      <c r="U406" s="41" t="s">
        <v>0</v>
      </c>
      <c r="V406" s="59">
        <v>0</v>
      </c>
      <c r="W406" s="56">
        <f>IFERROR(IF(V406="",0,CEILING((V406/$H406),1)*$H406),"")</f>
        <v>0</v>
      </c>
      <c r="X406" s="42" t="str">
        <f>IFERROR(IF(W406=0,"",ROUNDUP(W406/H406,0)*0.00673),"")</f>
        <v/>
      </c>
      <c r="Y406" s="69" t="s">
        <v>48</v>
      </c>
      <c r="Z406" s="70" t="s">
        <v>48</v>
      </c>
      <c r="AD406" s="71"/>
      <c r="BA406" s="292" t="s">
        <v>66</v>
      </c>
    </row>
    <row r="407" spans="1:53" x14ac:dyDescent="0.2">
      <c r="A407" s="389"/>
      <c r="B407" s="389"/>
      <c r="C407" s="389"/>
      <c r="D407" s="389"/>
      <c r="E407" s="389"/>
      <c r="F407" s="389"/>
      <c r="G407" s="389"/>
      <c r="H407" s="389"/>
      <c r="I407" s="389"/>
      <c r="J407" s="389"/>
      <c r="K407" s="389"/>
      <c r="L407" s="389"/>
      <c r="M407" s="390"/>
      <c r="N407" s="386" t="s">
        <v>43</v>
      </c>
      <c r="O407" s="387"/>
      <c r="P407" s="387"/>
      <c r="Q407" s="387"/>
      <c r="R407" s="387"/>
      <c r="S407" s="387"/>
      <c r="T407" s="388"/>
      <c r="U407" s="43" t="s">
        <v>42</v>
      </c>
      <c r="V407" s="44">
        <f>IFERROR(V406/H406,"0")</f>
        <v>0</v>
      </c>
      <c r="W407" s="44">
        <f>IFERROR(W406/H406,"0")</f>
        <v>0</v>
      </c>
      <c r="X407" s="44">
        <f>IFERROR(IF(X406="",0,X406),"0")</f>
        <v>0</v>
      </c>
      <c r="Y407" s="68"/>
      <c r="Z407" s="68"/>
    </row>
    <row r="408" spans="1:53" x14ac:dyDescent="0.2">
      <c r="A408" s="389"/>
      <c r="B408" s="389"/>
      <c r="C408" s="389"/>
      <c r="D408" s="389"/>
      <c r="E408" s="389"/>
      <c r="F408" s="389"/>
      <c r="G408" s="389"/>
      <c r="H408" s="389"/>
      <c r="I408" s="389"/>
      <c r="J408" s="389"/>
      <c r="K408" s="389"/>
      <c r="L408" s="389"/>
      <c r="M408" s="390"/>
      <c r="N408" s="386" t="s">
        <v>43</v>
      </c>
      <c r="O408" s="387"/>
      <c r="P408" s="387"/>
      <c r="Q408" s="387"/>
      <c r="R408" s="387"/>
      <c r="S408" s="387"/>
      <c r="T408" s="388"/>
      <c r="U408" s="43" t="s">
        <v>0</v>
      </c>
      <c r="V408" s="44">
        <f>IFERROR(SUM(V406:V406),"0")</f>
        <v>0</v>
      </c>
      <c r="W408" s="44">
        <f>IFERROR(SUM(W406:W406),"0")</f>
        <v>0</v>
      </c>
      <c r="X408" s="43"/>
      <c r="Y408" s="68"/>
      <c r="Z408" s="68"/>
    </row>
    <row r="409" spans="1:53" ht="27.75" customHeight="1" x14ac:dyDescent="0.2">
      <c r="A409" s="379" t="s">
        <v>592</v>
      </c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79"/>
      <c r="O409" s="379"/>
      <c r="P409" s="379"/>
      <c r="Q409" s="379"/>
      <c r="R409" s="379"/>
      <c r="S409" s="379"/>
      <c r="T409" s="379"/>
      <c r="U409" s="379"/>
      <c r="V409" s="379"/>
      <c r="W409" s="379"/>
      <c r="X409" s="379"/>
      <c r="Y409" s="55"/>
      <c r="Z409" s="55"/>
    </row>
    <row r="410" spans="1:53" ht="16.5" customHeight="1" x14ac:dyDescent="0.25">
      <c r="A410" s="380" t="s">
        <v>592</v>
      </c>
      <c r="B410" s="380"/>
      <c r="C410" s="380"/>
      <c r="D410" s="380"/>
      <c r="E410" s="380"/>
      <c r="F410" s="380"/>
      <c r="G410" s="380"/>
      <c r="H410" s="380"/>
      <c r="I410" s="380"/>
      <c r="J410" s="380"/>
      <c r="K410" s="380"/>
      <c r="L410" s="380"/>
      <c r="M410" s="380"/>
      <c r="N410" s="380"/>
      <c r="O410" s="380"/>
      <c r="P410" s="380"/>
      <c r="Q410" s="380"/>
      <c r="R410" s="380"/>
      <c r="S410" s="380"/>
      <c r="T410" s="380"/>
      <c r="U410" s="380"/>
      <c r="V410" s="380"/>
      <c r="W410" s="380"/>
      <c r="X410" s="380"/>
      <c r="Y410" s="66"/>
      <c r="Z410" s="66"/>
    </row>
    <row r="411" spans="1:53" ht="14.25" customHeight="1" x14ac:dyDescent="0.25">
      <c r="A411" s="381" t="s">
        <v>116</v>
      </c>
      <c r="B411" s="381"/>
      <c r="C411" s="381"/>
      <c r="D411" s="381"/>
      <c r="E411" s="381"/>
      <c r="F411" s="381"/>
      <c r="G411" s="381"/>
      <c r="H411" s="381"/>
      <c r="I411" s="381"/>
      <c r="J411" s="381"/>
      <c r="K411" s="381"/>
      <c r="L411" s="381"/>
      <c r="M411" s="381"/>
      <c r="N411" s="381"/>
      <c r="O411" s="381"/>
      <c r="P411" s="381"/>
      <c r="Q411" s="381"/>
      <c r="R411" s="381"/>
      <c r="S411" s="381"/>
      <c r="T411" s="381"/>
      <c r="U411" s="381"/>
      <c r="V411" s="381"/>
      <c r="W411" s="381"/>
      <c r="X411" s="381"/>
      <c r="Y411" s="67"/>
      <c r="Z411" s="67"/>
    </row>
    <row r="412" spans="1:53" ht="27" customHeight="1" x14ac:dyDescent="0.25">
      <c r="A412" s="64" t="s">
        <v>593</v>
      </c>
      <c r="B412" s="64" t="s">
        <v>594</v>
      </c>
      <c r="C412" s="37">
        <v>4301011371</v>
      </c>
      <c r="D412" s="382">
        <v>4607091389067</v>
      </c>
      <c r="E412" s="382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8" t="s">
        <v>112</v>
      </c>
      <c r="L412" s="39" t="s">
        <v>133</v>
      </c>
      <c r="M412" s="38">
        <v>55</v>
      </c>
      <c r="N412" s="61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2" s="384"/>
      <c r="P412" s="384"/>
      <c r="Q412" s="384"/>
      <c r="R412" s="385"/>
      <c r="S412" s="40" t="s">
        <v>48</v>
      </c>
      <c r="T412" s="40" t="s">
        <v>48</v>
      </c>
      <c r="U412" s="41" t="s">
        <v>0</v>
      </c>
      <c r="V412" s="59">
        <v>0</v>
      </c>
      <c r="W412" s="56">
        <f t="shared" ref="W412:W420" si="18">IFERROR(IF(V412="",0,CEILING((V412/$H412),1)*$H412),"")</f>
        <v>0</v>
      </c>
      <c r="X412" s="42" t="str">
        <f>IFERROR(IF(W412=0,"",ROUNDUP(W412/H412,0)*0.01196),"")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ht="27" customHeight="1" x14ac:dyDescent="0.25">
      <c r="A413" s="64" t="s">
        <v>595</v>
      </c>
      <c r="B413" s="64" t="s">
        <v>596</v>
      </c>
      <c r="C413" s="37">
        <v>4301011363</v>
      </c>
      <c r="D413" s="382">
        <v>4607091383522</v>
      </c>
      <c r="E413" s="382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8" t="s">
        <v>112</v>
      </c>
      <c r="L413" s="39" t="s">
        <v>111</v>
      </c>
      <c r="M413" s="38">
        <v>55</v>
      </c>
      <c r="N413" s="61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3" s="384"/>
      <c r="P413" s="384"/>
      <c r="Q413" s="384"/>
      <c r="R413" s="385"/>
      <c r="S413" s="40" t="s">
        <v>48</v>
      </c>
      <c r="T413" s="40" t="s">
        <v>48</v>
      </c>
      <c r="U413" s="41" t="s">
        <v>0</v>
      </c>
      <c r="V413" s="59">
        <v>860</v>
      </c>
      <c r="W413" s="56">
        <f t="shared" si="18"/>
        <v>860.64</v>
      </c>
      <c r="X413" s="42">
        <f>IFERROR(IF(W413=0,"",ROUNDUP(W413/H413,0)*0.01196),"")</f>
        <v>1.9494800000000001</v>
      </c>
      <c r="Y413" s="69" t="s">
        <v>48</v>
      </c>
      <c r="Z413" s="70" t="s">
        <v>48</v>
      </c>
      <c r="AD413" s="71"/>
      <c r="BA413" s="294" t="s">
        <v>66</v>
      </c>
    </row>
    <row r="414" spans="1:53" ht="27" customHeight="1" x14ac:dyDescent="0.25">
      <c r="A414" s="64" t="s">
        <v>597</v>
      </c>
      <c r="B414" s="64" t="s">
        <v>598</v>
      </c>
      <c r="C414" s="37">
        <v>4301011431</v>
      </c>
      <c r="D414" s="382">
        <v>4607091384437</v>
      </c>
      <c r="E414" s="382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112</v>
      </c>
      <c r="L414" s="39" t="s">
        <v>111</v>
      </c>
      <c r="M414" s="38">
        <v>50</v>
      </c>
      <c r="N414" s="61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4" s="384"/>
      <c r="P414" s="384"/>
      <c r="Q414" s="384"/>
      <c r="R414" s="385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si="18"/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5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4301011365</v>
      </c>
      <c r="D415" s="382">
        <v>4607091389104</v>
      </c>
      <c r="E415" s="382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112</v>
      </c>
      <c r="L415" s="39" t="s">
        <v>111</v>
      </c>
      <c r="M415" s="38">
        <v>55</v>
      </c>
      <c r="N415" s="61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5" s="384"/>
      <c r="P415" s="384"/>
      <c r="Q415" s="384"/>
      <c r="R415" s="385"/>
      <c r="S415" s="40" t="s">
        <v>48</v>
      </c>
      <c r="T415" s="40" t="s">
        <v>48</v>
      </c>
      <c r="U415" s="41" t="s">
        <v>0</v>
      </c>
      <c r="V415" s="59">
        <v>305</v>
      </c>
      <c r="W415" s="56">
        <f t="shared" si="18"/>
        <v>306.24</v>
      </c>
      <c r="X415" s="42">
        <f>IFERROR(IF(W415=0,"",ROUNDUP(W415/H415,0)*0.01196),"")</f>
        <v>0.69367999999999996</v>
      </c>
      <c r="Y415" s="69" t="s">
        <v>48</v>
      </c>
      <c r="Z415" s="70" t="s">
        <v>48</v>
      </c>
      <c r="AD415" s="71"/>
      <c r="BA415" s="296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4301011367</v>
      </c>
      <c r="D416" s="382">
        <v>4680115880603</v>
      </c>
      <c r="E416" s="382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8" t="s">
        <v>80</v>
      </c>
      <c r="L416" s="39" t="s">
        <v>111</v>
      </c>
      <c r="M416" s="38">
        <v>55</v>
      </c>
      <c r="N416" s="61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6" s="384"/>
      <c r="P416" s="384"/>
      <c r="Q416" s="384"/>
      <c r="R416" s="385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IFERROR(IF(W416=0,"",ROUNDUP(W416/H416,0)*0.00937),"")</f>
        <v/>
      </c>
      <c r="Y416" s="69" t="s">
        <v>48</v>
      </c>
      <c r="Z416" s="70" t="s">
        <v>48</v>
      </c>
      <c r="AD416" s="71"/>
      <c r="BA416" s="297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4301011168</v>
      </c>
      <c r="D417" s="382">
        <v>4607091389999</v>
      </c>
      <c r="E417" s="382"/>
      <c r="F417" s="63">
        <v>0.6</v>
      </c>
      <c r="G417" s="38">
        <v>6</v>
      </c>
      <c r="H417" s="63">
        <v>3.6</v>
      </c>
      <c r="I417" s="63">
        <v>3.84</v>
      </c>
      <c r="J417" s="38">
        <v>120</v>
      </c>
      <c r="K417" s="38" t="s">
        <v>80</v>
      </c>
      <c r="L417" s="39" t="s">
        <v>111</v>
      </c>
      <c r="M417" s="38">
        <v>55</v>
      </c>
      <c r="N417" s="61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7" s="384"/>
      <c r="P417" s="384"/>
      <c r="Q417" s="384"/>
      <c r="R417" s="385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IFERROR(IF(W417=0,"",ROUNDUP(W417/H417,0)*0.00937),"")</f>
        <v/>
      </c>
      <c r="Y417" s="69" t="s">
        <v>48</v>
      </c>
      <c r="Z417" s="70" t="s">
        <v>48</v>
      </c>
      <c r="AD417" s="71"/>
      <c r="BA417" s="298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4301011372</v>
      </c>
      <c r="D418" s="382">
        <v>4680115882782</v>
      </c>
      <c r="E418" s="382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80</v>
      </c>
      <c r="L418" s="39" t="s">
        <v>111</v>
      </c>
      <c r="M418" s="38">
        <v>50</v>
      </c>
      <c r="N418" s="61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8" s="384"/>
      <c r="P418" s="384"/>
      <c r="Q418" s="384"/>
      <c r="R418" s="385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9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4301011190</v>
      </c>
      <c r="D419" s="382">
        <v>4607091389098</v>
      </c>
      <c r="E419" s="382"/>
      <c r="F419" s="63">
        <v>0.4</v>
      </c>
      <c r="G419" s="38">
        <v>6</v>
      </c>
      <c r="H419" s="63">
        <v>2.4</v>
      </c>
      <c r="I419" s="63">
        <v>2.6</v>
      </c>
      <c r="J419" s="38">
        <v>156</v>
      </c>
      <c r="K419" s="38" t="s">
        <v>80</v>
      </c>
      <c r="L419" s="39" t="s">
        <v>133</v>
      </c>
      <c r="M419" s="38">
        <v>50</v>
      </c>
      <c r="N419" s="61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9" s="384"/>
      <c r="P419" s="384"/>
      <c r="Q419" s="384"/>
      <c r="R419" s="385"/>
      <c r="S419" s="40" t="s">
        <v>48</v>
      </c>
      <c r="T419" s="40" t="s">
        <v>48</v>
      </c>
      <c r="U419" s="41" t="s">
        <v>0</v>
      </c>
      <c r="V419" s="59">
        <v>8</v>
      </c>
      <c r="W419" s="56">
        <f t="shared" si="18"/>
        <v>9.6</v>
      </c>
      <c r="X419" s="42">
        <f>IFERROR(IF(W419=0,"",ROUNDUP(W419/H419,0)*0.00753),"")</f>
        <v>3.0120000000000001E-2</v>
      </c>
      <c r="Y419" s="69" t="s">
        <v>48</v>
      </c>
      <c r="Z419" s="70" t="s">
        <v>48</v>
      </c>
      <c r="AD419" s="71"/>
      <c r="BA419" s="300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4301011366</v>
      </c>
      <c r="D420" s="382">
        <v>4607091389982</v>
      </c>
      <c r="E420" s="382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80</v>
      </c>
      <c r="L420" s="39" t="s">
        <v>111</v>
      </c>
      <c r="M420" s="38">
        <v>55</v>
      </c>
      <c r="N420" s="61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0" s="384"/>
      <c r="P420" s="384"/>
      <c r="Q420" s="384"/>
      <c r="R420" s="385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1" t="s">
        <v>66</v>
      </c>
    </row>
    <row r="421" spans="1:53" x14ac:dyDescent="0.2">
      <c r="A421" s="389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90"/>
      <c r="N421" s="386" t="s">
        <v>43</v>
      </c>
      <c r="O421" s="387"/>
      <c r="P421" s="387"/>
      <c r="Q421" s="387"/>
      <c r="R421" s="387"/>
      <c r="S421" s="387"/>
      <c r="T421" s="388"/>
      <c r="U421" s="43" t="s">
        <v>42</v>
      </c>
      <c r="V421" s="44">
        <f>IFERROR(V412/H412,"0")+IFERROR(V413/H413,"0")+IFERROR(V414/H414,"0")+IFERROR(V415/H415,"0")+IFERROR(V416/H416,"0")+IFERROR(V417/H417,"0")+IFERROR(V418/H418,"0")+IFERROR(V419/H419,"0")+IFERROR(V420/H420,"0")</f>
        <v>223.97727272727272</v>
      </c>
      <c r="W421" s="44">
        <f>IFERROR(W412/H412,"0")+IFERROR(W413/H413,"0")+IFERROR(W414/H414,"0")+IFERROR(W415/H415,"0")+IFERROR(W416/H416,"0")+IFERROR(W417/H417,"0")+IFERROR(W418/H418,"0")+IFERROR(W419/H419,"0")+IFERROR(W420/H420,"0")</f>
        <v>225</v>
      </c>
      <c r="X421" s="44">
        <f>IFERROR(IF(X412="",0,X412),"0")+IFERROR(IF(X413="",0,X413),"0")+IFERROR(IF(X414="",0,X414),"0")+IFERROR(IF(X415="",0,X415),"0")+IFERROR(IF(X416="",0,X416),"0")+IFERROR(IF(X417="",0,X417),"0")+IFERROR(IF(X418="",0,X418),"0")+IFERROR(IF(X419="",0,X419),"0")+IFERROR(IF(X420="",0,X420),"0")</f>
        <v>2.6732800000000001</v>
      </c>
      <c r="Y421" s="68"/>
      <c r="Z421" s="68"/>
    </row>
    <row r="422" spans="1:53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90"/>
      <c r="N422" s="386" t="s">
        <v>43</v>
      </c>
      <c r="O422" s="387"/>
      <c r="P422" s="387"/>
      <c r="Q422" s="387"/>
      <c r="R422" s="387"/>
      <c r="S422" s="387"/>
      <c r="T422" s="388"/>
      <c r="U422" s="43" t="s">
        <v>0</v>
      </c>
      <c r="V422" s="44">
        <f>IFERROR(SUM(V412:V420),"0")</f>
        <v>1173</v>
      </c>
      <c r="W422" s="44">
        <f>IFERROR(SUM(W412:W420),"0")</f>
        <v>1176.48</v>
      </c>
      <c r="X422" s="43"/>
      <c r="Y422" s="68"/>
      <c r="Z422" s="68"/>
    </row>
    <row r="423" spans="1:53" ht="14.25" customHeight="1" x14ac:dyDescent="0.25">
      <c r="A423" s="381" t="s">
        <v>108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67"/>
      <c r="Z423" s="67"/>
    </row>
    <row r="424" spans="1:53" ht="16.5" customHeight="1" x14ac:dyDescent="0.25">
      <c r="A424" s="64" t="s">
        <v>611</v>
      </c>
      <c r="B424" s="64" t="s">
        <v>612</v>
      </c>
      <c r="C424" s="37">
        <v>4301020222</v>
      </c>
      <c r="D424" s="382">
        <v>4607091388930</v>
      </c>
      <c r="E424" s="382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8" t="s">
        <v>112</v>
      </c>
      <c r="L424" s="39" t="s">
        <v>111</v>
      </c>
      <c r="M424" s="38">
        <v>55</v>
      </c>
      <c r="N424" s="6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4" s="384"/>
      <c r="P424" s="384"/>
      <c r="Q424" s="384"/>
      <c r="R424" s="385"/>
      <c r="S424" s="40" t="s">
        <v>48</v>
      </c>
      <c r="T424" s="40" t="s">
        <v>48</v>
      </c>
      <c r="U424" s="41" t="s">
        <v>0</v>
      </c>
      <c r="V424" s="59">
        <v>435</v>
      </c>
      <c r="W424" s="56">
        <f>IFERROR(IF(V424="",0,CEILING((V424/$H424),1)*$H424),"")</f>
        <v>438.24</v>
      </c>
      <c r="X424" s="42">
        <f>IFERROR(IF(W424=0,"",ROUNDUP(W424/H424,0)*0.01196),"")</f>
        <v>0.99268000000000001</v>
      </c>
      <c r="Y424" s="69" t="s">
        <v>48</v>
      </c>
      <c r="Z424" s="70" t="s">
        <v>48</v>
      </c>
      <c r="AD424" s="71"/>
      <c r="BA424" s="302" t="s">
        <v>66</v>
      </c>
    </row>
    <row r="425" spans="1:53" ht="16.5" customHeight="1" x14ac:dyDescent="0.25">
      <c r="A425" s="64" t="s">
        <v>613</v>
      </c>
      <c r="B425" s="64" t="s">
        <v>614</v>
      </c>
      <c r="C425" s="37">
        <v>4301020206</v>
      </c>
      <c r="D425" s="382">
        <v>4680115880054</v>
      </c>
      <c r="E425" s="382"/>
      <c r="F425" s="63">
        <v>0.6</v>
      </c>
      <c r="G425" s="38">
        <v>6</v>
      </c>
      <c r="H425" s="63">
        <v>3.6</v>
      </c>
      <c r="I425" s="63">
        <v>3.84</v>
      </c>
      <c r="J425" s="38">
        <v>120</v>
      </c>
      <c r="K425" s="38" t="s">
        <v>80</v>
      </c>
      <c r="L425" s="39" t="s">
        <v>111</v>
      </c>
      <c r="M425" s="38">
        <v>55</v>
      </c>
      <c r="N425" s="6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5" s="384"/>
      <c r="P425" s="384"/>
      <c r="Q425" s="384"/>
      <c r="R425" s="385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IFERROR(IF(W425=0,"",ROUNDUP(W425/H425,0)*0.00937),"")</f>
        <v/>
      </c>
      <c r="Y425" s="69" t="s">
        <v>48</v>
      </c>
      <c r="Z425" s="70" t="s">
        <v>48</v>
      </c>
      <c r="AD425" s="71"/>
      <c r="BA425" s="303" t="s">
        <v>66</v>
      </c>
    </row>
    <row r="426" spans="1:53" x14ac:dyDescent="0.2">
      <c r="A426" s="389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90"/>
      <c r="N426" s="386" t="s">
        <v>43</v>
      </c>
      <c r="O426" s="387"/>
      <c r="P426" s="387"/>
      <c r="Q426" s="387"/>
      <c r="R426" s="387"/>
      <c r="S426" s="387"/>
      <c r="T426" s="388"/>
      <c r="U426" s="43" t="s">
        <v>42</v>
      </c>
      <c r="V426" s="44">
        <f>IFERROR(V424/H424,"0")+IFERROR(V425/H425,"0")</f>
        <v>82.386363636363626</v>
      </c>
      <c r="W426" s="44">
        <f>IFERROR(W424/H424,"0")+IFERROR(W425/H425,"0")</f>
        <v>83</v>
      </c>
      <c r="X426" s="44">
        <f>IFERROR(IF(X424="",0,X424),"0")+IFERROR(IF(X425="",0,X425),"0")</f>
        <v>0.99268000000000001</v>
      </c>
      <c r="Y426" s="68"/>
      <c r="Z426" s="68"/>
    </row>
    <row r="427" spans="1:53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90"/>
      <c r="N427" s="386" t="s">
        <v>43</v>
      </c>
      <c r="O427" s="387"/>
      <c r="P427" s="387"/>
      <c r="Q427" s="387"/>
      <c r="R427" s="387"/>
      <c r="S427" s="387"/>
      <c r="T427" s="388"/>
      <c r="U427" s="43" t="s">
        <v>0</v>
      </c>
      <c r="V427" s="44">
        <f>IFERROR(SUM(V424:V425),"0")</f>
        <v>435</v>
      </c>
      <c r="W427" s="44">
        <f>IFERROR(SUM(W424:W425),"0")</f>
        <v>438.24</v>
      </c>
      <c r="X427" s="43"/>
      <c r="Y427" s="68"/>
      <c r="Z427" s="68"/>
    </row>
    <row r="428" spans="1:53" ht="14.25" customHeight="1" x14ac:dyDescent="0.25">
      <c r="A428" s="381" t="s">
        <v>76</v>
      </c>
      <c r="B428" s="381"/>
      <c r="C428" s="381"/>
      <c r="D428" s="381"/>
      <c r="E428" s="381"/>
      <c r="F428" s="381"/>
      <c r="G428" s="381"/>
      <c r="H428" s="381"/>
      <c r="I428" s="381"/>
      <c r="J428" s="381"/>
      <c r="K428" s="381"/>
      <c r="L428" s="381"/>
      <c r="M428" s="381"/>
      <c r="N428" s="381"/>
      <c r="O428" s="381"/>
      <c r="P428" s="381"/>
      <c r="Q428" s="381"/>
      <c r="R428" s="381"/>
      <c r="S428" s="381"/>
      <c r="T428" s="381"/>
      <c r="U428" s="381"/>
      <c r="V428" s="381"/>
      <c r="W428" s="381"/>
      <c r="X428" s="381"/>
      <c r="Y428" s="67"/>
      <c r="Z428" s="67"/>
    </row>
    <row r="429" spans="1:53" ht="27" customHeight="1" x14ac:dyDescent="0.25">
      <c r="A429" s="64" t="s">
        <v>615</v>
      </c>
      <c r="B429" s="64" t="s">
        <v>616</v>
      </c>
      <c r="C429" s="37">
        <v>4301031252</v>
      </c>
      <c r="D429" s="382">
        <v>4680115883116</v>
      </c>
      <c r="E429" s="382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111</v>
      </c>
      <c r="M429" s="38">
        <v>60</v>
      </c>
      <c r="N429" s="6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9" s="384"/>
      <c r="P429" s="384"/>
      <c r="Q429" s="384"/>
      <c r="R429" s="385"/>
      <c r="S429" s="40" t="s">
        <v>48</v>
      </c>
      <c r="T429" s="40" t="s">
        <v>48</v>
      </c>
      <c r="U429" s="41" t="s">
        <v>0</v>
      </c>
      <c r="V429" s="59">
        <v>340</v>
      </c>
      <c r="W429" s="56">
        <f t="shared" ref="W429:W434" si="19">IFERROR(IF(V429="",0,CEILING((V429/$H429),1)*$H429),"")</f>
        <v>343.2</v>
      </c>
      <c r="X429" s="42">
        <f>IFERROR(IF(W429=0,"",ROUNDUP(W429/H429,0)*0.01196),"")</f>
        <v>0.77739999999999998</v>
      </c>
      <c r="Y429" s="69" t="s">
        <v>48</v>
      </c>
      <c r="Z429" s="70" t="s">
        <v>48</v>
      </c>
      <c r="AD429" s="71"/>
      <c r="BA429" s="304" t="s">
        <v>66</v>
      </c>
    </row>
    <row r="430" spans="1:53" ht="27" customHeight="1" x14ac:dyDescent="0.25">
      <c r="A430" s="64" t="s">
        <v>617</v>
      </c>
      <c r="B430" s="64" t="s">
        <v>618</v>
      </c>
      <c r="C430" s="37">
        <v>4301031248</v>
      </c>
      <c r="D430" s="382">
        <v>4680115883093</v>
      </c>
      <c r="E430" s="382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79</v>
      </c>
      <c r="M430" s="38">
        <v>60</v>
      </c>
      <c r="N430" s="62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0" s="384"/>
      <c r="P430" s="384"/>
      <c r="Q430" s="384"/>
      <c r="R430" s="385"/>
      <c r="S430" s="40" t="s">
        <v>48</v>
      </c>
      <c r="T430" s="40" t="s">
        <v>48</v>
      </c>
      <c r="U430" s="41" t="s">
        <v>0</v>
      </c>
      <c r="V430" s="59">
        <v>135</v>
      </c>
      <c r="W430" s="56">
        <f t="shared" si="19"/>
        <v>137.28</v>
      </c>
      <c r="X430" s="42">
        <f>IFERROR(IF(W430=0,"",ROUNDUP(W430/H430,0)*0.01196),"")</f>
        <v>0.31096000000000001</v>
      </c>
      <c r="Y430" s="69" t="s">
        <v>48</v>
      </c>
      <c r="Z430" s="70" t="s">
        <v>48</v>
      </c>
      <c r="AD430" s="71"/>
      <c r="BA430" s="305" t="s">
        <v>66</v>
      </c>
    </row>
    <row r="431" spans="1:53" ht="27" customHeight="1" x14ac:dyDescent="0.25">
      <c r="A431" s="64" t="s">
        <v>619</v>
      </c>
      <c r="B431" s="64" t="s">
        <v>620</v>
      </c>
      <c r="C431" s="37">
        <v>4301031250</v>
      </c>
      <c r="D431" s="382">
        <v>4680115883109</v>
      </c>
      <c r="E431" s="382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79</v>
      </c>
      <c r="M431" s="38">
        <v>60</v>
      </c>
      <c r="N431" s="62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1" s="384"/>
      <c r="P431" s="384"/>
      <c r="Q431" s="384"/>
      <c r="R431" s="385"/>
      <c r="S431" s="40" t="s">
        <v>48</v>
      </c>
      <c r="T431" s="40" t="s">
        <v>48</v>
      </c>
      <c r="U431" s="41" t="s">
        <v>0</v>
      </c>
      <c r="V431" s="59">
        <v>400</v>
      </c>
      <c r="W431" s="56">
        <f t="shared" si="19"/>
        <v>401.28000000000003</v>
      </c>
      <c r="X431" s="42">
        <f>IFERROR(IF(W431=0,"",ROUNDUP(W431/H431,0)*0.01196),"")</f>
        <v>0.90895999999999999</v>
      </c>
      <c r="Y431" s="69" t="s">
        <v>48</v>
      </c>
      <c r="Z431" s="70" t="s">
        <v>48</v>
      </c>
      <c r="AD431" s="71"/>
      <c r="BA431" s="306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4301031249</v>
      </c>
      <c r="D432" s="382">
        <v>4680115882072</v>
      </c>
      <c r="E432" s="382"/>
      <c r="F432" s="63">
        <v>0.6</v>
      </c>
      <c r="G432" s="38">
        <v>6</v>
      </c>
      <c r="H432" s="63">
        <v>3.6</v>
      </c>
      <c r="I432" s="63">
        <v>3.84</v>
      </c>
      <c r="J432" s="38">
        <v>120</v>
      </c>
      <c r="K432" s="38" t="s">
        <v>80</v>
      </c>
      <c r="L432" s="39" t="s">
        <v>111</v>
      </c>
      <c r="M432" s="38">
        <v>60</v>
      </c>
      <c r="N432" s="624" t="s">
        <v>623</v>
      </c>
      <c r="O432" s="384"/>
      <c r="P432" s="384"/>
      <c r="Q432" s="384"/>
      <c r="R432" s="385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IFERROR(IF(W432=0,"",ROUNDUP(W432/H432,0)*0.00937),"")</f>
        <v/>
      </c>
      <c r="Y432" s="69" t="s">
        <v>48</v>
      </c>
      <c r="Z432" s="70" t="s">
        <v>48</v>
      </c>
      <c r="AD432" s="71"/>
      <c r="BA432" s="307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4301031251</v>
      </c>
      <c r="D433" s="382">
        <v>4680115882102</v>
      </c>
      <c r="E433" s="382"/>
      <c r="F433" s="63">
        <v>0.6</v>
      </c>
      <c r="G433" s="38">
        <v>6</v>
      </c>
      <c r="H433" s="63">
        <v>3.6</v>
      </c>
      <c r="I433" s="63">
        <v>3.81</v>
      </c>
      <c r="J433" s="38">
        <v>120</v>
      </c>
      <c r="K433" s="38" t="s">
        <v>80</v>
      </c>
      <c r="L433" s="39" t="s">
        <v>79</v>
      </c>
      <c r="M433" s="38">
        <v>60</v>
      </c>
      <c r="N433" s="625" t="s">
        <v>626</v>
      </c>
      <c r="O433" s="384"/>
      <c r="P433" s="384"/>
      <c r="Q433" s="384"/>
      <c r="R433" s="385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8" t="s">
        <v>66</v>
      </c>
    </row>
    <row r="434" spans="1:53" ht="27" customHeight="1" x14ac:dyDescent="0.25">
      <c r="A434" s="64" t="s">
        <v>627</v>
      </c>
      <c r="B434" s="64" t="s">
        <v>628</v>
      </c>
      <c r="C434" s="37">
        <v>4301031253</v>
      </c>
      <c r="D434" s="382">
        <v>4680115882096</v>
      </c>
      <c r="E434" s="382"/>
      <c r="F434" s="63">
        <v>0.6</v>
      </c>
      <c r="G434" s="38">
        <v>6</v>
      </c>
      <c r="H434" s="63">
        <v>3.6</v>
      </c>
      <c r="I434" s="63">
        <v>3.81</v>
      </c>
      <c r="J434" s="38">
        <v>120</v>
      </c>
      <c r="K434" s="38" t="s">
        <v>80</v>
      </c>
      <c r="L434" s="39" t="s">
        <v>79</v>
      </c>
      <c r="M434" s="38">
        <v>60</v>
      </c>
      <c r="N434" s="626" t="s">
        <v>629</v>
      </c>
      <c r="O434" s="384"/>
      <c r="P434" s="384"/>
      <c r="Q434" s="384"/>
      <c r="R434" s="385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9" t="s">
        <v>66</v>
      </c>
    </row>
    <row r="435" spans="1:53" x14ac:dyDescent="0.2">
      <c r="A435" s="389"/>
      <c r="B435" s="389"/>
      <c r="C435" s="389"/>
      <c r="D435" s="389"/>
      <c r="E435" s="389"/>
      <c r="F435" s="389"/>
      <c r="G435" s="389"/>
      <c r="H435" s="389"/>
      <c r="I435" s="389"/>
      <c r="J435" s="389"/>
      <c r="K435" s="389"/>
      <c r="L435" s="389"/>
      <c r="M435" s="390"/>
      <c r="N435" s="386" t="s">
        <v>43</v>
      </c>
      <c r="O435" s="387"/>
      <c r="P435" s="387"/>
      <c r="Q435" s="387"/>
      <c r="R435" s="387"/>
      <c r="S435" s="387"/>
      <c r="T435" s="388"/>
      <c r="U435" s="43" t="s">
        <v>42</v>
      </c>
      <c r="V435" s="44">
        <f>IFERROR(V429/H429,"0")+IFERROR(V430/H430,"0")+IFERROR(V431/H431,"0")+IFERROR(V432/H432,"0")+IFERROR(V433/H433,"0")+IFERROR(V434/H434,"0")</f>
        <v>165.71969696969694</v>
      </c>
      <c r="W435" s="44">
        <f>IFERROR(W429/H429,"0")+IFERROR(W430/H430,"0")+IFERROR(W431/H431,"0")+IFERROR(W432/H432,"0")+IFERROR(W433/H433,"0")+IFERROR(W434/H434,"0")</f>
        <v>167</v>
      </c>
      <c r="X435" s="44">
        <f>IFERROR(IF(X429="",0,X429),"0")+IFERROR(IF(X430="",0,X430),"0")+IFERROR(IF(X431="",0,X431),"0")+IFERROR(IF(X432="",0,X432),"0")+IFERROR(IF(X433="",0,X433),"0")+IFERROR(IF(X434="",0,X434),"0")</f>
        <v>1.99732</v>
      </c>
      <c r="Y435" s="68"/>
      <c r="Z435" s="68"/>
    </row>
    <row r="436" spans="1:53" x14ac:dyDescent="0.2">
      <c r="A436" s="389"/>
      <c r="B436" s="389"/>
      <c r="C436" s="389"/>
      <c r="D436" s="389"/>
      <c r="E436" s="389"/>
      <c r="F436" s="389"/>
      <c r="G436" s="389"/>
      <c r="H436" s="389"/>
      <c r="I436" s="389"/>
      <c r="J436" s="389"/>
      <c r="K436" s="389"/>
      <c r="L436" s="389"/>
      <c r="M436" s="390"/>
      <c r="N436" s="386" t="s">
        <v>43</v>
      </c>
      <c r="O436" s="387"/>
      <c r="P436" s="387"/>
      <c r="Q436" s="387"/>
      <c r="R436" s="387"/>
      <c r="S436" s="387"/>
      <c r="T436" s="388"/>
      <c r="U436" s="43" t="s">
        <v>0</v>
      </c>
      <c r="V436" s="44">
        <f>IFERROR(SUM(V429:V434),"0")</f>
        <v>875</v>
      </c>
      <c r="W436" s="44">
        <f>IFERROR(SUM(W429:W434),"0")</f>
        <v>881.76</v>
      </c>
      <c r="X436" s="43"/>
      <c r="Y436" s="68"/>
      <c r="Z436" s="68"/>
    </row>
    <row r="437" spans="1:53" ht="14.25" customHeight="1" x14ac:dyDescent="0.25">
      <c r="A437" s="381" t="s">
        <v>81</v>
      </c>
      <c r="B437" s="381"/>
      <c r="C437" s="381"/>
      <c r="D437" s="381"/>
      <c r="E437" s="381"/>
      <c r="F437" s="381"/>
      <c r="G437" s="381"/>
      <c r="H437" s="381"/>
      <c r="I437" s="381"/>
      <c r="J437" s="381"/>
      <c r="K437" s="381"/>
      <c r="L437" s="381"/>
      <c r="M437" s="381"/>
      <c r="N437" s="381"/>
      <c r="O437" s="381"/>
      <c r="P437" s="381"/>
      <c r="Q437" s="381"/>
      <c r="R437" s="381"/>
      <c r="S437" s="381"/>
      <c r="T437" s="381"/>
      <c r="U437" s="381"/>
      <c r="V437" s="381"/>
      <c r="W437" s="381"/>
      <c r="X437" s="381"/>
      <c r="Y437" s="67"/>
      <c r="Z437" s="67"/>
    </row>
    <row r="438" spans="1:53" ht="16.5" customHeight="1" x14ac:dyDescent="0.25">
      <c r="A438" s="64" t="s">
        <v>630</v>
      </c>
      <c r="B438" s="64" t="s">
        <v>631</v>
      </c>
      <c r="C438" s="37">
        <v>4301051230</v>
      </c>
      <c r="D438" s="382">
        <v>4607091383409</v>
      </c>
      <c r="E438" s="382"/>
      <c r="F438" s="63">
        <v>1.3</v>
      </c>
      <c r="G438" s="38">
        <v>6</v>
      </c>
      <c r="H438" s="63">
        <v>7.8</v>
      </c>
      <c r="I438" s="63">
        <v>8.3460000000000001</v>
      </c>
      <c r="J438" s="38">
        <v>56</v>
      </c>
      <c r="K438" s="38" t="s">
        <v>112</v>
      </c>
      <c r="L438" s="39" t="s">
        <v>79</v>
      </c>
      <c r="M438" s="38">
        <v>45</v>
      </c>
      <c r="N438" s="62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8" s="384"/>
      <c r="P438" s="384"/>
      <c r="Q438" s="384"/>
      <c r="R438" s="385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10" t="s">
        <v>66</v>
      </c>
    </row>
    <row r="439" spans="1:53" ht="16.5" customHeight="1" x14ac:dyDescent="0.25">
      <c r="A439" s="64" t="s">
        <v>632</v>
      </c>
      <c r="B439" s="64" t="s">
        <v>633</v>
      </c>
      <c r="C439" s="37">
        <v>4301051231</v>
      </c>
      <c r="D439" s="382">
        <v>4607091383416</v>
      </c>
      <c r="E439" s="382"/>
      <c r="F439" s="63">
        <v>1.3</v>
      </c>
      <c r="G439" s="38">
        <v>6</v>
      </c>
      <c r="H439" s="63">
        <v>7.8</v>
      </c>
      <c r="I439" s="63">
        <v>8.3460000000000001</v>
      </c>
      <c r="J439" s="38">
        <v>56</v>
      </c>
      <c r="K439" s="38" t="s">
        <v>112</v>
      </c>
      <c r="L439" s="39" t="s">
        <v>79</v>
      </c>
      <c r="M439" s="38">
        <v>45</v>
      </c>
      <c r="N439" s="6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9" s="384"/>
      <c r="P439" s="384"/>
      <c r="Q439" s="384"/>
      <c r="R439" s="385"/>
      <c r="S439" s="40" t="s">
        <v>48</v>
      </c>
      <c r="T439" s="40" t="s">
        <v>48</v>
      </c>
      <c r="U439" s="41" t="s">
        <v>0</v>
      </c>
      <c r="V439" s="59">
        <v>0</v>
      </c>
      <c r="W439" s="56">
        <f>IFERROR(IF(V439="",0,CEILING((V439/$H439),1)*$H439),"")</f>
        <v>0</v>
      </c>
      <c r="X439" s="42" t="str">
        <f>IFERROR(IF(W439=0,"",ROUNDUP(W439/H439,0)*0.02175),"")</f>
        <v/>
      </c>
      <c r="Y439" s="69" t="s">
        <v>48</v>
      </c>
      <c r="Z439" s="70" t="s">
        <v>48</v>
      </c>
      <c r="AD439" s="71"/>
      <c r="BA439" s="311" t="s">
        <v>66</v>
      </c>
    </row>
    <row r="440" spans="1:53" x14ac:dyDescent="0.2">
      <c r="A440" s="389"/>
      <c r="B440" s="389"/>
      <c r="C440" s="389"/>
      <c r="D440" s="389"/>
      <c r="E440" s="389"/>
      <c r="F440" s="389"/>
      <c r="G440" s="389"/>
      <c r="H440" s="389"/>
      <c r="I440" s="389"/>
      <c r="J440" s="389"/>
      <c r="K440" s="389"/>
      <c r="L440" s="389"/>
      <c r="M440" s="390"/>
      <c r="N440" s="386" t="s">
        <v>43</v>
      </c>
      <c r="O440" s="387"/>
      <c r="P440" s="387"/>
      <c r="Q440" s="387"/>
      <c r="R440" s="387"/>
      <c r="S440" s="387"/>
      <c r="T440" s="388"/>
      <c r="U440" s="43" t="s">
        <v>42</v>
      </c>
      <c r="V440" s="44">
        <f>IFERROR(V438/H438,"0")+IFERROR(V439/H439,"0")</f>
        <v>0</v>
      </c>
      <c r="W440" s="44">
        <f>IFERROR(W438/H438,"0")+IFERROR(W439/H439,"0")</f>
        <v>0</v>
      </c>
      <c r="X440" s="44">
        <f>IFERROR(IF(X438="",0,X438),"0")+IFERROR(IF(X439="",0,X439),"0")</f>
        <v>0</v>
      </c>
      <c r="Y440" s="68"/>
      <c r="Z440" s="68"/>
    </row>
    <row r="441" spans="1:53" x14ac:dyDescent="0.2">
      <c r="A441" s="389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90"/>
      <c r="N441" s="386" t="s">
        <v>43</v>
      </c>
      <c r="O441" s="387"/>
      <c r="P441" s="387"/>
      <c r="Q441" s="387"/>
      <c r="R441" s="387"/>
      <c r="S441" s="387"/>
      <c r="T441" s="388"/>
      <c r="U441" s="43" t="s">
        <v>0</v>
      </c>
      <c r="V441" s="44">
        <f>IFERROR(SUM(V438:V439),"0")</f>
        <v>0</v>
      </c>
      <c r="W441" s="44">
        <f>IFERROR(SUM(W438:W439),"0")</f>
        <v>0</v>
      </c>
      <c r="X441" s="43"/>
      <c r="Y441" s="68"/>
      <c r="Z441" s="68"/>
    </row>
    <row r="442" spans="1:53" ht="27.75" customHeight="1" x14ac:dyDescent="0.2">
      <c r="A442" s="379" t="s">
        <v>634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55"/>
      <c r="Z442" s="55"/>
    </row>
    <row r="443" spans="1:53" ht="16.5" customHeight="1" x14ac:dyDescent="0.25">
      <c r="A443" s="380" t="s">
        <v>635</v>
      </c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0"/>
      <c r="M443" s="380"/>
      <c r="N443" s="380"/>
      <c r="O443" s="380"/>
      <c r="P443" s="380"/>
      <c r="Q443" s="380"/>
      <c r="R443" s="380"/>
      <c r="S443" s="380"/>
      <c r="T443" s="380"/>
      <c r="U443" s="380"/>
      <c r="V443" s="380"/>
      <c r="W443" s="380"/>
      <c r="X443" s="380"/>
      <c r="Y443" s="66"/>
      <c r="Z443" s="66"/>
    </row>
    <row r="444" spans="1:53" ht="14.25" customHeight="1" x14ac:dyDescent="0.25">
      <c r="A444" s="381" t="s">
        <v>116</v>
      </c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381"/>
      <c r="M444" s="381"/>
      <c r="N444" s="381"/>
      <c r="O444" s="381"/>
      <c r="P444" s="381"/>
      <c r="Q444" s="381"/>
      <c r="R444" s="381"/>
      <c r="S444" s="381"/>
      <c r="T444" s="381"/>
      <c r="U444" s="381"/>
      <c r="V444" s="381"/>
      <c r="W444" s="381"/>
      <c r="X444" s="381"/>
      <c r="Y444" s="67"/>
      <c r="Z444" s="67"/>
    </row>
    <row r="445" spans="1:53" ht="27" customHeight="1" x14ac:dyDescent="0.25">
      <c r="A445" s="64" t="s">
        <v>636</v>
      </c>
      <c r="B445" s="64" t="s">
        <v>637</v>
      </c>
      <c r="C445" s="37">
        <v>4301011585</v>
      </c>
      <c r="D445" s="382">
        <v>4640242180441</v>
      </c>
      <c r="E445" s="382"/>
      <c r="F445" s="63">
        <v>1.5</v>
      </c>
      <c r="G445" s="38">
        <v>8</v>
      </c>
      <c r="H445" s="63">
        <v>12</v>
      </c>
      <c r="I445" s="63">
        <v>12.48</v>
      </c>
      <c r="J445" s="38">
        <v>56</v>
      </c>
      <c r="K445" s="38" t="s">
        <v>112</v>
      </c>
      <c r="L445" s="39" t="s">
        <v>111</v>
      </c>
      <c r="M445" s="38">
        <v>50</v>
      </c>
      <c r="N445" s="629" t="s">
        <v>638</v>
      </c>
      <c r="O445" s="384"/>
      <c r="P445" s="384"/>
      <c r="Q445" s="384"/>
      <c r="R445" s="385"/>
      <c r="S445" s="40" t="s">
        <v>48</v>
      </c>
      <c r="T445" s="40" t="s">
        <v>48</v>
      </c>
      <c r="U445" s="41" t="s">
        <v>0</v>
      </c>
      <c r="V445" s="59">
        <v>0</v>
      </c>
      <c r="W445" s="56">
        <f>IFERROR(IF(V445="",0,CEILING((V445/$H445),1)*$H445),"")</f>
        <v>0</v>
      </c>
      <c r="X445" s="42" t="str">
        <f>IFERROR(IF(W445=0,"",ROUNDUP(W445/H445,0)*0.02175),"")</f>
        <v/>
      </c>
      <c r="Y445" s="69" t="s">
        <v>48</v>
      </c>
      <c r="Z445" s="70" t="s">
        <v>48</v>
      </c>
      <c r="AD445" s="71"/>
      <c r="BA445" s="312" t="s">
        <v>66</v>
      </c>
    </row>
    <row r="446" spans="1:53" ht="27" customHeight="1" x14ac:dyDescent="0.25">
      <c r="A446" s="64" t="s">
        <v>639</v>
      </c>
      <c r="B446" s="64" t="s">
        <v>640</v>
      </c>
      <c r="C446" s="37">
        <v>4301011584</v>
      </c>
      <c r="D446" s="382">
        <v>4640242180564</v>
      </c>
      <c r="E446" s="382"/>
      <c r="F446" s="63">
        <v>1.5</v>
      </c>
      <c r="G446" s="38">
        <v>8</v>
      </c>
      <c r="H446" s="63">
        <v>12</v>
      </c>
      <c r="I446" s="63">
        <v>12.48</v>
      </c>
      <c r="J446" s="38">
        <v>56</v>
      </c>
      <c r="K446" s="38" t="s">
        <v>112</v>
      </c>
      <c r="L446" s="39" t="s">
        <v>111</v>
      </c>
      <c r="M446" s="38">
        <v>50</v>
      </c>
      <c r="N446" s="630" t="s">
        <v>641</v>
      </c>
      <c r="O446" s="384"/>
      <c r="P446" s="384"/>
      <c r="Q446" s="384"/>
      <c r="R446" s="385"/>
      <c r="S446" s="40" t="s">
        <v>48</v>
      </c>
      <c r="T446" s="40" t="s">
        <v>48</v>
      </c>
      <c r="U446" s="41" t="s">
        <v>0</v>
      </c>
      <c r="V446" s="59">
        <v>530</v>
      </c>
      <c r="W446" s="56">
        <f>IFERROR(IF(V446="",0,CEILING((V446/$H446),1)*$H446),"")</f>
        <v>540</v>
      </c>
      <c r="X446" s="42">
        <f>IFERROR(IF(W446=0,"",ROUNDUP(W446/H446,0)*0.02175),"")</f>
        <v>0.9787499999999999</v>
      </c>
      <c r="Y446" s="69" t="s">
        <v>48</v>
      </c>
      <c r="Z446" s="70" t="s">
        <v>48</v>
      </c>
      <c r="AD446" s="71"/>
      <c r="BA446" s="313" t="s">
        <v>66</v>
      </c>
    </row>
    <row r="447" spans="1:53" x14ac:dyDescent="0.2">
      <c r="A447" s="389"/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90"/>
      <c r="N447" s="386" t="s">
        <v>43</v>
      </c>
      <c r="O447" s="387"/>
      <c r="P447" s="387"/>
      <c r="Q447" s="387"/>
      <c r="R447" s="387"/>
      <c r="S447" s="387"/>
      <c r="T447" s="388"/>
      <c r="U447" s="43" t="s">
        <v>42</v>
      </c>
      <c r="V447" s="44">
        <f>IFERROR(V445/H445,"0")+IFERROR(V446/H446,"0")</f>
        <v>44.166666666666664</v>
      </c>
      <c r="W447" s="44">
        <f>IFERROR(W445/H445,"0")+IFERROR(W446/H446,"0")</f>
        <v>45</v>
      </c>
      <c r="X447" s="44">
        <f>IFERROR(IF(X445="",0,X445),"0")+IFERROR(IF(X446="",0,X446),"0")</f>
        <v>0.9787499999999999</v>
      </c>
      <c r="Y447" s="68"/>
      <c r="Z447" s="68"/>
    </row>
    <row r="448" spans="1:53" x14ac:dyDescent="0.2">
      <c r="A448" s="389"/>
      <c r="B448" s="389"/>
      <c r="C448" s="389"/>
      <c r="D448" s="389"/>
      <c r="E448" s="389"/>
      <c r="F448" s="389"/>
      <c r="G448" s="389"/>
      <c r="H448" s="389"/>
      <c r="I448" s="389"/>
      <c r="J448" s="389"/>
      <c r="K448" s="389"/>
      <c r="L448" s="389"/>
      <c r="M448" s="390"/>
      <c r="N448" s="386" t="s">
        <v>43</v>
      </c>
      <c r="O448" s="387"/>
      <c r="P448" s="387"/>
      <c r="Q448" s="387"/>
      <c r="R448" s="387"/>
      <c r="S448" s="387"/>
      <c r="T448" s="388"/>
      <c r="U448" s="43" t="s">
        <v>0</v>
      </c>
      <c r="V448" s="44">
        <f>IFERROR(SUM(V445:V446),"0")</f>
        <v>530</v>
      </c>
      <c r="W448" s="44">
        <f>IFERROR(SUM(W445:W446),"0")</f>
        <v>540</v>
      </c>
      <c r="X448" s="43"/>
      <c r="Y448" s="68"/>
      <c r="Z448" s="68"/>
    </row>
    <row r="449" spans="1:53" ht="14.25" customHeight="1" x14ac:dyDescent="0.25">
      <c r="A449" s="381" t="s">
        <v>108</v>
      </c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81"/>
      <c r="P449" s="381"/>
      <c r="Q449" s="381"/>
      <c r="R449" s="381"/>
      <c r="S449" s="381"/>
      <c r="T449" s="381"/>
      <c r="U449" s="381"/>
      <c r="V449" s="381"/>
      <c r="W449" s="381"/>
      <c r="X449" s="381"/>
      <c r="Y449" s="67"/>
      <c r="Z449" s="67"/>
    </row>
    <row r="450" spans="1:53" ht="27" customHeight="1" x14ac:dyDescent="0.25">
      <c r="A450" s="64" t="s">
        <v>642</v>
      </c>
      <c r="B450" s="64" t="s">
        <v>643</v>
      </c>
      <c r="C450" s="37">
        <v>4301020260</v>
      </c>
      <c r="D450" s="382">
        <v>4640242180526</v>
      </c>
      <c r="E450" s="382"/>
      <c r="F450" s="63">
        <v>1.8</v>
      </c>
      <c r="G450" s="38">
        <v>6</v>
      </c>
      <c r="H450" s="63">
        <v>10.8</v>
      </c>
      <c r="I450" s="63">
        <v>11.28</v>
      </c>
      <c r="J450" s="38">
        <v>56</v>
      </c>
      <c r="K450" s="38" t="s">
        <v>112</v>
      </c>
      <c r="L450" s="39" t="s">
        <v>111</v>
      </c>
      <c r="M450" s="38">
        <v>50</v>
      </c>
      <c r="N450" s="631" t="s">
        <v>644</v>
      </c>
      <c r="O450" s="384"/>
      <c r="P450" s="384"/>
      <c r="Q450" s="384"/>
      <c r="R450" s="385"/>
      <c r="S450" s="40" t="s">
        <v>48</v>
      </c>
      <c r="T450" s="40" t="s">
        <v>48</v>
      </c>
      <c r="U450" s="41" t="s">
        <v>0</v>
      </c>
      <c r="V450" s="59">
        <v>0</v>
      </c>
      <c r="W450" s="56">
        <f>IFERROR(IF(V450="",0,CEILING((V450/$H450),1)*$H450),"")</f>
        <v>0</v>
      </c>
      <c r="X450" s="42" t="str">
        <f>IFERROR(IF(W450=0,"",ROUNDUP(W450/H450,0)*0.02175),"")</f>
        <v/>
      </c>
      <c r="Y450" s="69" t="s">
        <v>48</v>
      </c>
      <c r="Z450" s="70" t="s">
        <v>48</v>
      </c>
      <c r="AD450" s="71"/>
      <c r="BA450" s="314" t="s">
        <v>66</v>
      </c>
    </row>
    <row r="451" spans="1:53" ht="16.5" customHeight="1" x14ac:dyDescent="0.25">
      <c r="A451" s="64" t="s">
        <v>645</v>
      </c>
      <c r="B451" s="64" t="s">
        <v>646</v>
      </c>
      <c r="C451" s="37">
        <v>4301020269</v>
      </c>
      <c r="D451" s="382">
        <v>4640242180519</v>
      </c>
      <c r="E451" s="382"/>
      <c r="F451" s="63">
        <v>1.35</v>
      </c>
      <c r="G451" s="38">
        <v>8</v>
      </c>
      <c r="H451" s="63">
        <v>10.8</v>
      </c>
      <c r="I451" s="63">
        <v>11.28</v>
      </c>
      <c r="J451" s="38">
        <v>56</v>
      </c>
      <c r="K451" s="38" t="s">
        <v>112</v>
      </c>
      <c r="L451" s="39" t="s">
        <v>133</v>
      </c>
      <c r="M451" s="38">
        <v>50</v>
      </c>
      <c r="N451" s="632" t="s">
        <v>647</v>
      </c>
      <c r="O451" s="384"/>
      <c r="P451" s="384"/>
      <c r="Q451" s="384"/>
      <c r="R451" s="385"/>
      <c r="S451" s="40" t="s">
        <v>48</v>
      </c>
      <c r="T451" s="40" t="s">
        <v>48</v>
      </c>
      <c r="U451" s="41" t="s">
        <v>0</v>
      </c>
      <c r="V451" s="59">
        <v>0</v>
      </c>
      <c r="W451" s="56">
        <f>IFERROR(IF(V451="",0,CEILING((V451/$H451),1)*$H451),"")</f>
        <v>0</v>
      </c>
      <c r="X451" s="42" t="str">
        <f>IFERROR(IF(W451=0,"",ROUNDUP(W451/H451,0)*0.02175),"")</f>
        <v/>
      </c>
      <c r="Y451" s="69" t="s">
        <v>48</v>
      </c>
      <c r="Z451" s="70" t="s">
        <v>48</v>
      </c>
      <c r="AD451" s="71"/>
      <c r="BA451" s="315" t="s">
        <v>66</v>
      </c>
    </row>
    <row r="452" spans="1:53" x14ac:dyDescent="0.2">
      <c r="A452" s="389"/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90"/>
      <c r="N452" s="386" t="s">
        <v>43</v>
      </c>
      <c r="O452" s="387"/>
      <c r="P452" s="387"/>
      <c r="Q452" s="387"/>
      <c r="R452" s="387"/>
      <c r="S452" s="387"/>
      <c r="T452" s="388"/>
      <c r="U452" s="43" t="s">
        <v>42</v>
      </c>
      <c r="V452" s="44">
        <f>IFERROR(V450/H450,"0")+IFERROR(V451/H451,"0")</f>
        <v>0</v>
      </c>
      <c r="W452" s="44">
        <f>IFERROR(W450/H450,"0")+IFERROR(W451/H451,"0")</f>
        <v>0</v>
      </c>
      <c r="X452" s="44">
        <f>IFERROR(IF(X450="",0,X450),"0")+IFERROR(IF(X451="",0,X451),"0")</f>
        <v>0</v>
      </c>
      <c r="Y452" s="68"/>
      <c r="Z452" s="68"/>
    </row>
    <row r="453" spans="1:53" x14ac:dyDescent="0.2">
      <c r="A453" s="389"/>
      <c r="B453" s="389"/>
      <c r="C453" s="389"/>
      <c r="D453" s="389"/>
      <c r="E453" s="389"/>
      <c r="F453" s="389"/>
      <c r="G453" s="389"/>
      <c r="H453" s="389"/>
      <c r="I453" s="389"/>
      <c r="J453" s="389"/>
      <c r="K453" s="389"/>
      <c r="L453" s="389"/>
      <c r="M453" s="390"/>
      <c r="N453" s="386" t="s">
        <v>43</v>
      </c>
      <c r="O453" s="387"/>
      <c r="P453" s="387"/>
      <c r="Q453" s="387"/>
      <c r="R453" s="387"/>
      <c r="S453" s="387"/>
      <c r="T453" s="388"/>
      <c r="U453" s="43" t="s">
        <v>0</v>
      </c>
      <c r="V453" s="44">
        <f>IFERROR(SUM(V450:V451),"0")</f>
        <v>0</v>
      </c>
      <c r="W453" s="44">
        <f>IFERROR(SUM(W450:W451),"0")</f>
        <v>0</v>
      </c>
      <c r="X453" s="43"/>
      <c r="Y453" s="68"/>
      <c r="Z453" s="68"/>
    </row>
    <row r="454" spans="1:53" ht="14.25" customHeight="1" x14ac:dyDescent="0.25">
      <c r="A454" s="381" t="s">
        <v>76</v>
      </c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81"/>
      <c r="P454" s="381"/>
      <c r="Q454" s="381"/>
      <c r="R454" s="381"/>
      <c r="S454" s="381"/>
      <c r="T454" s="381"/>
      <c r="U454" s="381"/>
      <c r="V454" s="381"/>
      <c r="W454" s="381"/>
      <c r="X454" s="381"/>
      <c r="Y454" s="67"/>
      <c r="Z454" s="67"/>
    </row>
    <row r="455" spans="1:53" ht="27" customHeight="1" x14ac:dyDescent="0.25">
      <c r="A455" s="64" t="s">
        <v>648</v>
      </c>
      <c r="B455" s="64" t="s">
        <v>649</v>
      </c>
      <c r="C455" s="37">
        <v>4301031280</v>
      </c>
      <c r="D455" s="382">
        <v>4640242180816</v>
      </c>
      <c r="E455" s="382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8" t="s">
        <v>80</v>
      </c>
      <c r="L455" s="39" t="s">
        <v>79</v>
      </c>
      <c r="M455" s="38">
        <v>40</v>
      </c>
      <c r="N455" s="633" t="s">
        <v>650</v>
      </c>
      <c r="O455" s="384"/>
      <c r="P455" s="384"/>
      <c r="Q455" s="384"/>
      <c r="R455" s="385"/>
      <c r="S455" s="40" t="s">
        <v>48</v>
      </c>
      <c r="T455" s="40" t="s">
        <v>48</v>
      </c>
      <c r="U455" s="41" t="s">
        <v>0</v>
      </c>
      <c r="V455" s="59">
        <v>152</v>
      </c>
      <c r="W455" s="56">
        <f>IFERROR(IF(V455="",0,CEILING((V455/$H455),1)*$H455),"")</f>
        <v>155.4</v>
      </c>
      <c r="X455" s="42">
        <f>IFERROR(IF(W455=0,"",ROUNDUP(W455/H455,0)*0.00753),"")</f>
        <v>0.27861000000000002</v>
      </c>
      <c r="Y455" s="69" t="s">
        <v>48</v>
      </c>
      <c r="Z455" s="70" t="s">
        <v>48</v>
      </c>
      <c r="AD455" s="71"/>
      <c r="BA455" s="316" t="s">
        <v>66</v>
      </c>
    </row>
    <row r="456" spans="1:53" ht="27" customHeight="1" x14ac:dyDescent="0.25">
      <c r="A456" s="64" t="s">
        <v>651</v>
      </c>
      <c r="B456" s="64" t="s">
        <v>652</v>
      </c>
      <c r="C456" s="37">
        <v>4301031244</v>
      </c>
      <c r="D456" s="382">
        <v>4640242180595</v>
      </c>
      <c r="E456" s="382"/>
      <c r="F456" s="63">
        <v>0.7</v>
      </c>
      <c r="G456" s="38">
        <v>6</v>
      </c>
      <c r="H456" s="63">
        <v>4.2</v>
      </c>
      <c r="I456" s="63">
        <v>4.46</v>
      </c>
      <c r="J456" s="38">
        <v>156</v>
      </c>
      <c r="K456" s="38" t="s">
        <v>80</v>
      </c>
      <c r="L456" s="39" t="s">
        <v>79</v>
      </c>
      <c r="M456" s="38">
        <v>40</v>
      </c>
      <c r="N456" s="634" t="s">
        <v>653</v>
      </c>
      <c r="O456" s="384"/>
      <c r="P456" s="384"/>
      <c r="Q456" s="384"/>
      <c r="R456" s="385"/>
      <c r="S456" s="40" t="s">
        <v>48</v>
      </c>
      <c r="T456" s="40" t="s">
        <v>48</v>
      </c>
      <c r="U456" s="41" t="s">
        <v>0</v>
      </c>
      <c r="V456" s="59">
        <v>82</v>
      </c>
      <c r="W456" s="56">
        <f>IFERROR(IF(V456="",0,CEILING((V456/$H456),1)*$H456),"")</f>
        <v>84</v>
      </c>
      <c r="X456" s="42">
        <f>IFERROR(IF(W456=0,"",ROUNDUP(W456/H456,0)*0.00753),"")</f>
        <v>0.15060000000000001</v>
      </c>
      <c r="Y456" s="69" t="s">
        <v>48</v>
      </c>
      <c r="Z456" s="70" t="s">
        <v>48</v>
      </c>
      <c r="AD456" s="71"/>
      <c r="BA456" s="317" t="s">
        <v>66</v>
      </c>
    </row>
    <row r="457" spans="1:53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90"/>
      <c r="N457" s="386" t="s">
        <v>43</v>
      </c>
      <c r="O457" s="387"/>
      <c r="P457" s="387"/>
      <c r="Q457" s="387"/>
      <c r="R457" s="387"/>
      <c r="S457" s="387"/>
      <c r="T457" s="388"/>
      <c r="U457" s="43" t="s">
        <v>42</v>
      </c>
      <c r="V457" s="44">
        <f>IFERROR(V455/H455,"0")+IFERROR(V456/H456,"0")</f>
        <v>55.714285714285708</v>
      </c>
      <c r="W457" s="44">
        <f>IFERROR(W455/H455,"0")+IFERROR(W456/H456,"0")</f>
        <v>57</v>
      </c>
      <c r="X457" s="44">
        <f>IFERROR(IF(X455="",0,X455),"0")+IFERROR(IF(X456="",0,X456),"0")</f>
        <v>0.42921000000000004</v>
      </c>
      <c r="Y457" s="68"/>
      <c r="Z457" s="68"/>
    </row>
    <row r="458" spans="1:53" x14ac:dyDescent="0.2">
      <c r="A458" s="389"/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90"/>
      <c r="N458" s="386" t="s">
        <v>43</v>
      </c>
      <c r="O458" s="387"/>
      <c r="P458" s="387"/>
      <c r="Q458" s="387"/>
      <c r="R458" s="387"/>
      <c r="S458" s="387"/>
      <c r="T458" s="388"/>
      <c r="U458" s="43" t="s">
        <v>0</v>
      </c>
      <c r="V458" s="44">
        <f>IFERROR(SUM(V455:V456),"0")</f>
        <v>234</v>
      </c>
      <c r="W458" s="44">
        <f>IFERROR(SUM(W455:W456),"0")</f>
        <v>239.4</v>
      </c>
      <c r="X458" s="43"/>
      <c r="Y458" s="68"/>
      <c r="Z458" s="68"/>
    </row>
    <row r="459" spans="1:53" ht="14.25" customHeight="1" x14ac:dyDescent="0.25">
      <c r="A459" s="381" t="s">
        <v>81</v>
      </c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81"/>
      <c r="P459" s="381"/>
      <c r="Q459" s="381"/>
      <c r="R459" s="381"/>
      <c r="S459" s="381"/>
      <c r="T459" s="381"/>
      <c r="U459" s="381"/>
      <c r="V459" s="381"/>
      <c r="W459" s="381"/>
      <c r="X459" s="381"/>
      <c r="Y459" s="67"/>
      <c r="Z459" s="67"/>
    </row>
    <row r="460" spans="1:53" ht="27" customHeight="1" x14ac:dyDescent="0.25">
      <c r="A460" s="64" t="s">
        <v>654</v>
      </c>
      <c r="B460" s="64" t="s">
        <v>655</v>
      </c>
      <c r="C460" s="37">
        <v>4301051510</v>
      </c>
      <c r="D460" s="382">
        <v>4640242180540</v>
      </c>
      <c r="E460" s="382"/>
      <c r="F460" s="63">
        <v>1.3</v>
      </c>
      <c r="G460" s="38">
        <v>6</v>
      </c>
      <c r="H460" s="63">
        <v>7.8</v>
      </c>
      <c r="I460" s="63">
        <v>8.3640000000000008</v>
      </c>
      <c r="J460" s="38">
        <v>56</v>
      </c>
      <c r="K460" s="38" t="s">
        <v>112</v>
      </c>
      <c r="L460" s="39" t="s">
        <v>79</v>
      </c>
      <c r="M460" s="38">
        <v>30</v>
      </c>
      <c r="N460" s="635" t="s">
        <v>656</v>
      </c>
      <c r="O460" s="384"/>
      <c r="P460" s="384"/>
      <c r="Q460" s="384"/>
      <c r="R460" s="385"/>
      <c r="S460" s="40" t="s">
        <v>48</v>
      </c>
      <c r="T460" s="40" t="s">
        <v>48</v>
      </c>
      <c r="U460" s="41" t="s">
        <v>0</v>
      </c>
      <c r="V460" s="59">
        <v>20</v>
      </c>
      <c r="W460" s="56">
        <f>IFERROR(IF(V460="",0,CEILING((V460/$H460),1)*$H460),"")</f>
        <v>23.4</v>
      </c>
      <c r="X460" s="42">
        <f>IFERROR(IF(W460=0,"",ROUNDUP(W460/H460,0)*0.02175),"")</f>
        <v>6.5250000000000002E-2</v>
      </c>
      <c r="Y460" s="69" t="s">
        <v>48</v>
      </c>
      <c r="Z460" s="70" t="s">
        <v>48</v>
      </c>
      <c r="AD460" s="71"/>
      <c r="BA460" s="318" t="s">
        <v>66</v>
      </c>
    </row>
    <row r="461" spans="1:53" ht="27" customHeight="1" x14ac:dyDescent="0.25">
      <c r="A461" s="64" t="s">
        <v>657</v>
      </c>
      <c r="B461" s="64" t="s">
        <v>658</v>
      </c>
      <c r="C461" s="37">
        <v>4301051508</v>
      </c>
      <c r="D461" s="382">
        <v>4640242180557</v>
      </c>
      <c r="E461" s="382"/>
      <c r="F461" s="63">
        <v>0.5</v>
      </c>
      <c r="G461" s="38">
        <v>6</v>
      </c>
      <c r="H461" s="63">
        <v>3</v>
      </c>
      <c r="I461" s="63">
        <v>3.2839999999999998</v>
      </c>
      <c r="J461" s="38">
        <v>156</v>
      </c>
      <c r="K461" s="38" t="s">
        <v>80</v>
      </c>
      <c r="L461" s="39" t="s">
        <v>79</v>
      </c>
      <c r="M461" s="38">
        <v>30</v>
      </c>
      <c r="N461" s="636" t="s">
        <v>659</v>
      </c>
      <c r="O461" s="384"/>
      <c r="P461" s="384"/>
      <c r="Q461" s="384"/>
      <c r="R461" s="385"/>
      <c r="S461" s="40" t="s">
        <v>48</v>
      </c>
      <c r="T461" s="40" t="s">
        <v>48</v>
      </c>
      <c r="U461" s="41" t="s">
        <v>0</v>
      </c>
      <c r="V461" s="59">
        <v>0</v>
      </c>
      <c r="W461" s="56">
        <f>IFERROR(IF(V461="",0,CEILING((V461/$H461),1)*$H461),"")</f>
        <v>0</v>
      </c>
      <c r="X461" s="42" t="str">
        <f>IFERROR(IF(W461=0,"",ROUNDUP(W461/H461,0)*0.00753),"")</f>
        <v/>
      </c>
      <c r="Y461" s="69" t="s">
        <v>48</v>
      </c>
      <c r="Z461" s="70" t="s">
        <v>48</v>
      </c>
      <c r="AD461" s="71"/>
      <c r="BA461" s="319" t="s">
        <v>66</v>
      </c>
    </row>
    <row r="462" spans="1:53" x14ac:dyDescent="0.2">
      <c r="A462" s="389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90"/>
      <c r="N462" s="386" t="s">
        <v>43</v>
      </c>
      <c r="O462" s="387"/>
      <c r="P462" s="387"/>
      <c r="Q462" s="387"/>
      <c r="R462" s="387"/>
      <c r="S462" s="387"/>
      <c r="T462" s="388"/>
      <c r="U462" s="43" t="s">
        <v>42</v>
      </c>
      <c r="V462" s="44">
        <f>IFERROR(V460/H460,"0")+IFERROR(V461/H461,"0")</f>
        <v>2.5641025641025643</v>
      </c>
      <c r="W462" s="44">
        <f>IFERROR(W460/H460,"0")+IFERROR(W461/H461,"0")</f>
        <v>3</v>
      </c>
      <c r="X462" s="44">
        <f>IFERROR(IF(X460="",0,X460),"0")+IFERROR(IF(X461="",0,X461),"0")</f>
        <v>6.5250000000000002E-2</v>
      </c>
      <c r="Y462" s="68"/>
      <c r="Z462" s="68"/>
    </row>
    <row r="463" spans="1:53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90"/>
      <c r="N463" s="386" t="s">
        <v>43</v>
      </c>
      <c r="O463" s="387"/>
      <c r="P463" s="387"/>
      <c r="Q463" s="387"/>
      <c r="R463" s="387"/>
      <c r="S463" s="387"/>
      <c r="T463" s="388"/>
      <c r="U463" s="43" t="s">
        <v>0</v>
      </c>
      <c r="V463" s="44">
        <f>IFERROR(SUM(V460:V461),"0")</f>
        <v>20</v>
      </c>
      <c r="W463" s="44">
        <f>IFERROR(SUM(W460:W461),"0")</f>
        <v>23.4</v>
      </c>
      <c r="X463" s="43"/>
      <c r="Y463" s="68"/>
      <c r="Z463" s="68"/>
    </row>
    <row r="464" spans="1:53" ht="16.5" customHeight="1" x14ac:dyDescent="0.25">
      <c r="A464" s="380" t="s">
        <v>660</v>
      </c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380"/>
      <c r="M464" s="380"/>
      <c r="N464" s="380"/>
      <c r="O464" s="380"/>
      <c r="P464" s="380"/>
      <c r="Q464" s="380"/>
      <c r="R464" s="380"/>
      <c r="S464" s="380"/>
      <c r="T464" s="380"/>
      <c r="U464" s="380"/>
      <c r="V464" s="380"/>
      <c r="W464" s="380"/>
      <c r="X464" s="380"/>
      <c r="Y464" s="66"/>
      <c r="Z464" s="66"/>
    </row>
    <row r="465" spans="1:53" ht="14.25" customHeight="1" x14ac:dyDescent="0.25">
      <c r="A465" s="381" t="s">
        <v>81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67"/>
      <c r="Z465" s="67"/>
    </row>
    <row r="466" spans="1:53" ht="16.5" customHeight="1" x14ac:dyDescent="0.25">
      <c r="A466" s="64" t="s">
        <v>661</v>
      </c>
      <c r="B466" s="64" t="s">
        <v>662</v>
      </c>
      <c r="C466" s="37">
        <v>4301051310</v>
      </c>
      <c r="D466" s="382">
        <v>4680115880870</v>
      </c>
      <c r="E466" s="382"/>
      <c r="F466" s="63">
        <v>1.3</v>
      </c>
      <c r="G466" s="38">
        <v>6</v>
      </c>
      <c r="H466" s="63">
        <v>7.8</v>
      </c>
      <c r="I466" s="63">
        <v>8.3640000000000008</v>
      </c>
      <c r="J466" s="38">
        <v>56</v>
      </c>
      <c r="K466" s="38" t="s">
        <v>112</v>
      </c>
      <c r="L466" s="39" t="s">
        <v>133</v>
      </c>
      <c r="M466" s="38">
        <v>40</v>
      </c>
      <c r="N466" s="63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84"/>
      <c r="P466" s="384"/>
      <c r="Q466" s="384"/>
      <c r="R466" s="385"/>
      <c r="S466" s="40" t="s">
        <v>48</v>
      </c>
      <c r="T466" s="40" t="s">
        <v>48</v>
      </c>
      <c r="U466" s="41" t="s">
        <v>0</v>
      </c>
      <c r="V466" s="59">
        <v>1030</v>
      </c>
      <c r="W466" s="56">
        <f>IFERROR(IF(V466="",0,CEILING((V466/$H466),1)*$H466),"")</f>
        <v>1037.3999999999999</v>
      </c>
      <c r="X466" s="42">
        <f>IFERROR(IF(W466=0,"",ROUNDUP(W466/H466,0)*0.02175),"")</f>
        <v>2.8927499999999999</v>
      </c>
      <c r="Y466" s="69" t="s">
        <v>48</v>
      </c>
      <c r="Z466" s="70" t="s">
        <v>48</v>
      </c>
      <c r="AD466" s="71"/>
      <c r="BA466" s="320" t="s">
        <v>66</v>
      </c>
    </row>
    <row r="467" spans="1:53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90"/>
      <c r="N467" s="386" t="s">
        <v>43</v>
      </c>
      <c r="O467" s="387"/>
      <c r="P467" s="387"/>
      <c r="Q467" s="387"/>
      <c r="R467" s="387"/>
      <c r="S467" s="387"/>
      <c r="T467" s="388"/>
      <c r="U467" s="43" t="s">
        <v>42</v>
      </c>
      <c r="V467" s="44">
        <f>IFERROR(V466/H466,"0")</f>
        <v>132.05128205128204</v>
      </c>
      <c r="W467" s="44">
        <f>IFERROR(W466/H466,"0")</f>
        <v>132.99999999999997</v>
      </c>
      <c r="X467" s="44">
        <f>IFERROR(IF(X466="",0,X466),"0")</f>
        <v>2.8927499999999999</v>
      </c>
      <c r="Y467" s="68"/>
      <c r="Z467" s="68"/>
    </row>
    <row r="468" spans="1:53" x14ac:dyDescent="0.2">
      <c r="A468" s="389"/>
      <c r="B468" s="389"/>
      <c r="C468" s="389"/>
      <c r="D468" s="389"/>
      <c r="E468" s="389"/>
      <c r="F468" s="389"/>
      <c r="G468" s="389"/>
      <c r="H468" s="389"/>
      <c r="I468" s="389"/>
      <c r="J468" s="389"/>
      <c r="K468" s="389"/>
      <c r="L468" s="389"/>
      <c r="M468" s="390"/>
      <c r="N468" s="386" t="s">
        <v>43</v>
      </c>
      <c r="O468" s="387"/>
      <c r="P468" s="387"/>
      <c r="Q468" s="387"/>
      <c r="R468" s="387"/>
      <c r="S468" s="387"/>
      <c r="T468" s="388"/>
      <c r="U468" s="43" t="s">
        <v>0</v>
      </c>
      <c r="V468" s="44">
        <f>IFERROR(SUM(V466:V466),"0")</f>
        <v>1030</v>
      </c>
      <c r="W468" s="44">
        <f>IFERROR(SUM(W466:W466),"0")</f>
        <v>1037.3999999999999</v>
      </c>
      <c r="X468" s="43"/>
      <c r="Y468" s="68"/>
      <c r="Z468" s="68"/>
    </row>
    <row r="469" spans="1:53" ht="15" customHeight="1" x14ac:dyDescent="0.2">
      <c r="A469" s="389"/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641"/>
      <c r="N469" s="638" t="s">
        <v>36</v>
      </c>
      <c r="O469" s="639"/>
      <c r="P469" s="639"/>
      <c r="Q469" s="639"/>
      <c r="R469" s="639"/>
      <c r="S469" s="639"/>
      <c r="T469" s="640"/>
      <c r="U469" s="43" t="s">
        <v>0</v>
      </c>
      <c r="V469" s="44">
        <f>IFERROR(V24+V33+V37+V41+V45+V52+V60+V82+V92+V105+V119+V127+V134+V142+V155+V161+V166+V173+V193+V198+V217+V221+V228+V240+V246+V252+V258+V269+V274+V279+V283+V287+V291+V304+V310+V314+V318+V326+V331+V338+V342+V349+V365+V372+V376+V383+V388+V394+V404+V408+V422+V427+V436+V441+V448+V453+V458+V463+V468,"0")</f>
        <v>18045</v>
      </c>
      <c r="W469" s="44">
        <f>IFERROR(W24+W33+W37+W41+W45+W52+W60+W82+W92+W105+W119+W127+W134+W142+W155+W161+W166+W173+W193+W198+W217+W221+W228+W240+W246+W252+W258+W269+W274+W279+W283+W287+W291+W304+W310+W314+W318+W326+W331+W338+W342+W349+W365+W372+W376+W383+W388+W394+W404+W408+W422+W427+W436+W441+W448+W453+W458+W463+W468,"0")</f>
        <v>18205.800000000003</v>
      </c>
      <c r="X469" s="43"/>
      <c r="Y469" s="68"/>
      <c r="Z469" s="68"/>
    </row>
    <row r="470" spans="1:53" x14ac:dyDescent="0.2">
      <c r="A470" s="389"/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641"/>
      <c r="N470" s="638" t="s">
        <v>37</v>
      </c>
      <c r="O470" s="639"/>
      <c r="P470" s="639"/>
      <c r="Q470" s="639"/>
      <c r="R470" s="639"/>
      <c r="S470" s="639"/>
      <c r="T470" s="640"/>
      <c r="U470" s="43" t="s">
        <v>0</v>
      </c>
      <c r="V470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219*I219/H219,"0")+IFERROR(V223*I223/H223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406*I406/H406,"0")+IFERROR(V412*I412/H412,"0")+IFERROR(V413*I413/H413,"0")+IFERROR(V414*I414/H414,"0")+IFERROR(V415*I415/H415,"0")+IFERROR(V416*I416/H416,"0")+IFERROR(V417*I417/H417,"0")+IFERROR(V418*I418/H418,"0")+IFERROR(V419*I419/H419,"0")+IFERROR(V420*I420/H420,"0")+IFERROR(V424*I424/H424,"0")+IFERROR(V425*I425/H425,"0")+IFERROR(V429*I429/H429,"0")+IFERROR(V430*I430/H430,"0")+IFERROR(V431*I431/H431,"0")+IFERROR(V432*I432/H432,"0")+IFERROR(V433*I433/H433,"0")+IFERROR(V434*I434/H434,"0")+IFERROR(V438*I438/H438,"0")+IFERROR(V439*I439/H439,"0")+IFERROR(V445*I445/H445,"0")+IFERROR(V446*I446/H446,"0")+IFERROR(V450*I450/H450,"0")+IFERROR(V451*I451/H451,"0")+IFERROR(V455*I455/H455,"0")+IFERROR(V456*I456/H456,"0")+IFERROR(V460*I460/H460,"0")+IFERROR(V461*I461/H461,"0")+IFERROR(V466*I466/H466,"0"),"0")</f>
        <v>18896.288985538991</v>
      </c>
      <c r="W470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219*I219/H219,"0")+IFERROR(W223*I223/H223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406*I406/H406,"0")+IFERROR(W412*I412/H412,"0")+IFERROR(W413*I413/H413,"0")+IFERROR(W414*I414/H414,"0")+IFERROR(W415*I415/H415,"0")+IFERROR(W416*I416/H416,"0")+IFERROR(W417*I417/H417,"0")+IFERROR(W418*I418/H418,"0")+IFERROR(W419*I419/H419,"0")+IFERROR(W420*I420/H420,"0")+IFERROR(W424*I424/H424,"0")+IFERROR(W425*I425/H425,"0")+IFERROR(W429*I429/H429,"0")+IFERROR(W430*I430/H430,"0")+IFERROR(W431*I431/H431,"0")+IFERROR(W432*I432/H432,"0")+IFERROR(W433*I433/H433,"0")+IFERROR(W434*I434/H434,"0")+IFERROR(W438*I438/H438,"0")+IFERROR(W439*I439/H439,"0")+IFERROR(W445*I445/H445,"0")+IFERROR(W446*I446/H446,"0")+IFERROR(W450*I450/H450,"0")+IFERROR(W451*I451/H451,"0")+IFERROR(W455*I455/H455,"0")+IFERROR(W456*I456/H456,"0")+IFERROR(W460*I460/H460,"0")+IFERROR(W461*I461/H461,"0")+IFERROR(W466*I466/H466,"0"),"0")</f>
        <v>19066.75</v>
      </c>
      <c r="X470" s="43"/>
      <c r="Y470" s="68"/>
      <c r="Z470" s="68"/>
    </row>
    <row r="471" spans="1:53" x14ac:dyDescent="0.2">
      <c r="A471" s="389"/>
      <c r="B471" s="389"/>
      <c r="C471" s="389"/>
      <c r="D471" s="389"/>
      <c r="E471" s="389"/>
      <c r="F471" s="389"/>
      <c r="G471" s="389"/>
      <c r="H471" s="389"/>
      <c r="I471" s="389"/>
      <c r="J471" s="389"/>
      <c r="K471" s="389"/>
      <c r="L471" s="389"/>
      <c r="M471" s="641"/>
      <c r="N471" s="638" t="s">
        <v>38</v>
      </c>
      <c r="O471" s="639"/>
      <c r="P471" s="639"/>
      <c r="Q471" s="639"/>
      <c r="R471" s="639"/>
      <c r="S471" s="639"/>
      <c r="T471" s="640"/>
      <c r="U471" s="43" t="s">
        <v>23</v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196*(V195:V196/H195:H196)),"0")+IFERROR(SUMPRODUCT(1/J201:J215*(V201:V215/H201:H215)),"0")+IFERROR(SUMPRODUCT(1/J219:J219*(V219:V219/H219:H219)),"0")+IFERROR(SUMPRODUCT(1/J223:J226*(V223:V226/H223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406:J406*(V406:V406/H406:H406)),"0")+IFERROR(SUMPRODUCT(1/J412:J420*(V412:V420/H412:H420)),"0")+IFERROR(SUMPRODUCT(1/J424:J425*(V424:V425/H424:H425)),"0")+IFERROR(SUMPRODUCT(1/J429:J434*(V429:V434/H429:H434)),"0")+IFERROR(SUMPRODUCT(1/J438:J439*(V438:V439/H438:H439)),"0")+IFERROR(SUMPRODUCT(1/J445:J446*(V445:V446/H445:H446)),"0")+IFERROR(SUMPRODUCT(1/J450:J451*(V450:V451/H450:H451)),"0")+IFERROR(SUMPRODUCT(1/J455:J456*(V455:V456/H455:H456)),"0")+IFERROR(SUMPRODUCT(1/J460:J461*(V460:V461/H460:H461)),"0")+IFERROR(SUMPRODUCT(1/J466:J466*(V466:V466/H466:H466)),"0"),0)</f>
        <v>30</v>
      </c>
      <c r="W471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196*(W195:W196/H195:H196)),"0")+IFERROR(SUMPRODUCT(1/J201:J215*(W201:W215/H201:H215)),"0")+IFERROR(SUMPRODUCT(1/J219:J219*(W219:W219/H219:H219)),"0")+IFERROR(SUMPRODUCT(1/J223:J226*(W223:W226/H223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406:J406*(W406:W406/H406:H406)),"0")+IFERROR(SUMPRODUCT(1/J412:J420*(W412:W420/H412:H420)),"0")+IFERROR(SUMPRODUCT(1/J424:J425*(W424:W425/H424:H425)),"0")+IFERROR(SUMPRODUCT(1/J429:J434*(W429:W434/H429:H434)),"0")+IFERROR(SUMPRODUCT(1/J438:J439*(W438:W439/H438:H439)),"0")+IFERROR(SUMPRODUCT(1/J445:J446*(W445:W446/H445:H446)),"0")+IFERROR(SUMPRODUCT(1/J450:J451*(W450:W451/H450:H451)),"0")+IFERROR(SUMPRODUCT(1/J455:J456*(W455:W456/H455:H456)),"0")+IFERROR(SUMPRODUCT(1/J460:J461*(W460:W461/H460:H461)),"0")+IFERROR(SUMPRODUCT(1/J466:J466*(W466:W466/H466:H466)),"0"),0)</f>
        <v>30</v>
      </c>
      <c r="X471" s="43"/>
      <c r="Y471" s="68"/>
      <c r="Z471" s="68"/>
    </row>
    <row r="472" spans="1:53" x14ac:dyDescent="0.2">
      <c r="A472" s="389"/>
      <c r="B472" s="389"/>
      <c r="C472" s="389"/>
      <c r="D472" s="389"/>
      <c r="E472" s="389"/>
      <c r="F472" s="389"/>
      <c r="G472" s="389"/>
      <c r="H472" s="389"/>
      <c r="I472" s="389"/>
      <c r="J472" s="389"/>
      <c r="K472" s="389"/>
      <c r="L472" s="389"/>
      <c r="M472" s="641"/>
      <c r="N472" s="638" t="s">
        <v>39</v>
      </c>
      <c r="O472" s="639"/>
      <c r="P472" s="639"/>
      <c r="Q472" s="639"/>
      <c r="R472" s="639"/>
      <c r="S472" s="639"/>
      <c r="T472" s="640"/>
      <c r="U472" s="43" t="s">
        <v>0</v>
      </c>
      <c r="V472" s="44">
        <f>GrossWeightTotal+PalletQtyTotal*25</f>
        <v>19646.288985538991</v>
      </c>
      <c r="W472" s="44">
        <f>GrossWeightTotalR+PalletQtyTotalR*25</f>
        <v>19816.75</v>
      </c>
      <c r="X472" s="43"/>
      <c r="Y472" s="68"/>
      <c r="Z472" s="68"/>
    </row>
    <row r="473" spans="1:53" x14ac:dyDescent="0.2">
      <c r="A473" s="389"/>
      <c r="B473" s="389"/>
      <c r="C473" s="389"/>
      <c r="D473" s="389"/>
      <c r="E473" s="389"/>
      <c r="F473" s="389"/>
      <c r="G473" s="389"/>
      <c r="H473" s="389"/>
      <c r="I473" s="389"/>
      <c r="J473" s="389"/>
      <c r="K473" s="389"/>
      <c r="L473" s="389"/>
      <c r="M473" s="641"/>
      <c r="N473" s="638" t="s">
        <v>40</v>
      </c>
      <c r="O473" s="639"/>
      <c r="P473" s="639"/>
      <c r="Q473" s="639"/>
      <c r="R473" s="639"/>
      <c r="S473" s="639"/>
      <c r="T473" s="640"/>
      <c r="U473" s="43" t="s">
        <v>23</v>
      </c>
      <c r="V473" s="44">
        <f>IFERROR(V23+V32+V36+V40+V44+V51+V59+V81+V91+V104+V118+V126+V133+V141+V154+V160+V165+V172+V192+V197+V216+V220+V227+V239+V245+V251+V257+V268+V273+V278+V282+V286+V290+V303+V309+V313+V317+V325+V330+V337+V341+V348+V364+V371+V375+V382+V387+V393+V403+V407+V421+V426+V435+V440+V447+V452+V457+V462+V467,"0")</f>
        <v>2280.3616977682968</v>
      </c>
      <c r="W473" s="44">
        <f>IFERROR(W23+W32+W36+W40+W44+W51+W59+W81+W91+W104+W118+W126+W133+W141+W154+W160+W165+W172+W192+W197+W216+W220+W227+W239+W245+W251+W257+W268+W273+W278+W282+W286+W290+W303+W309+W313+W317+W325+W330+W337+W341+W348+W364+W371+W375+W382+W387+W393+W403+W407+W421+W426+W435+W440+W447+W452+W457+W462+W467,"0")</f>
        <v>2306</v>
      </c>
      <c r="X473" s="43"/>
      <c r="Y473" s="68"/>
      <c r="Z473" s="68"/>
    </row>
    <row r="474" spans="1:53" ht="14.25" x14ac:dyDescent="0.2">
      <c r="A474" s="389"/>
      <c r="B474" s="389"/>
      <c r="C474" s="389"/>
      <c r="D474" s="389"/>
      <c r="E474" s="389"/>
      <c r="F474" s="389"/>
      <c r="G474" s="389"/>
      <c r="H474" s="389"/>
      <c r="I474" s="389"/>
      <c r="J474" s="389"/>
      <c r="K474" s="389"/>
      <c r="L474" s="389"/>
      <c r="M474" s="641"/>
      <c r="N474" s="638" t="s">
        <v>41</v>
      </c>
      <c r="O474" s="639"/>
      <c r="P474" s="639"/>
      <c r="Q474" s="639"/>
      <c r="R474" s="639"/>
      <c r="S474" s="639"/>
      <c r="T474" s="640"/>
      <c r="U474" s="46" t="s">
        <v>54</v>
      </c>
      <c r="V474" s="43"/>
      <c r="W474" s="43"/>
      <c r="X474" s="43">
        <f>IFERROR(X23+X32+X36+X40+X44+X51+X59+X81+X91+X104+X118+X126+X133+X141+X154+X160+X165+X172+X192+X197+X216+X220+X227+X239+X245+X251+X257+X268+X273+X278+X282+X286+X290+X303+X309+X313+X317+X325+X330+X337+X341+X348+X364+X371+X375+X382+X387+X393+X403+X407+X421+X426+X435+X440+X447+X452+X457+X462+X467,"0")</f>
        <v>33.613050000000001</v>
      </c>
      <c r="Y474" s="68"/>
      <c r="Z474" s="68"/>
    </row>
    <row r="475" spans="1:53" ht="13.5" thickBot="1" x14ac:dyDescent="0.25"/>
    <row r="476" spans="1:53" ht="27" thickTop="1" thickBot="1" x14ac:dyDescent="0.25">
      <c r="A476" s="47" t="s">
        <v>9</v>
      </c>
      <c r="B476" s="72" t="s">
        <v>75</v>
      </c>
      <c r="C476" s="642" t="s">
        <v>106</v>
      </c>
      <c r="D476" s="642" t="s">
        <v>106</v>
      </c>
      <c r="E476" s="642" t="s">
        <v>106</v>
      </c>
      <c r="F476" s="642" t="s">
        <v>106</v>
      </c>
      <c r="G476" s="642" t="s">
        <v>259</v>
      </c>
      <c r="H476" s="642" t="s">
        <v>259</v>
      </c>
      <c r="I476" s="642" t="s">
        <v>259</v>
      </c>
      <c r="J476" s="642" t="s">
        <v>259</v>
      </c>
      <c r="K476" s="643"/>
      <c r="L476" s="642" t="s">
        <v>259</v>
      </c>
      <c r="M476" s="642" t="s">
        <v>259</v>
      </c>
      <c r="N476" s="642" t="s">
        <v>457</v>
      </c>
      <c r="O476" s="642" t="s">
        <v>457</v>
      </c>
      <c r="P476" s="642" t="s">
        <v>507</v>
      </c>
      <c r="Q476" s="642" t="s">
        <v>507</v>
      </c>
      <c r="R476" s="72" t="s">
        <v>592</v>
      </c>
      <c r="S476" s="642" t="s">
        <v>634</v>
      </c>
      <c r="T476" s="642" t="s">
        <v>634</v>
      </c>
      <c r="U476" s="1"/>
      <c r="Z476" s="61"/>
      <c r="AC476" s="1"/>
    </row>
    <row r="477" spans="1:53" ht="14.25" customHeight="1" thickTop="1" x14ac:dyDescent="0.2">
      <c r="A477" s="644" t="s">
        <v>10</v>
      </c>
      <c r="B477" s="642" t="s">
        <v>75</v>
      </c>
      <c r="C477" s="642" t="s">
        <v>107</v>
      </c>
      <c r="D477" s="642" t="s">
        <v>115</v>
      </c>
      <c r="E477" s="642" t="s">
        <v>106</v>
      </c>
      <c r="F477" s="642" t="s">
        <v>251</v>
      </c>
      <c r="G477" s="642" t="s">
        <v>260</v>
      </c>
      <c r="H477" s="642" t="s">
        <v>267</v>
      </c>
      <c r="I477" s="642" t="s">
        <v>288</v>
      </c>
      <c r="J477" s="642" t="s">
        <v>348</v>
      </c>
      <c r="K477" s="1"/>
      <c r="L477" s="642" t="s">
        <v>430</v>
      </c>
      <c r="M477" s="642" t="s">
        <v>448</v>
      </c>
      <c r="N477" s="642" t="s">
        <v>458</v>
      </c>
      <c r="O477" s="642" t="s">
        <v>484</v>
      </c>
      <c r="P477" s="642" t="s">
        <v>508</v>
      </c>
      <c r="Q477" s="642" t="s">
        <v>570</v>
      </c>
      <c r="R477" s="642" t="s">
        <v>592</v>
      </c>
      <c r="S477" s="642" t="s">
        <v>635</v>
      </c>
      <c r="T477" s="642" t="s">
        <v>660</v>
      </c>
      <c r="U477" s="1"/>
      <c r="Z477" s="61"/>
      <c r="AC477" s="1"/>
    </row>
    <row r="478" spans="1:53" ht="13.5" thickBot="1" x14ac:dyDescent="0.25">
      <c r="A478" s="645"/>
      <c r="B478" s="642"/>
      <c r="C478" s="642"/>
      <c r="D478" s="642"/>
      <c r="E478" s="642"/>
      <c r="F478" s="642"/>
      <c r="G478" s="642"/>
      <c r="H478" s="642"/>
      <c r="I478" s="642"/>
      <c r="J478" s="642"/>
      <c r="K478" s="1"/>
      <c r="L478" s="642"/>
      <c r="M478" s="642"/>
      <c r="N478" s="642"/>
      <c r="O478" s="642"/>
      <c r="P478" s="642"/>
      <c r="Q478" s="642"/>
      <c r="R478" s="642"/>
      <c r="S478" s="642"/>
      <c r="T478" s="642"/>
      <c r="U478" s="1"/>
      <c r="Z478" s="61"/>
      <c r="AC478" s="1"/>
    </row>
    <row r="479" spans="1:53" ht="18" thickTop="1" thickBot="1" x14ac:dyDescent="0.25">
      <c r="A479" s="47" t="s">
        <v>13</v>
      </c>
      <c r="B479" s="53">
        <f>IFERROR(W22*1,"0")+IFERROR(W26*1,"0")+IFERROR(W27*1,"0")+IFERROR(W28*1,"0")+IFERROR(W29*1,"0")+IFERROR(W30*1,"0")+IFERROR(W31*1,"0")+IFERROR(W35*1,"0")+IFERROR(W39*1,"0")+IFERROR(W43*1,"0")</f>
        <v>0</v>
      </c>
      <c r="C479" s="53">
        <f>IFERROR(W49*1,"0")+IFERROR(W50*1,"0")</f>
        <v>32.400000000000006</v>
      </c>
      <c r="D479" s="53">
        <f>IFERROR(W55*1,"0")+IFERROR(W56*1,"0")+IFERROR(W57*1,"0")+IFERROR(W58*1,"0")</f>
        <v>0</v>
      </c>
      <c r="E479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396.80000000000007</v>
      </c>
      <c r="F479" s="53">
        <f>IFERROR(W130*1,"0")+IFERROR(W131*1,"0")+IFERROR(W132*1,"0")</f>
        <v>150.9</v>
      </c>
      <c r="G479" s="53">
        <f>IFERROR(W138*1,"0")+IFERROR(W139*1,"0")+IFERROR(W140*1,"0")</f>
        <v>0</v>
      </c>
      <c r="H479" s="53">
        <f>IFERROR(W145*1,"0")+IFERROR(W146*1,"0")+IFERROR(W147*1,"0")+IFERROR(W148*1,"0")+IFERROR(W149*1,"0")+IFERROR(W150*1,"0")+IFERROR(W151*1,"0")+IFERROR(W152*1,"0")+IFERROR(W153*1,"0")</f>
        <v>210</v>
      </c>
      <c r="I479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</f>
        <v>1695.0000000000005</v>
      </c>
      <c r="J479" s="53">
        <f>IFERROR(W201*1,"0")+IFERROR(W202*1,"0")+IFERROR(W203*1,"0")+IFERROR(W204*1,"0")+IFERROR(W205*1,"0")+IFERROR(W206*1,"0")+IFERROR(W207*1,"0")+IFERROR(W208*1,"0")+IFERROR(W209*1,"0")+IFERROR(W210*1,"0")+IFERROR(W211*1,"0")+IFERROR(W212*1,"0")+IFERROR(W213*1,"0")+IFERROR(W214*1,"0")+IFERROR(W215*1,"0")+IFERROR(W219*1,"0")+IFERROR(W223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>362.4</v>
      </c>
      <c r="K479" s="1"/>
      <c r="L479" s="53">
        <f>IFERROR(W261*1,"0")+IFERROR(W262*1,"0")+IFERROR(W263*1,"0")+IFERROR(W264*1,"0")+IFERROR(W265*1,"0")+IFERROR(W266*1,"0")+IFERROR(W267*1,"0")+IFERROR(W271*1,"0")+IFERROR(W272*1,"0")</f>
        <v>43.8</v>
      </c>
      <c r="M479" s="53">
        <f>IFERROR(W277*1,"0")+IFERROR(W281*1,"0")+IFERROR(W285*1,"0")+IFERROR(W289*1,"0")</f>
        <v>72.899999999999991</v>
      </c>
      <c r="N479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>8761.4</v>
      </c>
      <c r="O479" s="53">
        <f>IFERROR(W321*1,"0")+IFERROR(W322*1,"0")+IFERROR(W323*1,"0")+IFERROR(W324*1,"0")+IFERROR(W328*1,"0")+IFERROR(W329*1,"0")+IFERROR(W333*1,"0")+IFERROR(W334*1,"0")+IFERROR(W335*1,"0")+IFERROR(W336*1,"0")+IFERROR(W340*1,"0")</f>
        <v>379.92</v>
      </c>
      <c r="P479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>1037.4000000000001</v>
      </c>
      <c r="Q479" s="53">
        <f>IFERROR(W391*1,"0")+IFERROR(W392*1,"0")+IFERROR(W396*1,"0")+IFERROR(W397*1,"0")+IFERROR(W398*1,"0")+IFERROR(W399*1,"0")+IFERROR(W400*1,"0")+IFERROR(W401*1,"0")+IFERROR(W402*1,"0")+IFERROR(W406*1,"0")</f>
        <v>726.2</v>
      </c>
      <c r="R479" s="53">
        <f>IFERROR(W412*1,"0")+IFERROR(W413*1,"0")+IFERROR(W414*1,"0")+IFERROR(W415*1,"0")+IFERROR(W416*1,"0")+IFERROR(W417*1,"0")+IFERROR(W418*1,"0")+IFERROR(W419*1,"0")+IFERROR(W420*1,"0")+IFERROR(W424*1,"0")+IFERROR(W425*1,"0")+IFERROR(W429*1,"0")+IFERROR(W430*1,"0")+IFERROR(W431*1,"0")+IFERROR(W432*1,"0")+IFERROR(W433*1,"0")+IFERROR(W434*1,"0")+IFERROR(W438*1,"0")+IFERROR(W439*1,"0")</f>
        <v>2496.4800000000005</v>
      </c>
      <c r="S479" s="53">
        <f>IFERROR(W445*1,"0")+IFERROR(W446*1,"0")+IFERROR(W450*1,"0")+IFERROR(W451*1,"0")+IFERROR(W455*1,"0")+IFERROR(W456*1,"0")+IFERROR(W460*1,"0")+IFERROR(W461*1,"0")</f>
        <v>802.8</v>
      </c>
      <c r="T479" s="53">
        <f>IFERROR(W466*1,"0")</f>
        <v>1037.3999999999999</v>
      </c>
      <c r="U479" s="1"/>
      <c r="Z479" s="61"/>
      <c r="AC479" s="1"/>
    </row>
  </sheetData>
  <sheetProtection algorithmName="SHA-512" hashValue="5vJZVXYB6fs2MiHZTsCkCW+jdVQfwkpZ0EpDHxMVk61/xyGBQNJFCru6YZe5Bf4N2OFwoWGiI/643nyy/ffIPg==" saltValue="TmjdOcTrPXU0J0kupIBGW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3">
    <mergeCell ref="C476:F476"/>
    <mergeCell ref="G476:M476"/>
    <mergeCell ref="N476:O476"/>
    <mergeCell ref="P476:Q476"/>
    <mergeCell ref="S476:T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T477:T478"/>
    <mergeCell ref="N467:T467"/>
    <mergeCell ref="A467:M468"/>
    <mergeCell ref="N468:T468"/>
    <mergeCell ref="N469:T469"/>
    <mergeCell ref="A469:M474"/>
    <mergeCell ref="N470:T470"/>
    <mergeCell ref="N471:T471"/>
    <mergeCell ref="N472:T472"/>
    <mergeCell ref="N473:T473"/>
    <mergeCell ref="N474:T474"/>
    <mergeCell ref="D461:E461"/>
    <mergeCell ref="N461:R461"/>
    <mergeCell ref="N462:T462"/>
    <mergeCell ref="A462:M463"/>
    <mergeCell ref="N463:T463"/>
    <mergeCell ref="A464:X464"/>
    <mergeCell ref="A465:X465"/>
    <mergeCell ref="D466:E466"/>
    <mergeCell ref="N466:R466"/>
    <mergeCell ref="D455:E455"/>
    <mergeCell ref="N455:R455"/>
    <mergeCell ref="D456:E456"/>
    <mergeCell ref="N456:R456"/>
    <mergeCell ref="N457:T457"/>
    <mergeCell ref="A457:M458"/>
    <mergeCell ref="N458:T458"/>
    <mergeCell ref="A459:X459"/>
    <mergeCell ref="D460:E460"/>
    <mergeCell ref="N460:R460"/>
    <mergeCell ref="A449:X449"/>
    <mergeCell ref="D450:E450"/>
    <mergeCell ref="N450:R450"/>
    <mergeCell ref="D451:E451"/>
    <mergeCell ref="N451:R451"/>
    <mergeCell ref="N452:T452"/>
    <mergeCell ref="A452:M453"/>
    <mergeCell ref="N453:T453"/>
    <mergeCell ref="A454:X454"/>
    <mergeCell ref="A443:X443"/>
    <mergeCell ref="A444:X444"/>
    <mergeCell ref="D445:E445"/>
    <mergeCell ref="N445:R445"/>
    <mergeCell ref="D446:E446"/>
    <mergeCell ref="N446:R446"/>
    <mergeCell ref="N447:T447"/>
    <mergeCell ref="A447:M448"/>
    <mergeCell ref="N448:T448"/>
    <mergeCell ref="A437:X437"/>
    <mergeCell ref="D438:E438"/>
    <mergeCell ref="N438:R438"/>
    <mergeCell ref="D439:E439"/>
    <mergeCell ref="N439:R439"/>
    <mergeCell ref="N440:T440"/>
    <mergeCell ref="A440:M441"/>
    <mergeCell ref="N441:T441"/>
    <mergeCell ref="A442:X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N435:T435"/>
    <mergeCell ref="A435:M436"/>
    <mergeCell ref="N436:T436"/>
    <mergeCell ref="D425:E425"/>
    <mergeCell ref="N425:R425"/>
    <mergeCell ref="N426:T426"/>
    <mergeCell ref="A426:M427"/>
    <mergeCell ref="N427:T427"/>
    <mergeCell ref="A428:X428"/>
    <mergeCell ref="D429:E429"/>
    <mergeCell ref="N429:R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D424:E424"/>
    <mergeCell ref="N424:R424"/>
    <mergeCell ref="D414:E414"/>
    <mergeCell ref="N414:R414"/>
    <mergeCell ref="D415:E415"/>
    <mergeCell ref="N415:R415"/>
    <mergeCell ref="D416:E416"/>
    <mergeCell ref="N416:R416"/>
    <mergeCell ref="D417:E417"/>
    <mergeCell ref="N417:R417"/>
    <mergeCell ref="D418:E418"/>
    <mergeCell ref="N418:R418"/>
    <mergeCell ref="N407:T407"/>
    <mergeCell ref="A407:M408"/>
    <mergeCell ref="N408:T408"/>
    <mergeCell ref="A409:X409"/>
    <mergeCell ref="A410:X410"/>
    <mergeCell ref="A411:X411"/>
    <mergeCell ref="D412:E412"/>
    <mergeCell ref="N412:R412"/>
    <mergeCell ref="D413:E413"/>
    <mergeCell ref="N413:R413"/>
    <mergeCell ref="D401:E401"/>
    <mergeCell ref="N401:R401"/>
    <mergeCell ref="D402:E402"/>
    <mergeCell ref="N402:R402"/>
    <mergeCell ref="N403:T403"/>
    <mergeCell ref="A403:M404"/>
    <mergeCell ref="N404:T404"/>
    <mergeCell ref="A405:X405"/>
    <mergeCell ref="D406:E406"/>
    <mergeCell ref="N406:R406"/>
    <mergeCell ref="D396:E396"/>
    <mergeCell ref="N396:R396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95:X395"/>
    <mergeCell ref="A384:X384"/>
    <mergeCell ref="D385:E385"/>
    <mergeCell ref="N385:R385"/>
    <mergeCell ref="D386:E386"/>
    <mergeCell ref="N386:R386"/>
    <mergeCell ref="N387:T387"/>
    <mergeCell ref="A387:M388"/>
    <mergeCell ref="N388:T388"/>
    <mergeCell ref="A389:X389"/>
    <mergeCell ref="D379:E379"/>
    <mergeCell ref="N379:R379"/>
    <mergeCell ref="D380:E380"/>
    <mergeCell ref="N380:R380"/>
    <mergeCell ref="D381:E381"/>
    <mergeCell ref="N381:R381"/>
    <mergeCell ref="N382:T382"/>
    <mergeCell ref="A382:M383"/>
    <mergeCell ref="N383:T383"/>
    <mergeCell ref="A373:X373"/>
    <mergeCell ref="D374:E374"/>
    <mergeCell ref="N374:R374"/>
    <mergeCell ref="N375:T375"/>
    <mergeCell ref="A375:M376"/>
    <mergeCell ref="N376:T376"/>
    <mergeCell ref="A377:X377"/>
    <mergeCell ref="D378:E378"/>
    <mergeCell ref="N378:R378"/>
    <mergeCell ref="D368:E368"/>
    <mergeCell ref="N368:R368"/>
    <mergeCell ref="D369:E369"/>
    <mergeCell ref="N369:R369"/>
    <mergeCell ref="D370:E370"/>
    <mergeCell ref="N370:R370"/>
    <mergeCell ref="N371:T371"/>
    <mergeCell ref="A371:M372"/>
    <mergeCell ref="N372:T372"/>
    <mergeCell ref="D362:E362"/>
    <mergeCell ref="N362:R362"/>
    <mergeCell ref="D363:E363"/>
    <mergeCell ref="N363:R363"/>
    <mergeCell ref="N364:T364"/>
    <mergeCell ref="A364:M365"/>
    <mergeCell ref="N365:T365"/>
    <mergeCell ref="A366:X366"/>
    <mergeCell ref="D367:E367"/>
    <mergeCell ref="N367:R367"/>
    <mergeCell ref="D357:E357"/>
    <mergeCell ref="N357:R357"/>
    <mergeCell ref="D358:E358"/>
    <mergeCell ref="N358:R358"/>
    <mergeCell ref="D359:E359"/>
    <mergeCell ref="N359:R359"/>
    <mergeCell ref="D360:E360"/>
    <mergeCell ref="N360:R360"/>
    <mergeCell ref="D361:E361"/>
    <mergeCell ref="N361:R36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46:E346"/>
    <mergeCell ref="N346:R346"/>
    <mergeCell ref="D347:E347"/>
    <mergeCell ref="N347:R347"/>
    <mergeCell ref="N348:T348"/>
    <mergeCell ref="A348:M349"/>
    <mergeCell ref="N349:T349"/>
    <mergeCell ref="A350:X350"/>
    <mergeCell ref="D351:E351"/>
    <mergeCell ref="N351:R351"/>
    <mergeCell ref="A339:X339"/>
    <mergeCell ref="D340:E340"/>
    <mergeCell ref="N340:R340"/>
    <mergeCell ref="N341:T341"/>
    <mergeCell ref="A341:M342"/>
    <mergeCell ref="N342:T342"/>
    <mergeCell ref="A343:X343"/>
    <mergeCell ref="A344:X344"/>
    <mergeCell ref="A345:X345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N337:T337"/>
    <mergeCell ref="A337:M338"/>
    <mergeCell ref="N338:T338"/>
    <mergeCell ref="A327:X327"/>
    <mergeCell ref="D328:E328"/>
    <mergeCell ref="N328:R328"/>
    <mergeCell ref="D329:E329"/>
    <mergeCell ref="N329:R329"/>
    <mergeCell ref="N330:T330"/>
    <mergeCell ref="A330:M331"/>
    <mergeCell ref="N331:T331"/>
    <mergeCell ref="A332:X332"/>
    <mergeCell ref="D322:E322"/>
    <mergeCell ref="N322:R322"/>
    <mergeCell ref="D323:E323"/>
    <mergeCell ref="N323:R323"/>
    <mergeCell ref="D324:E324"/>
    <mergeCell ref="N324:R324"/>
    <mergeCell ref="N325:T325"/>
    <mergeCell ref="A325:M326"/>
    <mergeCell ref="N326:T326"/>
    <mergeCell ref="A315:X315"/>
    <mergeCell ref="D316:E316"/>
    <mergeCell ref="N316:R316"/>
    <mergeCell ref="N317:T317"/>
    <mergeCell ref="A317:M318"/>
    <mergeCell ref="N318:T318"/>
    <mergeCell ref="A319:X319"/>
    <mergeCell ref="A320:X320"/>
    <mergeCell ref="D321:E321"/>
    <mergeCell ref="N321:R321"/>
    <mergeCell ref="N309:T309"/>
    <mergeCell ref="A309:M310"/>
    <mergeCell ref="N310:T310"/>
    <mergeCell ref="A311:X311"/>
    <mergeCell ref="D312:E312"/>
    <mergeCell ref="N312:R312"/>
    <mergeCell ref="N313:T313"/>
    <mergeCell ref="A313:M314"/>
    <mergeCell ref="N314:T314"/>
    <mergeCell ref="N303:T303"/>
    <mergeCell ref="A303:M304"/>
    <mergeCell ref="N304:T304"/>
    <mergeCell ref="A305:X305"/>
    <mergeCell ref="D306:E306"/>
    <mergeCell ref="N306:R306"/>
    <mergeCell ref="D307:E307"/>
    <mergeCell ref="N307:R307"/>
    <mergeCell ref="D308:E308"/>
    <mergeCell ref="N308:R308"/>
    <mergeCell ref="D298:E298"/>
    <mergeCell ref="N298:R298"/>
    <mergeCell ref="D299:E299"/>
    <mergeCell ref="N299:R299"/>
    <mergeCell ref="D300:E300"/>
    <mergeCell ref="N300:R300"/>
    <mergeCell ref="D301:E301"/>
    <mergeCell ref="N301:R301"/>
    <mergeCell ref="D302:E302"/>
    <mergeCell ref="N302:R302"/>
    <mergeCell ref="A292:X292"/>
    <mergeCell ref="A293:X293"/>
    <mergeCell ref="A294:X294"/>
    <mergeCell ref="D295:E295"/>
    <mergeCell ref="N295:R295"/>
    <mergeCell ref="D296:E296"/>
    <mergeCell ref="N296:R296"/>
    <mergeCell ref="D297:E297"/>
    <mergeCell ref="N297:R297"/>
    <mergeCell ref="N286:T286"/>
    <mergeCell ref="A286:M287"/>
    <mergeCell ref="N287:T287"/>
    <mergeCell ref="A288:X288"/>
    <mergeCell ref="D289:E289"/>
    <mergeCell ref="N289:R289"/>
    <mergeCell ref="N290:T290"/>
    <mergeCell ref="A290:M291"/>
    <mergeCell ref="N291:T291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73:T273"/>
    <mergeCell ref="A273:M274"/>
    <mergeCell ref="N274:T274"/>
    <mergeCell ref="A275:X275"/>
    <mergeCell ref="A276:X276"/>
    <mergeCell ref="D277:E277"/>
    <mergeCell ref="N277:R277"/>
    <mergeCell ref="N278:T278"/>
    <mergeCell ref="A278:M279"/>
    <mergeCell ref="N279:T279"/>
    <mergeCell ref="D267:E267"/>
    <mergeCell ref="N267:R267"/>
    <mergeCell ref="N268:T268"/>
    <mergeCell ref="A268:M269"/>
    <mergeCell ref="N269:T269"/>
    <mergeCell ref="A270:X270"/>
    <mergeCell ref="D271:E271"/>
    <mergeCell ref="N271:R271"/>
    <mergeCell ref="D272:E272"/>
    <mergeCell ref="N272:R272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56:E256"/>
    <mergeCell ref="N256:R256"/>
    <mergeCell ref="N257:T257"/>
    <mergeCell ref="A257:M258"/>
    <mergeCell ref="N258:T258"/>
    <mergeCell ref="A259:X259"/>
    <mergeCell ref="A260:X260"/>
    <mergeCell ref="D261:E261"/>
    <mergeCell ref="N261:R261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38:E238"/>
    <mergeCell ref="N238:R238"/>
    <mergeCell ref="N239:T239"/>
    <mergeCell ref="A239:M240"/>
    <mergeCell ref="N240:T240"/>
    <mergeCell ref="A241:X241"/>
    <mergeCell ref="D242:E242"/>
    <mergeCell ref="N242:R242"/>
    <mergeCell ref="D243:E243"/>
    <mergeCell ref="N243:R243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D230:E230"/>
    <mergeCell ref="N230:R230"/>
    <mergeCell ref="D231:E231"/>
    <mergeCell ref="N231:R231"/>
    <mergeCell ref="D232:E232"/>
    <mergeCell ref="N232:R232"/>
    <mergeCell ref="A222:X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D215:E215"/>
    <mergeCell ref="N215:R215"/>
    <mergeCell ref="N216:T216"/>
    <mergeCell ref="A216:M217"/>
    <mergeCell ref="N217:T217"/>
    <mergeCell ref="A218:X218"/>
    <mergeCell ref="D219:E219"/>
    <mergeCell ref="N219:R219"/>
    <mergeCell ref="N220:T220"/>
    <mergeCell ref="A220:M221"/>
    <mergeCell ref="N221:T221"/>
    <mergeCell ref="D210:E210"/>
    <mergeCell ref="N210:R210"/>
    <mergeCell ref="D211:E211"/>
    <mergeCell ref="N211:R211"/>
    <mergeCell ref="D212:E212"/>
    <mergeCell ref="N212:R212"/>
    <mergeCell ref="D213:E213"/>
    <mergeCell ref="N213:R213"/>
    <mergeCell ref="D214:E214"/>
    <mergeCell ref="N214:R21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A200:X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A194:X194"/>
    <mergeCell ref="D195:E195"/>
    <mergeCell ref="N195:R195"/>
    <mergeCell ref="D196:E196"/>
    <mergeCell ref="N196:R196"/>
    <mergeCell ref="N197:T197"/>
    <mergeCell ref="A197:M198"/>
    <mergeCell ref="N198:T198"/>
    <mergeCell ref="A199:X199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9"/>
    </row>
    <row r="3" spans="2:8" x14ac:dyDescent="0.2">
      <c r="B3" s="54" t="s">
        <v>664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666</v>
      </c>
      <c r="C6" s="54" t="s">
        <v>667</v>
      </c>
      <c r="D6" s="54" t="s">
        <v>668</v>
      </c>
      <c r="E6" s="54" t="s">
        <v>48</v>
      </c>
    </row>
    <row r="7" spans="2:8" x14ac:dyDescent="0.2">
      <c r="B7" s="54" t="s">
        <v>669</v>
      </c>
      <c r="C7" s="54" t="s">
        <v>670</v>
      </c>
      <c r="D7" s="54" t="s">
        <v>671</v>
      </c>
      <c r="E7" s="54" t="s">
        <v>48</v>
      </c>
    </row>
    <row r="8" spans="2:8" x14ac:dyDescent="0.2">
      <c r="B8" s="54" t="s">
        <v>672</v>
      </c>
      <c r="C8" s="54" t="s">
        <v>673</v>
      </c>
      <c r="D8" s="54" t="s">
        <v>674</v>
      </c>
      <c r="E8" s="54" t="s">
        <v>48</v>
      </c>
    </row>
    <row r="9" spans="2:8" x14ac:dyDescent="0.2">
      <c r="B9" s="54" t="s">
        <v>675</v>
      </c>
      <c r="C9" s="54" t="s">
        <v>676</v>
      </c>
      <c r="D9" s="54" t="s">
        <v>677</v>
      </c>
      <c r="E9" s="54" t="s">
        <v>48</v>
      </c>
    </row>
    <row r="10" spans="2:8" x14ac:dyDescent="0.2">
      <c r="B10" s="54" t="s">
        <v>678</v>
      </c>
      <c r="C10" s="54" t="s">
        <v>679</v>
      </c>
      <c r="D10" s="54" t="s">
        <v>680</v>
      </c>
      <c r="E10" s="54" t="s">
        <v>48</v>
      </c>
    </row>
    <row r="11" spans="2:8" x14ac:dyDescent="0.2">
      <c r="B11" s="54" t="s">
        <v>681</v>
      </c>
      <c r="C11" s="54" t="s">
        <v>682</v>
      </c>
      <c r="D11" s="54" t="s">
        <v>683</v>
      </c>
      <c r="E11" s="54" t="s">
        <v>48</v>
      </c>
    </row>
    <row r="13" spans="2:8" x14ac:dyDescent="0.2">
      <c r="B13" s="54" t="s">
        <v>684</v>
      </c>
      <c r="C13" s="54" t="s">
        <v>667</v>
      </c>
      <c r="D13" s="54" t="s">
        <v>48</v>
      </c>
      <c r="E13" s="54" t="s">
        <v>48</v>
      </c>
    </row>
    <row r="15" spans="2:8" x14ac:dyDescent="0.2">
      <c r="B15" s="54" t="s">
        <v>685</v>
      </c>
      <c r="C15" s="54" t="s">
        <v>670</v>
      </c>
      <c r="D15" s="54" t="s">
        <v>48</v>
      </c>
      <c r="E15" s="54" t="s">
        <v>48</v>
      </c>
    </row>
    <row r="17" spans="2:5" x14ac:dyDescent="0.2">
      <c r="B17" s="54" t="s">
        <v>686</v>
      </c>
      <c r="C17" s="54" t="s">
        <v>673</v>
      </c>
      <c r="D17" s="54" t="s">
        <v>48</v>
      </c>
      <c r="E17" s="54" t="s">
        <v>48</v>
      </c>
    </row>
    <row r="19" spans="2:5" x14ac:dyDescent="0.2">
      <c r="B19" s="54" t="s">
        <v>687</v>
      </c>
      <c r="C19" s="54" t="s">
        <v>676</v>
      </c>
      <c r="D19" s="54" t="s">
        <v>48</v>
      </c>
      <c r="E19" s="54" t="s">
        <v>48</v>
      </c>
    </row>
    <row r="21" spans="2:5" x14ac:dyDescent="0.2">
      <c r="B21" s="54" t="s">
        <v>688</v>
      </c>
      <c r="C21" s="54" t="s">
        <v>679</v>
      </c>
      <c r="D21" s="54" t="s">
        <v>48</v>
      </c>
      <c r="E21" s="54" t="s">
        <v>48</v>
      </c>
    </row>
    <row r="23" spans="2:5" x14ac:dyDescent="0.2">
      <c r="B23" s="54" t="s">
        <v>689</v>
      </c>
      <c r="C23" s="54" t="s">
        <v>682</v>
      </c>
      <c r="D23" s="54" t="s">
        <v>48</v>
      </c>
      <c r="E23" s="54" t="s">
        <v>48</v>
      </c>
    </row>
    <row r="25" spans="2:5" x14ac:dyDescent="0.2">
      <c r="B25" s="54" t="s">
        <v>690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696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697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698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699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700</v>
      </c>
      <c r="C35" s="54" t="s">
        <v>48</v>
      </c>
      <c r="D35" s="54" t="s">
        <v>48</v>
      </c>
      <c r="E35" s="54" t="s">
        <v>48</v>
      </c>
    </row>
  </sheetData>
  <sheetProtection algorithmName="SHA-512" hashValue="NPReI08LdFnmkMunraNQD+L0TjVV46+np7aDo1qzxjcOD1GhTMZpYO2qlvY9UGJUWQUy+9rIkYSxg+spzvj+xw==" saltValue="H7IqYAhovLZjSZzw3HV+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1044</vt:i4>
      </vt:variant>
    </vt:vector>
  </HeadingPairs>
  <TitlesOfParts>
    <vt:vector size="10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2023-12-05T08:43:58Z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