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8,12,23 ДНР в Мариуполь\"/>
    </mc:Choice>
  </mc:AlternateContent>
  <xr:revisionPtr revIDLastSave="0" documentId="13_ncr:1_{EC6EF871-A69E-49E6-8144-47BFAE8BD0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X341" i="1"/>
  <c r="W341" i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X314" i="1"/>
  <c r="W314" i="1"/>
  <c r="N314" i="1"/>
  <c r="W313" i="1"/>
  <c r="X313" i="1" s="1"/>
  <c r="W312" i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18" i="1" l="1"/>
  <c r="X257" i="1"/>
  <c r="V471" i="1"/>
  <c r="W32" i="1"/>
  <c r="W92" i="1"/>
  <c r="W104" i="1"/>
  <c r="W127" i="1"/>
  <c r="W199" i="1"/>
  <c r="W223" i="1"/>
  <c r="W455" i="1"/>
  <c r="V475" i="1"/>
  <c r="V474" i="1"/>
  <c r="X370" i="1"/>
  <c r="X81" i="1"/>
  <c r="F481" i="1"/>
  <c r="X154" i="1"/>
  <c r="X192" i="1"/>
  <c r="X22" i="1"/>
  <c r="X23" i="1" s="1"/>
  <c r="X26" i="1"/>
  <c r="X94" i="1"/>
  <c r="X104" i="1" s="1"/>
  <c r="W119" i="1"/>
  <c r="X121" i="1"/>
  <c r="W141" i="1"/>
  <c r="X163" i="1"/>
  <c r="X165" i="1" s="1"/>
  <c r="W173" i="1"/>
  <c r="W193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32" i="1"/>
  <c r="X59" i="1"/>
  <c r="X126" i="1"/>
  <c r="F9" i="1"/>
  <c r="J9" i="1"/>
  <c r="F10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200" i="1"/>
  <c r="W205" i="1"/>
  <c r="W234" i="1"/>
  <c r="W245" i="1"/>
  <c r="X236" i="1"/>
  <c r="X245" i="1" s="1"/>
  <c r="W252" i="1"/>
  <c r="W258" i="1"/>
  <c r="W263" i="1"/>
  <c r="X260" i="1"/>
  <c r="X263" i="1" s="1"/>
  <c r="G481" i="1"/>
  <c r="P481" i="1"/>
  <c r="H9" i="1"/>
  <c r="B481" i="1"/>
  <c r="W473" i="1"/>
  <c r="W472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4" i="1"/>
  <c r="X91" i="1" s="1"/>
  <c r="X130" i="1"/>
  <c r="X133" i="1" s="1"/>
  <c r="W133" i="1"/>
  <c r="X138" i="1"/>
  <c r="X141" i="1" s="1"/>
  <c r="H481" i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X476" i="1" l="1"/>
  <c r="W475" i="1"/>
  <c r="W471" i="1"/>
  <c r="W474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<sst xmlns="http://schemas.openxmlformats.org/spreadsheetml/2006/main" count="2025" uniqueCount="701">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</sst>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4" t="s">
        <v>9</v>
      </c>
      <c r="O5" s="553">
        <v>45270</v>
      </c>
      <c r="P5" s="402"/>
      <c r="R5" s="640" t="s">
        <v>10</v>
      </c>
      <c r="S5" s="372"/>
      <c r="T5" s="492" t="s">
        <v>11</v>
      </c>
      <c r="U5" s="402"/>
      <c r="Z5" s="51"/>
      <c r="AA5" s="51"/>
      <c r="AB5" s="51"/>
    </row>
    <row r="6" spans="1:29" s="313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29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1" t="s">
        <v>15</v>
      </c>
      <c r="S6" s="372"/>
      <c r="T6" s="497" t="s">
        <v>16</v>
      </c>
      <c r="U6" s="35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7"/>
      <c r="S7" s="372"/>
      <c r="T7" s="498"/>
      <c r="U7" s="499"/>
      <c r="Z7" s="51"/>
      <c r="AA7" s="51"/>
      <c r="AB7" s="51"/>
    </row>
    <row r="8" spans="1:29" s="313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0.33333333333333331</v>
      </c>
      <c r="P8" s="402"/>
      <c r="R8" s="327"/>
      <c r="S8" s="372"/>
      <c r="T8" s="498"/>
      <c r="U8" s="499"/>
      <c r="Z8" s="51"/>
      <c r="AA8" s="51"/>
      <c r="AB8" s="51"/>
    </row>
    <row r="9" spans="1:29" s="313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8"/>
      <c r="E9" s="33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0"/>
      <c r="U9" s="50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8"/>
      <c r="E10" s="33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2"/>
      <c r="Q12" s="23"/>
      <c r="S12" s="24"/>
      <c r="T12" s="417"/>
      <c r="U12" s="327"/>
      <c r="Z12" s="51"/>
      <c r="AA12" s="51"/>
      <c r="AB12" s="51"/>
    </row>
    <row r="13" spans="1:29" s="313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8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9"/>
      <c r="O16" s="479"/>
      <c r="P16" s="479"/>
      <c r="Q16" s="479"/>
      <c r="R16" s="47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3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4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2" t="s">
        <v>56</v>
      </c>
      <c r="T18" s="312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2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2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2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2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2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0</v>
      </c>
      <c r="W51" s="317">
        <f>IFERROR(W49/H49,"0")+IFERROR(W50/H50,"0")</f>
        <v>0</v>
      </c>
      <c r="X51" s="317">
        <f>IFERROR(IF(X49="",0,X49),"0")+IFERROR(IF(X50="",0,X50),"0")</f>
        <v>0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0</v>
      </c>
      <c r="W52" s="317">
        <f>IFERROR(SUM(W49:W50),"0")</f>
        <v>0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2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9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0</v>
      </c>
      <c r="W59" s="317">
        <f>IFERROR(W55/H55,"0")+IFERROR(W56/H56,"0")+IFERROR(W57/H57,"0")+IFERROR(W58/H58,"0")</f>
        <v>0</v>
      </c>
      <c r="X59" s="317">
        <f>IFERROR(IF(X55="",0,X55),"0")+IFERROR(IF(X56="",0,X56),"0")+IFERROR(IF(X57="",0,X57),"0")+IFERROR(IF(X58="",0,X58),"0")</f>
        <v>0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0</v>
      </c>
      <c r="W60" s="317">
        <f>IFERROR(SUM(W55:W58),"0")</f>
        <v>0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2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0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7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6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1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customHeight="1" x14ac:dyDescent="0.25">
      <c r="A83" s="332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0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8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5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0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4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200</v>
      </c>
      <c r="W113" s="316">
        <f t="shared" si="6"/>
        <v>202.5</v>
      </c>
      <c r="X113" s="36">
        <f>IFERROR(IF(W113=0,"",ROUNDUP(W113/H113,0)*0.00753),"")</f>
        <v>0.56474999999999997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5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74.074074074074076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75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0.56474999999999997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200</v>
      </c>
      <c r="W119" s="317">
        <f>IFERROR(SUM(W107:W117),"0")</f>
        <v>202.5</v>
      </c>
      <c r="X119" s="37"/>
      <c r="Y119" s="318"/>
      <c r="Z119" s="318"/>
    </row>
    <row r="120" spans="1:53" ht="14.25" customHeight="1" x14ac:dyDescent="0.25">
      <c r="A120" s="332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3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2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2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2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7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2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2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8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2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2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2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7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2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2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2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2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370</v>
      </c>
      <c r="W239" s="316">
        <f t="shared" si="12"/>
        <v>371.7</v>
      </c>
      <c r="X239" s="36">
        <f>IFERROR(IF(W239=0,"",ROUNDUP(W239/H239,0)*0.00753),"")</f>
        <v>1.3328100000000001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29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176.19047619047618</v>
      </c>
      <c r="W245" s="317">
        <f>IFERROR(W236/H236,"0")+IFERROR(W237/H237,"0")+IFERROR(W238/H238,"0")+IFERROR(W239/H239,"0")+IFERROR(W240/H240,"0")+IFERROR(W241/H241,"0")+IFERROR(W242/H242,"0")+IFERROR(W243/H243,"0")+IFERROR(W244/H244,"0")</f>
        <v>177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1.3328100000000001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370</v>
      </c>
      <c r="W246" s="317">
        <f>IFERROR(SUM(W236:W244),"0")</f>
        <v>371.7</v>
      </c>
      <c r="X246" s="37"/>
      <c r="Y246" s="318"/>
      <c r="Z246" s="318"/>
    </row>
    <row r="247" spans="1:53" ht="14.25" customHeight="1" x14ac:dyDescent="0.25">
      <c r="A247" s="332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customHeight="1" x14ac:dyDescent="0.25">
      <c r="A253" s="332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2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2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2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2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2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2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2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1000</v>
      </c>
      <c r="W301" s="316">
        <f t="shared" ref="W301:W308" si="14">IFERROR(IF(V301="",0,CEILING((V301/$H301),1)*$H301),"")</f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2000</v>
      </c>
      <c r="W303" s="316">
        <f t="shared" si="14"/>
        <v>2010</v>
      </c>
      <c r="X303" s="36">
        <f>IFERROR(IF(W303=0,"",ROUNDUP(W303/H303,0)*0.02175),"")</f>
        <v>2.9144999999999999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1000</v>
      </c>
      <c r="W305" s="316">
        <f t="shared" si="14"/>
        <v>1005</v>
      </c>
      <c r="X305" s="36">
        <f>IFERROR(IF(W305=0,"",ROUNDUP(W305/H305,0)*0.02175),"")</f>
        <v>1.4572499999999999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266.66666666666669</v>
      </c>
      <c r="W309" s="317">
        <f>IFERROR(W301/H301,"0")+IFERROR(W302/H302,"0")+IFERROR(W303/H303,"0")+IFERROR(W304/H304,"0")+IFERROR(W305/H305,"0")+IFERROR(W306/H306,"0")+IFERROR(W307/H307,"0")+IFERROR(W308/H308,"0")</f>
        <v>268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5.8289999999999997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4000</v>
      </c>
      <c r="W310" s="317">
        <f>IFERROR(SUM(W301:W308),"0")</f>
        <v>4020</v>
      </c>
      <c r="X310" s="37"/>
      <c r="Y310" s="318"/>
      <c r="Z310" s="318"/>
    </row>
    <row r="311" spans="1:53" ht="14.25" customHeight="1" x14ac:dyDescent="0.25">
      <c r="A311" s="332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500</v>
      </c>
      <c r="W312" s="316">
        <f>IFERROR(IF(V312="",0,CEILING((V312/$H312),1)*$H312),"")</f>
        <v>510</v>
      </c>
      <c r="X312" s="36">
        <f>IFERROR(IF(W312=0,"",ROUNDUP(W312/H312,0)*0.02175),"")</f>
        <v>0.73949999999999994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33.333333333333336</v>
      </c>
      <c r="W315" s="317">
        <f>IFERROR(W312/H312,"0")+IFERROR(W313/H313,"0")+IFERROR(W314/H314,"0")</f>
        <v>34</v>
      </c>
      <c r="X315" s="317">
        <f>IFERROR(IF(X312="",0,X312),"0")+IFERROR(IF(X313="",0,X313),"0")+IFERROR(IF(X314="",0,X314),"0")</f>
        <v>0.73949999999999994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500</v>
      </c>
      <c r="W316" s="317">
        <f>IFERROR(SUM(W312:W314),"0")</f>
        <v>510</v>
      </c>
      <c r="X316" s="37"/>
      <c r="Y316" s="318"/>
      <c r="Z316" s="318"/>
    </row>
    <row r="317" spans="1:53" ht="14.25" customHeight="1" x14ac:dyDescent="0.25">
      <c r="A317" s="332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200</v>
      </c>
      <c r="W322" s="316">
        <f>IFERROR(IF(V322="",0,CEILING((V322/$H322),1)*$H322),"")</f>
        <v>202.79999999999998</v>
      </c>
      <c r="X322" s="36">
        <f>IFERROR(IF(W322=0,"",ROUNDUP(W322/H322,0)*0.02175),"")</f>
        <v>0.5655</v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25.641025641025642</v>
      </c>
      <c r="W323" s="317">
        <f>IFERROR(W322/H322,"0")</f>
        <v>26</v>
      </c>
      <c r="X323" s="317">
        <f>IFERROR(IF(X322="",0,X322),"0")</f>
        <v>0.5655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200</v>
      </c>
      <c r="W324" s="317">
        <f>IFERROR(SUM(W322:W322),"0")</f>
        <v>202.79999999999998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2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2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0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0</v>
      </c>
      <c r="W371" s="317">
        <f>IFERROR(SUM(W357:W369),"0")</f>
        <v>0</v>
      </c>
      <c r="X371" s="37"/>
      <c r="Y371" s="318"/>
      <c r="Z371" s="318"/>
    </row>
    <row r="372" spans="1:53" ht="14.25" customHeight="1" x14ac:dyDescent="0.25">
      <c r="A372" s="332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5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5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5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2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50</v>
      </c>
      <c r="W402" s="316">
        <f t="shared" ref="W402:W408" si="17">IFERROR(IF(V402="",0,CEILING((V402/$H402),1)*$H402),"")</f>
        <v>50.400000000000006</v>
      </c>
      <c r="X402" s="36">
        <f>IFERROR(IF(W402=0,"",ROUNDUP(W402/H402,0)*0.00753),"")</f>
        <v>9.0359999999999996E-2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7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11.904761904761905</v>
      </c>
      <c r="W409" s="317">
        <f>IFERROR(W402/H402,"0")+IFERROR(W403/H403,"0")+IFERROR(W404/H404,"0")+IFERROR(W405/H405,"0")+IFERROR(W406/H406,"0")+IFERROR(W407/H407,"0")+IFERROR(W408/H408,"0")</f>
        <v>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9.0359999999999996E-2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50</v>
      </c>
      <c r="W410" s="317">
        <f>IFERROR(SUM(W402:W408),"0")</f>
        <v>50.400000000000006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2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300</v>
      </c>
      <c r="W414" s="316">
        <f t="shared" ref="W414:W422" si="18">IFERROR(IF(V414="",0,CEILING((V414/$H414),1)*$H414),"")</f>
        <v>300.96000000000004</v>
      </c>
      <c r="X414" s="36">
        <f>IFERROR(IF(W414=0,"",ROUNDUP(W414/H414,0)*0.01196),"")</f>
        <v>0.68171999999999999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250</v>
      </c>
      <c r="W416" s="316">
        <f t="shared" si="18"/>
        <v>253.44</v>
      </c>
      <c r="X416" s="36">
        <f>IFERROR(IF(W416=0,"",ROUNDUP(W416/H416,0)*0.01196),"")</f>
        <v>0.57408000000000003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2000</v>
      </c>
      <c r="W417" s="316">
        <f t="shared" si="18"/>
        <v>2001.1200000000001</v>
      </c>
      <c r="X417" s="36">
        <f>IFERROR(IF(W417=0,"",ROUNDUP(W417/H417,0)*0.01196),"")</f>
        <v>4.5328400000000002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482.95454545454538</v>
      </c>
      <c r="W423" s="317">
        <f>IFERROR(W414/H414,"0")+IFERROR(W415/H415,"0")+IFERROR(W416/H416,"0")+IFERROR(W417/H417,"0")+IFERROR(W418/H418,"0")+IFERROR(W419/H419,"0")+IFERROR(W420/H420,"0")+IFERROR(W421/H421,"0")+IFERROR(W422/H422,"0")</f>
        <v>484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5.78864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2550</v>
      </c>
      <c r="W424" s="317">
        <f>IFERROR(SUM(W414:W422),"0")</f>
        <v>2555.5200000000004</v>
      </c>
      <c r="X424" s="37"/>
      <c r="Y424" s="318"/>
      <c r="Z424" s="318"/>
    </row>
    <row r="425" spans="1:53" ht="14.25" customHeight="1" x14ac:dyDescent="0.25">
      <c r="A425" s="332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2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1500</v>
      </c>
      <c r="W431" s="316">
        <f t="shared" ref="W431:W436" si="19">IFERROR(IF(V431="",0,CEILING((V431/$H431),1)*$H431),"")</f>
        <v>1504.8000000000002</v>
      </c>
      <c r="X431" s="36">
        <f>IFERROR(IF(W431=0,"",ROUNDUP(W431/H431,0)*0.01196),"")</f>
        <v>3.4085999999999999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900</v>
      </c>
      <c r="W432" s="316">
        <f t="shared" si="19"/>
        <v>902.88</v>
      </c>
      <c r="X432" s="36">
        <f>IFERROR(IF(W432=0,"",ROUNDUP(W432/H432,0)*0.01196),"")</f>
        <v>2.0451600000000001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3500</v>
      </c>
      <c r="W433" s="316">
        <f t="shared" si="19"/>
        <v>3500.6400000000003</v>
      </c>
      <c r="X433" s="36">
        <f>IFERROR(IF(W433=0,"",ROUNDUP(W433/H433,0)*0.01196),"")</f>
        <v>7.9294799999999999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1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6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1117.4242424242425</v>
      </c>
      <c r="W437" s="317">
        <f>IFERROR(W431/H431,"0")+IFERROR(W432/H432,"0")+IFERROR(W433/H433,"0")+IFERROR(W434/H434,"0")+IFERROR(W435/H435,"0")+IFERROR(W436/H436,"0")</f>
        <v>1119</v>
      </c>
      <c r="X437" s="317">
        <f>IFERROR(IF(X431="",0,X431),"0")+IFERROR(IF(X432="",0,X432),"0")+IFERROR(IF(X433="",0,X433),"0")+IFERROR(IF(X434="",0,X434),"0")+IFERROR(IF(X435="",0,X435),"0")+IFERROR(IF(X436="",0,X436),"0")</f>
        <v>13.383240000000001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5900</v>
      </c>
      <c r="W438" s="317">
        <f>IFERROR(SUM(W431:W436),"0")</f>
        <v>5908.3200000000006</v>
      </c>
      <c r="X438" s="37"/>
      <c r="Y438" s="318"/>
      <c r="Z438" s="318"/>
    </row>
    <row r="439" spans="1:53" ht="14.25" customHeight="1" x14ac:dyDescent="0.25">
      <c r="A439" s="332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2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46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2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1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6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2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2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50</v>
      </c>
      <c r="W468" s="316">
        <f>IFERROR(IF(V468="",0,CEILING((V468/$H468),1)*$H468),"")</f>
        <v>54.6</v>
      </c>
      <c r="X468" s="36">
        <f>IFERROR(IF(W468=0,"",ROUNDUP(W468/H468,0)*0.02175),"")</f>
        <v>0.15225</v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6.4102564102564106</v>
      </c>
      <c r="W469" s="317">
        <f>IFERROR(W468/H468,"0")</f>
        <v>7</v>
      </c>
      <c r="X469" s="317">
        <f>IFERROR(IF(X468="",0,X468),"0")</f>
        <v>0.15225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50</v>
      </c>
      <c r="W470" s="317">
        <f>IFERROR(SUM(W468:W468),"0")</f>
        <v>54.6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13820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13875.840000000002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14629.02333962334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14687.796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24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15229.02333962334</v>
      </c>
      <c r="W474" s="317">
        <f>GrossWeightTotalR+PalletQtyTotalR*25</f>
        <v>15287.796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2194.5993820993822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2202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28.44605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76" t="s">
        <v>92</v>
      </c>
      <c r="D478" s="550"/>
      <c r="E478" s="550"/>
      <c r="F478" s="514"/>
      <c r="G478" s="376" t="s">
        <v>245</v>
      </c>
      <c r="H478" s="550"/>
      <c r="I478" s="550"/>
      <c r="J478" s="550"/>
      <c r="K478" s="550"/>
      <c r="L478" s="550"/>
      <c r="M478" s="550"/>
      <c r="N478" s="514"/>
      <c r="O478" s="376" t="s">
        <v>450</v>
      </c>
      <c r="P478" s="514"/>
      <c r="Q478" s="376" t="s">
        <v>500</v>
      </c>
      <c r="R478" s="514"/>
      <c r="S478" s="308" t="s">
        <v>583</v>
      </c>
      <c r="T478" s="376" t="s">
        <v>625</v>
      </c>
      <c r="U478" s="514"/>
      <c r="Z478" s="52"/>
      <c r="AC478" s="309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9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09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202.5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371.7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4732.8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46">
        <f>IFERROR(W397*1,"0")+IFERROR(W398*1,"0")+IFERROR(W402*1,"0")+IFERROR(W403*1,"0")+IFERROR(W404*1,"0")+IFERROR(W405*1,"0")+IFERROR(W406*1,"0")+IFERROR(W407*1,"0")+IFERROR(W408*1,"0")</f>
        <v>50.400000000000006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8463.84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54.6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A160:M161"/>
    <mergeCell ref="N105:T105"/>
    <mergeCell ref="N123:R1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2023-12-08T09:19:16Z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